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net\main\Common\WORKAREA\content\resources\wastestrategy\"/>
    </mc:Choice>
  </mc:AlternateContent>
  <bookViews>
    <workbookView xWindow="0" yWindow="0" windowWidth="25200" windowHeight="11685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9-AWT" sheetId="9" r:id="rId9"/>
    <sheet name="App 10-DWMC" sheetId="10" r:id="rId10"/>
  </sheets>
  <definedNames>
    <definedName name="_xlnm.Print_Area" localSheetId="9">'App 10-DWMC'!$C$1:$L$158</definedName>
    <definedName name="_xlnm.Print_Area" localSheetId="0">'App 1-Services'!$C$1:$Z$159</definedName>
    <definedName name="_xlnm.Print_Area" localSheetId="1">'App 2-Totals'!$A$1:$L$57</definedName>
    <definedName name="_xlnm.Print_Area" localSheetId="2">'App 3-Recycling Rate'!$C$1:$U$164</definedName>
    <definedName name="_xlnm.Print_Area" localSheetId="3">'App 4-Recyclables'!$C$1:$R$164</definedName>
    <definedName name="_xlnm.Print_Area" localSheetId="4">'App 5-Organics'!$C$1:$R$164</definedName>
    <definedName name="_xlnm.Print_Area" localSheetId="5">'App 6-Residual Waste'!$C$1:$W$164</definedName>
    <definedName name="_xlnm.Print_Area" localSheetId="6">'App 7-Household and Capita'!$C$1:$U$166</definedName>
    <definedName name="_xlnm.Print_Area" localSheetId="7">'App 8-Bin Size and Frequency'!$C$1:$O$157</definedName>
    <definedName name="_xlnm.Print_Titles" localSheetId="9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71027"/>
</workbook>
</file>

<file path=xl/calcChain.xml><?xml version="1.0" encoding="utf-8"?>
<calcChain xmlns="http://schemas.openxmlformats.org/spreadsheetml/2006/main">
  <c r="L71" i="3" l="1"/>
  <c r="J161" i="1" l="1"/>
  <c r="H161" i="1" l="1"/>
  <c r="J164" i="1"/>
  <c r="H164" i="1"/>
  <c r="H163" i="1"/>
  <c r="J163" i="1"/>
  <c r="J162" i="1"/>
  <c r="H162" i="1"/>
  <c r="AC5" i="6" l="1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P166" i="7" l="1"/>
  <c r="Z157" i="7" l="1"/>
  <c r="AB163" i="7"/>
  <c r="AB164" i="7"/>
  <c r="AB165" i="7"/>
  <c r="AB166" i="7"/>
  <c r="Z158" i="7"/>
  <c r="Z163" i="7"/>
  <c r="Z164" i="7"/>
  <c r="Z165" i="7"/>
  <c r="Z166" i="7"/>
  <c r="S166" i="7"/>
  <c r="S165" i="7"/>
  <c r="S164" i="7"/>
  <c r="S163" i="7"/>
  <c r="Q7" i="7"/>
  <c r="R7" i="7"/>
  <c r="Q8" i="7"/>
  <c r="R8" i="7"/>
  <c r="Q11" i="7"/>
  <c r="R11" i="7"/>
  <c r="Q13" i="7"/>
  <c r="R13" i="7"/>
  <c r="Q14" i="7"/>
  <c r="R14" i="7"/>
  <c r="Q24" i="7"/>
  <c r="R24" i="7"/>
  <c r="Q28" i="7"/>
  <c r="R28" i="7"/>
  <c r="Q31" i="7"/>
  <c r="R31" i="7"/>
  <c r="Q32" i="7"/>
  <c r="R32" i="7"/>
  <c r="Q33" i="7"/>
  <c r="R33" i="7"/>
  <c r="Q34" i="7"/>
  <c r="R34" i="7"/>
  <c r="Q45" i="7"/>
  <c r="R45" i="7"/>
  <c r="Q51" i="7"/>
  <c r="R51" i="7"/>
  <c r="Q56" i="7"/>
  <c r="R56" i="7"/>
  <c r="Q57" i="7"/>
  <c r="R57" i="7"/>
  <c r="Q59" i="7"/>
  <c r="R59" i="7"/>
  <c r="Q61" i="7"/>
  <c r="R61" i="7"/>
  <c r="Q64" i="7"/>
  <c r="R64" i="7"/>
  <c r="Q69" i="7"/>
  <c r="R69" i="7"/>
  <c r="Q72" i="7"/>
  <c r="R72" i="7"/>
  <c r="Q73" i="7"/>
  <c r="R73" i="7"/>
  <c r="Q74" i="7"/>
  <c r="R74" i="7"/>
  <c r="Q79" i="7"/>
  <c r="R79" i="7"/>
  <c r="Q80" i="7"/>
  <c r="R80" i="7"/>
  <c r="Q81" i="7"/>
  <c r="R81" i="7"/>
  <c r="Q83" i="7"/>
  <c r="R83" i="7"/>
  <c r="Q84" i="7"/>
  <c r="R84" i="7"/>
  <c r="Q85" i="7"/>
  <c r="R85" i="7"/>
  <c r="Q87" i="7"/>
  <c r="R87" i="7"/>
  <c r="Q90" i="7"/>
  <c r="R90" i="7"/>
  <c r="Q94" i="7"/>
  <c r="R94" i="7"/>
  <c r="Q95" i="7"/>
  <c r="R95" i="7"/>
  <c r="Q98" i="7"/>
  <c r="R98" i="7"/>
  <c r="Q101" i="7"/>
  <c r="R101" i="7"/>
  <c r="Q106" i="7"/>
  <c r="R106" i="7"/>
  <c r="Q107" i="7"/>
  <c r="R107" i="7"/>
  <c r="Q112" i="7"/>
  <c r="R112" i="7"/>
  <c r="Q114" i="7"/>
  <c r="R114" i="7"/>
  <c r="Q116" i="7"/>
  <c r="R116" i="7"/>
  <c r="Q117" i="7"/>
  <c r="R117" i="7"/>
  <c r="Q118" i="7"/>
  <c r="R118" i="7"/>
  <c r="Q120" i="7"/>
  <c r="R120" i="7"/>
  <c r="Q121" i="7"/>
  <c r="R121" i="7"/>
  <c r="Q125" i="7"/>
  <c r="R125" i="7"/>
  <c r="Q126" i="7"/>
  <c r="R126" i="7"/>
  <c r="Q127" i="7"/>
  <c r="R127" i="7"/>
  <c r="Q128" i="7"/>
  <c r="R128" i="7"/>
  <c r="Q133" i="7"/>
  <c r="R133" i="7"/>
  <c r="Q136" i="7"/>
  <c r="R136" i="7"/>
  <c r="Q138" i="7"/>
  <c r="R138" i="7"/>
  <c r="Q140" i="7"/>
  <c r="R140" i="7"/>
  <c r="Q143" i="7"/>
  <c r="R143" i="7"/>
  <c r="Q145" i="7"/>
  <c r="R145" i="7"/>
  <c r="Q149" i="7"/>
  <c r="R149" i="7"/>
  <c r="Q150" i="7"/>
  <c r="R150" i="7"/>
  <c r="Q151" i="7"/>
  <c r="R151" i="7"/>
  <c r="Q152" i="7"/>
  <c r="R152" i="7"/>
  <c r="Q154" i="7"/>
  <c r="R154" i="7"/>
  <c r="Q156" i="7"/>
  <c r="R156" i="7"/>
  <c r="R5" i="7"/>
  <c r="Q5" i="7"/>
  <c r="T9" i="7"/>
  <c r="U9" i="7"/>
  <c r="T15" i="7"/>
  <c r="U15" i="7"/>
  <c r="T27" i="7"/>
  <c r="U27" i="7"/>
  <c r="T38" i="7"/>
  <c r="U38" i="7"/>
  <c r="T40" i="7"/>
  <c r="U40" i="7"/>
  <c r="T42" i="7"/>
  <c r="U42" i="7"/>
  <c r="T43" i="7"/>
  <c r="U43" i="7"/>
  <c r="T46" i="7"/>
  <c r="U46" i="7"/>
  <c r="T58" i="7"/>
  <c r="U58" i="7"/>
  <c r="T66" i="7"/>
  <c r="U66" i="7"/>
  <c r="T67" i="7"/>
  <c r="U67" i="7"/>
  <c r="T68" i="7"/>
  <c r="U68" i="7"/>
  <c r="T78" i="7"/>
  <c r="U78" i="7"/>
  <c r="T88" i="7"/>
  <c r="U88" i="7"/>
  <c r="T97" i="7"/>
  <c r="U97" i="7"/>
  <c r="T102" i="7"/>
  <c r="U102" i="7"/>
  <c r="T103" i="7"/>
  <c r="U103" i="7"/>
  <c r="T109" i="7"/>
  <c r="U109" i="7"/>
  <c r="T110" i="7"/>
  <c r="U110" i="7"/>
  <c r="T113" i="7"/>
  <c r="U113" i="7"/>
  <c r="T153" i="7"/>
  <c r="U153" i="7"/>
  <c r="U6" i="7"/>
  <c r="T6" i="7"/>
  <c r="S158" i="7"/>
  <c r="AF157" i="7"/>
  <c r="AF158" i="7"/>
  <c r="AF163" i="7"/>
  <c r="AF164" i="7"/>
  <c r="AF165" i="7"/>
  <c r="AF166" i="7"/>
  <c r="AG157" i="7"/>
  <c r="T160" i="7" l="1"/>
  <c r="T166" i="7"/>
  <c r="T163" i="7"/>
  <c r="U165" i="7"/>
  <c r="U166" i="7"/>
  <c r="U163" i="7"/>
  <c r="AF160" i="7"/>
  <c r="U160" i="7"/>
  <c r="T165" i="7"/>
  <c r="AC163" i="7" l="1"/>
  <c r="AE166" i="7"/>
  <c r="AD166" i="7"/>
  <c r="AC166" i="7"/>
  <c r="AE165" i="7"/>
  <c r="AD165" i="7"/>
  <c r="AC165" i="7"/>
  <c r="AE164" i="7"/>
  <c r="AD164" i="7"/>
  <c r="AC164" i="7"/>
  <c r="AE163" i="7"/>
  <c r="AD163" i="7"/>
  <c r="AE157" i="7"/>
  <c r="AD157" i="7"/>
  <c r="AC157" i="7"/>
  <c r="AE158" i="7"/>
  <c r="AD158" i="7"/>
  <c r="AC158" i="7"/>
  <c r="AB158" i="7"/>
  <c r="G161" i="4" l="1"/>
  <c r="Y166" i="7"/>
  <c r="Y165" i="7"/>
  <c r="Y164" i="7"/>
  <c r="Y163" i="7"/>
  <c r="W166" i="7"/>
  <c r="W165" i="7"/>
  <c r="W164" i="7"/>
  <c r="W163" i="7"/>
  <c r="X166" i="7"/>
  <c r="X165" i="7"/>
  <c r="X164" i="7"/>
  <c r="X163" i="7"/>
  <c r="Y158" i="7"/>
  <c r="X158" i="7"/>
  <c r="W158" i="7"/>
  <c r="Y157" i="7"/>
  <c r="X157" i="7"/>
  <c r="W157" i="7"/>
  <c r="AC156" i="6" l="1"/>
  <c r="R164" i="5" l="1"/>
  <c r="Q164" i="5"/>
  <c r="P164" i="5"/>
  <c r="N164" i="5"/>
  <c r="M164" i="5"/>
  <c r="L164" i="5"/>
  <c r="J164" i="5"/>
  <c r="I164" i="5"/>
  <c r="H164" i="5"/>
  <c r="R163" i="5"/>
  <c r="Q163" i="5"/>
  <c r="P163" i="5"/>
  <c r="N163" i="5"/>
  <c r="M163" i="5"/>
  <c r="L163" i="5"/>
  <c r="J163" i="5"/>
  <c r="I163" i="5"/>
  <c r="H163" i="5"/>
  <c r="R162" i="5"/>
  <c r="Q162" i="5"/>
  <c r="P162" i="5"/>
  <c r="N162" i="5"/>
  <c r="M162" i="5"/>
  <c r="L162" i="5"/>
  <c r="J162" i="5"/>
  <c r="I162" i="5"/>
  <c r="H162" i="5"/>
  <c r="R161" i="5"/>
  <c r="Q161" i="5"/>
  <c r="P161" i="5"/>
  <c r="N161" i="5"/>
  <c r="M161" i="5"/>
  <c r="L161" i="5"/>
  <c r="J161" i="5"/>
  <c r="I161" i="5"/>
  <c r="H161" i="5"/>
  <c r="R159" i="5"/>
  <c r="Q159" i="5"/>
  <c r="P159" i="5"/>
  <c r="N159" i="5"/>
  <c r="M159" i="5"/>
  <c r="L159" i="5"/>
  <c r="J159" i="5"/>
  <c r="I159" i="5"/>
  <c r="H159" i="5"/>
  <c r="R164" i="4"/>
  <c r="Q164" i="4"/>
  <c r="P164" i="4"/>
  <c r="N164" i="4"/>
  <c r="M164" i="4"/>
  <c r="L164" i="4"/>
  <c r="J164" i="4"/>
  <c r="I164" i="4"/>
  <c r="H164" i="4"/>
  <c r="R163" i="4"/>
  <c r="Q163" i="4"/>
  <c r="P163" i="4"/>
  <c r="N163" i="4"/>
  <c r="M163" i="4"/>
  <c r="L163" i="4"/>
  <c r="J163" i="4"/>
  <c r="I163" i="4"/>
  <c r="H163" i="4"/>
  <c r="R162" i="4"/>
  <c r="Q162" i="4"/>
  <c r="P162" i="4"/>
  <c r="N162" i="4"/>
  <c r="M162" i="4"/>
  <c r="L162" i="4"/>
  <c r="J162" i="4"/>
  <c r="I162" i="4"/>
  <c r="H162" i="4"/>
  <c r="R161" i="4"/>
  <c r="Q161" i="4"/>
  <c r="P161" i="4"/>
  <c r="N161" i="4"/>
  <c r="M161" i="4"/>
  <c r="L161" i="4"/>
  <c r="J161" i="4"/>
  <c r="I161" i="4"/>
  <c r="H161" i="4"/>
  <c r="R159" i="4"/>
  <c r="Q159" i="4"/>
  <c r="P159" i="4"/>
  <c r="N159" i="4"/>
  <c r="M159" i="4"/>
  <c r="L159" i="4"/>
  <c r="J159" i="4"/>
  <c r="I159" i="4"/>
  <c r="H159" i="4"/>
  <c r="S182" i="3" l="1"/>
  <c r="T182" i="3"/>
  <c r="S183" i="3"/>
  <c r="T183" i="3"/>
  <c r="S184" i="3"/>
  <c r="T184" i="3"/>
  <c r="S185" i="3"/>
  <c r="T185" i="3"/>
  <c r="R183" i="3"/>
  <c r="R184" i="3"/>
  <c r="R185" i="3"/>
  <c r="R182" i="3"/>
  <c r="S180" i="3"/>
  <c r="T180" i="3"/>
  <c r="R180" i="3"/>
  <c r="U183" i="3" l="1"/>
  <c r="U185" i="3"/>
  <c r="U184" i="3"/>
  <c r="U180" i="3"/>
  <c r="U182" i="3"/>
  <c r="N6" i="3" l="1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N21" i="3"/>
  <c r="O21" i="3"/>
  <c r="P21" i="3"/>
  <c r="N22" i="3"/>
  <c r="O22" i="3"/>
  <c r="P22" i="3"/>
  <c r="N23" i="3"/>
  <c r="O23" i="3"/>
  <c r="P23" i="3"/>
  <c r="N24" i="3"/>
  <c r="O24" i="3"/>
  <c r="P24" i="3"/>
  <c r="N25" i="3"/>
  <c r="O25" i="3"/>
  <c r="P25" i="3"/>
  <c r="N26" i="3"/>
  <c r="O26" i="3"/>
  <c r="P26" i="3"/>
  <c r="N27" i="3"/>
  <c r="O27" i="3"/>
  <c r="P27" i="3"/>
  <c r="N28" i="3"/>
  <c r="O28" i="3"/>
  <c r="P28" i="3"/>
  <c r="N29" i="3"/>
  <c r="O29" i="3"/>
  <c r="P29" i="3"/>
  <c r="N30" i="3"/>
  <c r="O30" i="3"/>
  <c r="P30" i="3"/>
  <c r="N31" i="3"/>
  <c r="O31" i="3"/>
  <c r="P31" i="3"/>
  <c r="N32" i="3"/>
  <c r="O32" i="3"/>
  <c r="P32" i="3"/>
  <c r="N33" i="3"/>
  <c r="O33" i="3"/>
  <c r="P33" i="3"/>
  <c r="N34" i="3"/>
  <c r="O34" i="3"/>
  <c r="P34" i="3"/>
  <c r="N35" i="3"/>
  <c r="O35" i="3"/>
  <c r="P35" i="3"/>
  <c r="N36" i="3"/>
  <c r="O36" i="3"/>
  <c r="P36" i="3"/>
  <c r="N37" i="3"/>
  <c r="O37" i="3"/>
  <c r="P37" i="3"/>
  <c r="N38" i="3"/>
  <c r="O38" i="3"/>
  <c r="P38" i="3"/>
  <c r="N39" i="3"/>
  <c r="O39" i="3"/>
  <c r="P39" i="3"/>
  <c r="N40" i="3"/>
  <c r="O40" i="3"/>
  <c r="P40" i="3"/>
  <c r="N41" i="3"/>
  <c r="O41" i="3"/>
  <c r="P41" i="3"/>
  <c r="N42" i="3"/>
  <c r="O42" i="3"/>
  <c r="P42" i="3"/>
  <c r="N43" i="3"/>
  <c r="O43" i="3"/>
  <c r="P43" i="3"/>
  <c r="N44" i="3"/>
  <c r="O44" i="3"/>
  <c r="P44" i="3"/>
  <c r="N45" i="3"/>
  <c r="O45" i="3"/>
  <c r="P45" i="3"/>
  <c r="N46" i="3"/>
  <c r="O46" i="3"/>
  <c r="P46" i="3"/>
  <c r="N47" i="3"/>
  <c r="O47" i="3"/>
  <c r="P47" i="3"/>
  <c r="N48" i="3"/>
  <c r="O48" i="3"/>
  <c r="P48" i="3"/>
  <c r="N49" i="3"/>
  <c r="O49" i="3"/>
  <c r="P49" i="3"/>
  <c r="N50" i="3"/>
  <c r="O50" i="3"/>
  <c r="P50" i="3"/>
  <c r="N51" i="3"/>
  <c r="O51" i="3"/>
  <c r="P51" i="3"/>
  <c r="N52" i="3"/>
  <c r="O52" i="3"/>
  <c r="P52" i="3"/>
  <c r="N53" i="3"/>
  <c r="O53" i="3"/>
  <c r="P53" i="3"/>
  <c r="N54" i="3"/>
  <c r="O54" i="3"/>
  <c r="P54" i="3"/>
  <c r="N55" i="3"/>
  <c r="O55" i="3"/>
  <c r="P55" i="3"/>
  <c r="N56" i="3"/>
  <c r="O56" i="3"/>
  <c r="P56" i="3"/>
  <c r="N57" i="3"/>
  <c r="O57" i="3"/>
  <c r="P57" i="3"/>
  <c r="N58" i="3"/>
  <c r="O58" i="3"/>
  <c r="P58" i="3"/>
  <c r="N59" i="3"/>
  <c r="O59" i="3"/>
  <c r="P59" i="3"/>
  <c r="N60" i="3"/>
  <c r="O60" i="3"/>
  <c r="P60" i="3"/>
  <c r="N61" i="3"/>
  <c r="O61" i="3"/>
  <c r="P61" i="3"/>
  <c r="N62" i="3"/>
  <c r="O62" i="3"/>
  <c r="P62" i="3"/>
  <c r="N63" i="3"/>
  <c r="O63" i="3"/>
  <c r="P63" i="3"/>
  <c r="N64" i="3"/>
  <c r="O64" i="3"/>
  <c r="P64" i="3"/>
  <c r="N65" i="3"/>
  <c r="O65" i="3"/>
  <c r="P65" i="3"/>
  <c r="N66" i="3"/>
  <c r="O66" i="3"/>
  <c r="P66" i="3"/>
  <c r="N67" i="3"/>
  <c r="O67" i="3"/>
  <c r="P67" i="3"/>
  <c r="N68" i="3"/>
  <c r="O68" i="3"/>
  <c r="P68" i="3"/>
  <c r="N69" i="3"/>
  <c r="O69" i="3"/>
  <c r="P69" i="3"/>
  <c r="N70" i="3"/>
  <c r="O70" i="3"/>
  <c r="P70" i="3"/>
  <c r="N71" i="3"/>
  <c r="O71" i="3"/>
  <c r="P71" i="3"/>
  <c r="N72" i="3"/>
  <c r="O72" i="3"/>
  <c r="P72" i="3"/>
  <c r="N73" i="3"/>
  <c r="O73" i="3"/>
  <c r="P73" i="3"/>
  <c r="N74" i="3"/>
  <c r="O74" i="3"/>
  <c r="P74" i="3"/>
  <c r="N75" i="3"/>
  <c r="O75" i="3"/>
  <c r="P75" i="3"/>
  <c r="N76" i="3"/>
  <c r="O76" i="3"/>
  <c r="P76" i="3"/>
  <c r="N77" i="3"/>
  <c r="O77" i="3"/>
  <c r="P77" i="3"/>
  <c r="N78" i="3"/>
  <c r="O78" i="3"/>
  <c r="P78" i="3"/>
  <c r="N79" i="3"/>
  <c r="O79" i="3"/>
  <c r="P79" i="3"/>
  <c r="N80" i="3"/>
  <c r="O80" i="3"/>
  <c r="P80" i="3"/>
  <c r="N81" i="3"/>
  <c r="O81" i="3"/>
  <c r="P81" i="3"/>
  <c r="N82" i="3"/>
  <c r="O82" i="3"/>
  <c r="P82" i="3"/>
  <c r="N83" i="3"/>
  <c r="O83" i="3"/>
  <c r="P83" i="3"/>
  <c r="N84" i="3"/>
  <c r="O84" i="3"/>
  <c r="P84" i="3"/>
  <c r="N85" i="3"/>
  <c r="O85" i="3"/>
  <c r="P85" i="3"/>
  <c r="N86" i="3"/>
  <c r="O86" i="3"/>
  <c r="P86" i="3"/>
  <c r="N87" i="3"/>
  <c r="O87" i="3"/>
  <c r="P87" i="3"/>
  <c r="N88" i="3"/>
  <c r="O88" i="3"/>
  <c r="P88" i="3"/>
  <c r="N89" i="3"/>
  <c r="O89" i="3"/>
  <c r="P89" i="3"/>
  <c r="N90" i="3"/>
  <c r="O90" i="3"/>
  <c r="P90" i="3"/>
  <c r="N91" i="3"/>
  <c r="O91" i="3"/>
  <c r="P91" i="3"/>
  <c r="N92" i="3"/>
  <c r="O92" i="3"/>
  <c r="P92" i="3"/>
  <c r="N93" i="3"/>
  <c r="O93" i="3"/>
  <c r="P93" i="3"/>
  <c r="N94" i="3"/>
  <c r="O94" i="3"/>
  <c r="P94" i="3"/>
  <c r="N95" i="3"/>
  <c r="O95" i="3"/>
  <c r="P95" i="3"/>
  <c r="N96" i="3"/>
  <c r="O96" i="3"/>
  <c r="P96" i="3"/>
  <c r="N97" i="3"/>
  <c r="O97" i="3"/>
  <c r="P97" i="3"/>
  <c r="N98" i="3"/>
  <c r="O98" i="3"/>
  <c r="P98" i="3"/>
  <c r="N99" i="3"/>
  <c r="O99" i="3"/>
  <c r="P99" i="3"/>
  <c r="N100" i="3"/>
  <c r="O100" i="3"/>
  <c r="P100" i="3"/>
  <c r="N101" i="3"/>
  <c r="O101" i="3"/>
  <c r="P101" i="3"/>
  <c r="N102" i="3"/>
  <c r="O102" i="3"/>
  <c r="P102" i="3"/>
  <c r="N103" i="3"/>
  <c r="O103" i="3"/>
  <c r="P103" i="3"/>
  <c r="N104" i="3"/>
  <c r="O104" i="3"/>
  <c r="P104" i="3"/>
  <c r="N105" i="3"/>
  <c r="O105" i="3"/>
  <c r="P105" i="3"/>
  <c r="N106" i="3"/>
  <c r="O106" i="3"/>
  <c r="P106" i="3"/>
  <c r="N107" i="3"/>
  <c r="O107" i="3"/>
  <c r="P107" i="3"/>
  <c r="N108" i="3"/>
  <c r="O108" i="3"/>
  <c r="P108" i="3"/>
  <c r="N109" i="3"/>
  <c r="O109" i="3"/>
  <c r="P109" i="3"/>
  <c r="N110" i="3"/>
  <c r="O110" i="3"/>
  <c r="P110" i="3"/>
  <c r="N111" i="3"/>
  <c r="O111" i="3"/>
  <c r="P111" i="3"/>
  <c r="N112" i="3"/>
  <c r="O112" i="3"/>
  <c r="P112" i="3"/>
  <c r="N113" i="3"/>
  <c r="O113" i="3"/>
  <c r="P113" i="3"/>
  <c r="N114" i="3"/>
  <c r="O114" i="3"/>
  <c r="P114" i="3"/>
  <c r="N115" i="3"/>
  <c r="O115" i="3"/>
  <c r="P115" i="3"/>
  <c r="N116" i="3"/>
  <c r="O116" i="3"/>
  <c r="P116" i="3"/>
  <c r="N117" i="3"/>
  <c r="O117" i="3"/>
  <c r="P117" i="3"/>
  <c r="N118" i="3"/>
  <c r="O118" i="3"/>
  <c r="P118" i="3"/>
  <c r="N119" i="3"/>
  <c r="O119" i="3"/>
  <c r="P119" i="3"/>
  <c r="N120" i="3"/>
  <c r="O120" i="3"/>
  <c r="P120" i="3"/>
  <c r="N121" i="3"/>
  <c r="O121" i="3"/>
  <c r="P121" i="3"/>
  <c r="N122" i="3"/>
  <c r="O122" i="3"/>
  <c r="P122" i="3"/>
  <c r="N123" i="3"/>
  <c r="O123" i="3"/>
  <c r="P123" i="3"/>
  <c r="N124" i="3"/>
  <c r="O124" i="3"/>
  <c r="P124" i="3"/>
  <c r="N125" i="3"/>
  <c r="O125" i="3"/>
  <c r="P125" i="3"/>
  <c r="N126" i="3"/>
  <c r="O126" i="3"/>
  <c r="P126" i="3"/>
  <c r="N127" i="3"/>
  <c r="O127" i="3"/>
  <c r="P127" i="3"/>
  <c r="N128" i="3"/>
  <c r="O128" i="3"/>
  <c r="P128" i="3"/>
  <c r="N129" i="3"/>
  <c r="O129" i="3"/>
  <c r="P129" i="3"/>
  <c r="N130" i="3"/>
  <c r="O130" i="3"/>
  <c r="P130" i="3"/>
  <c r="N131" i="3"/>
  <c r="O131" i="3"/>
  <c r="P131" i="3"/>
  <c r="N132" i="3"/>
  <c r="O132" i="3"/>
  <c r="P132" i="3"/>
  <c r="N133" i="3"/>
  <c r="O133" i="3"/>
  <c r="P133" i="3"/>
  <c r="N134" i="3"/>
  <c r="O134" i="3"/>
  <c r="P134" i="3"/>
  <c r="N135" i="3"/>
  <c r="O135" i="3"/>
  <c r="P135" i="3"/>
  <c r="N136" i="3"/>
  <c r="O136" i="3"/>
  <c r="P136" i="3"/>
  <c r="N137" i="3"/>
  <c r="O137" i="3"/>
  <c r="P137" i="3"/>
  <c r="N138" i="3"/>
  <c r="O138" i="3"/>
  <c r="P138" i="3"/>
  <c r="N139" i="3"/>
  <c r="O139" i="3"/>
  <c r="P139" i="3"/>
  <c r="N140" i="3"/>
  <c r="O140" i="3"/>
  <c r="P140" i="3"/>
  <c r="N141" i="3"/>
  <c r="O141" i="3"/>
  <c r="P141" i="3"/>
  <c r="N142" i="3"/>
  <c r="O142" i="3"/>
  <c r="P142" i="3"/>
  <c r="N143" i="3"/>
  <c r="O143" i="3"/>
  <c r="P143" i="3"/>
  <c r="N144" i="3"/>
  <c r="O144" i="3"/>
  <c r="P144" i="3"/>
  <c r="N145" i="3"/>
  <c r="O145" i="3"/>
  <c r="P145" i="3"/>
  <c r="N146" i="3"/>
  <c r="O146" i="3"/>
  <c r="P146" i="3"/>
  <c r="N147" i="3"/>
  <c r="O147" i="3"/>
  <c r="P147" i="3"/>
  <c r="N148" i="3"/>
  <c r="O148" i="3"/>
  <c r="P148" i="3"/>
  <c r="N149" i="3"/>
  <c r="O149" i="3"/>
  <c r="P149" i="3"/>
  <c r="N150" i="3"/>
  <c r="O150" i="3"/>
  <c r="P150" i="3"/>
  <c r="N151" i="3"/>
  <c r="O151" i="3"/>
  <c r="P151" i="3"/>
  <c r="N152" i="3"/>
  <c r="O152" i="3"/>
  <c r="P152" i="3"/>
  <c r="N153" i="3"/>
  <c r="O153" i="3"/>
  <c r="P153" i="3"/>
  <c r="N154" i="3"/>
  <c r="O154" i="3"/>
  <c r="P154" i="3"/>
  <c r="N155" i="3"/>
  <c r="O155" i="3"/>
  <c r="P155" i="3"/>
  <c r="N156" i="3"/>
  <c r="O156" i="3"/>
  <c r="P156" i="3"/>
  <c r="P157" i="3"/>
  <c r="O157" i="3"/>
  <c r="N157" i="3"/>
  <c r="AA164" i="6" l="1"/>
  <c r="Z164" i="6"/>
  <c r="Y164" i="6"/>
  <c r="L38" i="2" s="1"/>
  <c r="W164" i="6"/>
  <c r="V164" i="6"/>
  <c r="T164" i="6"/>
  <c r="S164" i="6"/>
  <c r="R164" i="6"/>
  <c r="L37" i="2" s="1"/>
  <c r="P164" i="6"/>
  <c r="O164" i="6"/>
  <c r="M164" i="6"/>
  <c r="L164" i="6"/>
  <c r="I164" i="6"/>
  <c r="H164" i="6"/>
  <c r="AA163" i="6"/>
  <c r="Z163" i="6"/>
  <c r="Y163" i="6"/>
  <c r="K38" i="2" s="1"/>
  <c r="W163" i="6"/>
  <c r="V163" i="6"/>
  <c r="T163" i="6"/>
  <c r="S163" i="6"/>
  <c r="R163" i="6"/>
  <c r="K37" i="2" s="1"/>
  <c r="P163" i="6"/>
  <c r="O163" i="6"/>
  <c r="M163" i="6"/>
  <c r="L163" i="6"/>
  <c r="I163" i="6"/>
  <c r="H163" i="6"/>
  <c r="AA162" i="6"/>
  <c r="Z162" i="6"/>
  <c r="Y162" i="6"/>
  <c r="J38" i="2" s="1"/>
  <c r="W162" i="6"/>
  <c r="V162" i="6"/>
  <c r="T162" i="6"/>
  <c r="S162" i="6"/>
  <c r="R162" i="6"/>
  <c r="J37" i="2" s="1"/>
  <c r="P162" i="6"/>
  <c r="O162" i="6"/>
  <c r="M162" i="6"/>
  <c r="L162" i="6"/>
  <c r="I162" i="6"/>
  <c r="H162" i="6"/>
  <c r="AA161" i="6"/>
  <c r="Z161" i="6"/>
  <c r="Y161" i="6"/>
  <c r="I38" i="2" s="1"/>
  <c r="W161" i="6"/>
  <c r="V161" i="6"/>
  <c r="T161" i="6"/>
  <c r="S161" i="6"/>
  <c r="R161" i="6"/>
  <c r="I37" i="2" s="1"/>
  <c r="P161" i="6"/>
  <c r="O161" i="6"/>
  <c r="M161" i="6"/>
  <c r="L161" i="6"/>
  <c r="I161" i="6"/>
  <c r="H161" i="6"/>
  <c r="AA159" i="6"/>
  <c r="Z159" i="6"/>
  <c r="Y159" i="6"/>
  <c r="W159" i="6"/>
  <c r="V159" i="6"/>
  <c r="T159" i="6"/>
  <c r="S159" i="6"/>
  <c r="R159" i="6"/>
  <c r="P159" i="6"/>
  <c r="O159" i="6"/>
  <c r="M159" i="6"/>
  <c r="L159" i="6"/>
  <c r="K159" i="6"/>
  <c r="I159" i="6"/>
  <c r="H159" i="6"/>
  <c r="AI156" i="6"/>
  <c r="AH156" i="6"/>
  <c r="AF156" i="6"/>
  <c r="AE156" i="6"/>
  <c r="AI155" i="6"/>
  <c r="AH155" i="6"/>
  <c r="AF155" i="6"/>
  <c r="AE155" i="6"/>
  <c r="AC155" i="6"/>
  <c r="AI154" i="6"/>
  <c r="AH154" i="6"/>
  <c r="AF154" i="6"/>
  <c r="AE154" i="6"/>
  <c r="AC154" i="6"/>
  <c r="AI153" i="6"/>
  <c r="AH153" i="6"/>
  <c r="AF153" i="6"/>
  <c r="AE153" i="6"/>
  <c r="AI152" i="6"/>
  <c r="AH152" i="6"/>
  <c r="AF152" i="6"/>
  <c r="AE152" i="6"/>
  <c r="AI151" i="6"/>
  <c r="AH151" i="6"/>
  <c r="AF151" i="6"/>
  <c r="AE151" i="6"/>
  <c r="AI150" i="6"/>
  <c r="AH150" i="6"/>
  <c r="AF150" i="6"/>
  <c r="AE150" i="6"/>
  <c r="AI149" i="6"/>
  <c r="AH149" i="6"/>
  <c r="AF149" i="6"/>
  <c r="AE149" i="6"/>
  <c r="AI148" i="6"/>
  <c r="AH148" i="6"/>
  <c r="AF148" i="6"/>
  <c r="AE148" i="6"/>
  <c r="AI147" i="6"/>
  <c r="AH147" i="6"/>
  <c r="AF147" i="6"/>
  <c r="AE147" i="6"/>
  <c r="AI146" i="6"/>
  <c r="AH146" i="6"/>
  <c r="AF146" i="6"/>
  <c r="AE146" i="6"/>
  <c r="AI145" i="6"/>
  <c r="AH145" i="6"/>
  <c r="AF145" i="6"/>
  <c r="AE145" i="6"/>
  <c r="AI144" i="6"/>
  <c r="AH144" i="6"/>
  <c r="AF144" i="6"/>
  <c r="AE144" i="6"/>
  <c r="AI143" i="6"/>
  <c r="AH143" i="6"/>
  <c r="AF143" i="6"/>
  <c r="AE143" i="6"/>
  <c r="AI142" i="6"/>
  <c r="AH142" i="6"/>
  <c r="AF142" i="6"/>
  <c r="AE142" i="6"/>
  <c r="AI141" i="6"/>
  <c r="AH141" i="6"/>
  <c r="AF141" i="6"/>
  <c r="AE141" i="6"/>
  <c r="AI140" i="6"/>
  <c r="AH140" i="6"/>
  <c r="AF140" i="6"/>
  <c r="AE140" i="6"/>
  <c r="AI139" i="6"/>
  <c r="AH139" i="6"/>
  <c r="AF139" i="6"/>
  <c r="AE139" i="6"/>
  <c r="AI138" i="6"/>
  <c r="AH138" i="6"/>
  <c r="AF138" i="6"/>
  <c r="AE138" i="6"/>
  <c r="AI137" i="6"/>
  <c r="AH137" i="6"/>
  <c r="AF137" i="6"/>
  <c r="AE137" i="6"/>
  <c r="AI136" i="6"/>
  <c r="AH136" i="6"/>
  <c r="AF136" i="6"/>
  <c r="AE136" i="6"/>
  <c r="AI135" i="6"/>
  <c r="AH135" i="6"/>
  <c r="AF135" i="6"/>
  <c r="AE135" i="6"/>
  <c r="AI134" i="6"/>
  <c r="AH134" i="6"/>
  <c r="AF134" i="6"/>
  <c r="AE134" i="6"/>
  <c r="AI133" i="6"/>
  <c r="AH133" i="6"/>
  <c r="AF133" i="6"/>
  <c r="AE133" i="6"/>
  <c r="AI132" i="6"/>
  <c r="AH132" i="6"/>
  <c r="AF132" i="6"/>
  <c r="AE132" i="6"/>
  <c r="AI131" i="6"/>
  <c r="AH131" i="6"/>
  <c r="AF131" i="6"/>
  <c r="AE131" i="6"/>
  <c r="AI130" i="6"/>
  <c r="AH130" i="6"/>
  <c r="AF130" i="6"/>
  <c r="AE130" i="6"/>
  <c r="AI129" i="6"/>
  <c r="AH129" i="6"/>
  <c r="AF129" i="6"/>
  <c r="AE129" i="6"/>
  <c r="AI128" i="6"/>
  <c r="AH128" i="6"/>
  <c r="AF128" i="6"/>
  <c r="AE128" i="6"/>
  <c r="AI127" i="6"/>
  <c r="AH127" i="6"/>
  <c r="AF127" i="6"/>
  <c r="AE127" i="6"/>
  <c r="AI126" i="6"/>
  <c r="AH126" i="6"/>
  <c r="AF126" i="6"/>
  <c r="AE126" i="6"/>
  <c r="AI125" i="6"/>
  <c r="AH125" i="6"/>
  <c r="AF125" i="6"/>
  <c r="AE125" i="6"/>
  <c r="AI124" i="6"/>
  <c r="AH124" i="6"/>
  <c r="AF124" i="6"/>
  <c r="AE124" i="6"/>
  <c r="AI123" i="6"/>
  <c r="AH123" i="6"/>
  <c r="AF123" i="6"/>
  <c r="AE123" i="6"/>
  <c r="AI122" i="6"/>
  <c r="AH122" i="6"/>
  <c r="AF122" i="6"/>
  <c r="AE122" i="6"/>
  <c r="AI121" i="6"/>
  <c r="AH121" i="6"/>
  <c r="AF121" i="6"/>
  <c r="AE121" i="6"/>
  <c r="AI120" i="6"/>
  <c r="AH120" i="6"/>
  <c r="AF120" i="6"/>
  <c r="AE120" i="6"/>
  <c r="AI119" i="6"/>
  <c r="AH119" i="6"/>
  <c r="AF119" i="6"/>
  <c r="AE119" i="6"/>
  <c r="AI118" i="6"/>
  <c r="AH118" i="6"/>
  <c r="AF118" i="6"/>
  <c r="AE118" i="6"/>
  <c r="AI117" i="6"/>
  <c r="AH117" i="6"/>
  <c r="AF117" i="6"/>
  <c r="AE117" i="6"/>
  <c r="AI116" i="6"/>
  <c r="AH116" i="6"/>
  <c r="AF116" i="6"/>
  <c r="AE116" i="6"/>
  <c r="AI115" i="6"/>
  <c r="AH115" i="6"/>
  <c r="AF115" i="6"/>
  <c r="AE115" i="6"/>
  <c r="AI114" i="6"/>
  <c r="AH114" i="6"/>
  <c r="AF114" i="6"/>
  <c r="AE114" i="6"/>
  <c r="AI113" i="6"/>
  <c r="AH113" i="6"/>
  <c r="AF113" i="6"/>
  <c r="AE113" i="6"/>
  <c r="AI112" i="6"/>
  <c r="AH112" i="6"/>
  <c r="AF112" i="6"/>
  <c r="AE112" i="6"/>
  <c r="AI111" i="6"/>
  <c r="AH111" i="6"/>
  <c r="AF111" i="6"/>
  <c r="AE111" i="6"/>
  <c r="AI110" i="6"/>
  <c r="AH110" i="6"/>
  <c r="AF110" i="6"/>
  <c r="AE110" i="6"/>
  <c r="AI109" i="6"/>
  <c r="AH109" i="6"/>
  <c r="AF109" i="6"/>
  <c r="AE109" i="6"/>
  <c r="AI108" i="6"/>
  <c r="AH108" i="6"/>
  <c r="AF108" i="6"/>
  <c r="AE108" i="6"/>
  <c r="AI107" i="6"/>
  <c r="AH107" i="6"/>
  <c r="AF107" i="6"/>
  <c r="AE107" i="6"/>
  <c r="AI106" i="6"/>
  <c r="AH106" i="6"/>
  <c r="AF106" i="6"/>
  <c r="AE106" i="6"/>
  <c r="AI105" i="6"/>
  <c r="AH105" i="6"/>
  <c r="AF105" i="6"/>
  <c r="AE105" i="6"/>
  <c r="AI104" i="6"/>
  <c r="AH104" i="6"/>
  <c r="AF104" i="6"/>
  <c r="AE104" i="6"/>
  <c r="AI103" i="6"/>
  <c r="AH103" i="6"/>
  <c r="AF103" i="6"/>
  <c r="AE103" i="6"/>
  <c r="AI102" i="6"/>
  <c r="AH102" i="6"/>
  <c r="AF102" i="6"/>
  <c r="AE102" i="6"/>
  <c r="AI101" i="6"/>
  <c r="AH101" i="6"/>
  <c r="AF101" i="6"/>
  <c r="AE101" i="6"/>
  <c r="AI100" i="6"/>
  <c r="AH100" i="6"/>
  <c r="AF100" i="6"/>
  <c r="AE100" i="6"/>
  <c r="AI99" i="6"/>
  <c r="AH99" i="6"/>
  <c r="AF99" i="6"/>
  <c r="AE99" i="6"/>
  <c r="AI98" i="6"/>
  <c r="AH98" i="6"/>
  <c r="AF98" i="6"/>
  <c r="AE98" i="6"/>
  <c r="AI97" i="6"/>
  <c r="AH97" i="6"/>
  <c r="AF97" i="6"/>
  <c r="AE97" i="6"/>
  <c r="AI96" i="6"/>
  <c r="AH96" i="6"/>
  <c r="AF96" i="6"/>
  <c r="AE96" i="6"/>
  <c r="AI95" i="6"/>
  <c r="AH95" i="6"/>
  <c r="AF95" i="6"/>
  <c r="AE95" i="6"/>
  <c r="AI94" i="6"/>
  <c r="AH94" i="6"/>
  <c r="AF94" i="6"/>
  <c r="AE94" i="6"/>
  <c r="AI93" i="6"/>
  <c r="AH93" i="6"/>
  <c r="AF93" i="6"/>
  <c r="AE93" i="6"/>
  <c r="AI92" i="6"/>
  <c r="AH92" i="6"/>
  <c r="AF92" i="6"/>
  <c r="AE92" i="6"/>
  <c r="AI91" i="6"/>
  <c r="AH91" i="6"/>
  <c r="AF91" i="6"/>
  <c r="AE91" i="6"/>
  <c r="AI90" i="6"/>
  <c r="AH90" i="6"/>
  <c r="AF90" i="6"/>
  <c r="AE90" i="6"/>
  <c r="AI89" i="6"/>
  <c r="AH89" i="6"/>
  <c r="AF89" i="6"/>
  <c r="AE89" i="6"/>
  <c r="AI88" i="6"/>
  <c r="AH88" i="6"/>
  <c r="AF88" i="6"/>
  <c r="AE88" i="6"/>
  <c r="AI87" i="6"/>
  <c r="AH87" i="6"/>
  <c r="AF87" i="6"/>
  <c r="AE87" i="6"/>
  <c r="AI86" i="6"/>
  <c r="AH86" i="6"/>
  <c r="AF86" i="6"/>
  <c r="AE86" i="6"/>
  <c r="AI85" i="6"/>
  <c r="AH85" i="6"/>
  <c r="AF85" i="6"/>
  <c r="AE85" i="6"/>
  <c r="AI84" i="6"/>
  <c r="AH84" i="6"/>
  <c r="AF84" i="6"/>
  <c r="AE84" i="6"/>
  <c r="AI83" i="6"/>
  <c r="AH83" i="6"/>
  <c r="AF83" i="6"/>
  <c r="AE83" i="6"/>
  <c r="AI82" i="6"/>
  <c r="AH82" i="6"/>
  <c r="AF82" i="6"/>
  <c r="AE82" i="6"/>
  <c r="AI81" i="6"/>
  <c r="AH81" i="6"/>
  <c r="AF81" i="6"/>
  <c r="AE81" i="6"/>
  <c r="AI80" i="6"/>
  <c r="AH80" i="6"/>
  <c r="AF80" i="6"/>
  <c r="AE80" i="6"/>
  <c r="AI79" i="6"/>
  <c r="AH79" i="6"/>
  <c r="AF79" i="6"/>
  <c r="AE79" i="6"/>
  <c r="AI78" i="6"/>
  <c r="AH78" i="6"/>
  <c r="AF78" i="6"/>
  <c r="AE78" i="6"/>
  <c r="AI77" i="6"/>
  <c r="AH77" i="6"/>
  <c r="AF77" i="6"/>
  <c r="AE77" i="6"/>
  <c r="AI76" i="6"/>
  <c r="AH76" i="6"/>
  <c r="AF76" i="6"/>
  <c r="AE76" i="6"/>
  <c r="AI75" i="6"/>
  <c r="AH75" i="6"/>
  <c r="AF75" i="6"/>
  <c r="AE75" i="6"/>
  <c r="AI74" i="6"/>
  <c r="AH74" i="6"/>
  <c r="AF74" i="6"/>
  <c r="AE74" i="6"/>
  <c r="AI73" i="6"/>
  <c r="AH73" i="6"/>
  <c r="AF73" i="6"/>
  <c r="AE73" i="6"/>
  <c r="AI72" i="6"/>
  <c r="AH72" i="6"/>
  <c r="AF72" i="6"/>
  <c r="AE72" i="6"/>
  <c r="AI71" i="6"/>
  <c r="AH71" i="6"/>
  <c r="AF71" i="6"/>
  <c r="AE71" i="6"/>
  <c r="AI70" i="6"/>
  <c r="AH70" i="6"/>
  <c r="AF70" i="6"/>
  <c r="AE70" i="6"/>
  <c r="AI69" i="6"/>
  <c r="AH69" i="6"/>
  <c r="AF69" i="6"/>
  <c r="AE69" i="6"/>
  <c r="AI68" i="6"/>
  <c r="AH68" i="6"/>
  <c r="AF68" i="6"/>
  <c r="AE68" i="6"/>
  <c r="AI67" i="6"/>
  <c r="AH67" i="6"/>
  <c r="AF67" i="6"/>
  <c r="AE67" i="6"/>
  <c r="AI66" i="6"/>
  <c r="AH66" i="6"/>
  <c r="AF66" i="6"/>
  <c r="AE66" i="6"/>
  <c r="AI65" i="6"/>
  <c r="AH65" i="6"/>
  <c r="AF65" i="6"/>
  <c r="AE65" i="6"/>
  <c r="AI64" i="6"/>
  <c r="AH64" i="6"/>
  <c r="AF64" i="6"/>
  <c r="AE64" i="6"/>
  <c r="AI63" i="6"/>
  <c r="AH63" i="6"/>
  <c r="AF63" i="6"/>
  <c r="AE63" i="6"/>
  <c r="AI62" i="6"/>
  <c r="AH62" i="6"/>
  <c r="AF62" i="6"/>
  <c r="AE62" i="6"/>
  <c r="AI61" i="6"/>
  <c r="AH61" i="6"/>
  <c r="AF61" i="6"/>
  <c r="AE61" i="6"/>
  <c r="AI60" i="6"/>
  <c r="AH60" i="6"/>
  <c r="AF60" i="6"/>
  <c r="AE60" i="6"/>
  <c r="AI59" i="6"/>
  <c r="AH59" i="6"/>
  <c r="AF59" i="6"/>
  <c r="AE59" i="6"/>
  <c r="AI58" i="6"/>
  <c r="AH58" i="6"/>
  <c r="AF58" i="6"/>
  <c r="AE58" i="6"/>
  <c r="AI57" i="6"/>
  <c r="AH57" i="6"/>
  <c r="AF57" i="6"/>
  <c r="AE57" i="6"/>
  <c r="AI56" i="6"/>
  <c r="AH56" i="6"/>
  <c r="AF56" i="6"/>
  <c r="AE56" i="6"/>
  <c r="AI55" i="6"/>
  <c r="AH55" i="6"/>
  <c r="AF55" i="6"/>
  <c r="AE55" i="6"/>
  <c r="AI54" i="6"/>
  <c r="AH54" i="6"/>
  <c r="AF54" i="6"/>
  <c r="AE54" i="6"/>
  <c r="AI53" i="6"/>
  <c r="AH53" i="6"/>
  <c r="AF53" i="6"/>
  <c r="AE53" i="6"/>
  <c r="AI52" i="6"/>
  <c r="AH52" i="6"/>
  <c r="AF52" i="6"/>
  <c r="AE52" i="6"/>
  <c r="AI51" i="6"/>
  <c r="AH51" i="6"/>
  <c r="AF51" i="6"/>
  <c r="AE51" i="6"/>
  <c r="AI50" i="6"/>
  <c r="AH50" i="6"/>
  <c r="AF50" i="6"/>
  <c r="AE50" i="6"/>
  <c r="AI49" i="6"/>
  <c r="AH49" i="6"/>
  <c r="AF49" i="6"/>
  <c r="AE49" i="6"/>
  <c r="AI48" i="6"/>
  <c r="AH48" i="6"/>
  <c r="AF48" i="6"/>
  <c r="AE48" i="6"/>
  <c r="AI47" i="6"/>
  <c r="AH47" i="6"/>
  <c r="AF47" i="6"/>
  <c r="AE47" i="6"/>
  <c r="AI46" i="6"/>
  <c r="AH46" i="6"/>
  <c r="AF46" i="6"/>
  <c r="AE46" i="6"/>
  <c r="AI45" i="6"/>
  <c r="AH45" i="6"/>
  <c r="AF45" i="6"/>
  <c r="AE45" i="6"/>
  <c r="AI44" i="6"/>
  <c r="AH44" i="6"/>
  <c r="AF44" i="6"/>
  <c r="AE44" i="6"/>
  <c r="AI43" i="6"/>
  <c r="AH43" i="6"/>
  <c r="AF43" i="6"/>
  <c r="AE43" i="6"/>
  <c r="AI42" i="6"/>
  <c r="AH42" i="6"/>
  <c r="AF42" i="6"/>
  <c r="AE42" i="6"/>
  <c r="AI41" i="6"/>
  <c r="AH41" i="6"/>
  <c r="AF41" i="6"/>
  <c r="AE41" i="6"/>
  <c r="AI40" i="6"/>
  <c r="AH40" i="6"/>
  <c r="AF40" i="6"/>
  <c r="AE40" i="6"/>
  <c r="AI39" i="6"/>
  <c r="AH39" i="6"/>
  <c r="AF39" i="6"/>
  <c r="AE39" i="6"/>
  <c r="AI38" i="6"/>
  <c r="AH38" i="6"/>
  <c r="AF38" i="6"/>
  <c r="AE38" i="6"/>
  <c r="AI37" i="6"/>
  <c r="AH37" i="6"/>
  <c r="AF37" i="6"/>
  <c r="AE37" i="6"/>
  <c r="J162" i="6"/>
  <c r="AI36" i="6"/>
  <c r="AH36" i="6"/>
  <c r="AF36" i="6"/>
  <c r="AE36" i="6"/>
  <c r="AI35" i="6"/>
  <c r="AH35" i="6"/>
  <c r="AF35" i="6"/>
  <c r="AE35" i="6"/>
  <c r="AI34" i="6"/>
  <c r="AH34" i="6"/>
  <c r="AF34" i="6"/>
  <c r="AE34" i="6"/>
  <c r="AI33" i="6"/>
  <c r="AH33" i="6"/>
  <c r="AF33" i="6"/>
  <c r="AE33" i="6"/>
  <c r="AI32" i="6"/>
  <c r="AH32" i="6"/>
  <c r="AF32" i="6"/>
  <c r="AE32" i="6"/>
  <c r="AI31" i="6"/>
  <c r="AH31" i="6"/>
  <c r="AF31" i="6"/>
  <c r="AE31" i="6"/>
  <c r="AI30" i="6"/>
  <c r="AH30" i="6"/>
  <c r="AF30" i="6"/>
  <c r="AE30" i="6"/>
  <c r="AI29" i="6"/>
  <c r="AH29" i="6"/>
  <c r="AF29" i="6"/>
  <c r="AE29" i="6"/>
  <c r="AI28" i="6"/>
  <c r="AH28" i="6"/>
  <c r="AF28" i="6"/>
  <c r="AE28" i="6"/>
  <c r="AI27" i="6"/>
  <c r="AH27" i="6"/>
  <c r="AF27" i="6"/>
  <c r="AE27" i="6"/>
  <c r="AI26" i="6"/>
  <c r="AH26" i="6"/>
  <c r="AF26" i="6"/>
  <c r="AE26" i="6"/>
  <c r="AI25" i="6"/>
  <c r="AH25" i="6"/>
  <c r="AF25" i="6"/>
  <c r="AE25" i="6"/>
  <c r="AI24" i="6"/>
  <c r="AH24" i="6"/>
  <c r="AF24" i="6"/>
  <c r="AE24" i="6"/>
  <c r="AI23" i="6"/>
  <c r="AH23" i="6"/>
  <c r="AF23" i="6"/>
  <c r="AE23" i="6"/>
  <c r="AI22" i="6"/>
  <c r="AH22" i="6"/>
  <c r="AF22" i="6"/>
  <c r="AE22" i="6"/>
  <c r="AI21" i="6"/>
  <c r="AH21" i="6"/>
  <c r="AF21" i="6"/>
  <c r="AE21" i="6"/>
  <c r="AI20" i="6"/>
  <c r="AH20" i="6"/>
  <c r="AF20" i="6"/>
  <c r="AE20" i="6"/>
  <c r="AI19" i="6"/>
  <c r="AH19" i="6"/>
  <c r="AF19" i="6"/>
  <c r="AE19" i="6"/>
  <c r="AI18" i="6"/>
  <c r="AH18" i="6"/>
  <c r="AF18" i="6"/>
  <c r="AE18" i="6"/>
  <c r="AI17" i="6"/>
  <c r="AH17" i="6"/>
  <c r="AF17" i="6"/>
  <c r="AE17" i="6"/>
  <c r="AI16" i="6"/>
  <c r="AH16" i="6"/>
  <c r="AF16" i="6"/>
  <c r="AE16" i="6"/>
  <c r="AI15" i="6"/>
  <c r="AH15" i="6"/>
  <c r="AF15" i="6"/>
  <c r="AE15" i="6"/>
  <c r="AI14" i="6"/>
  <c r="AH14" i="6"/>
  <c r="AF14" i="6"/>
  <c r="AE14" i="6"/>
  <c r="AI13" i="6"/>
  <c r="AH13" i="6"/>
  <c r="AF13" i="6"/>
  <c r="AE13" i="6"/>
  <c r="AI12" i="6"/>
  <c r="AH12" i="6"/>
  <c r="AF12" i="6"/>
  <c r="AE12" i="6"/>
  <c r="AI11" i="6"/>
  <c r="AH11" i="6"/>
  <c r="AF11" i="6"/>
  <c r="AE11" i="6"/>
  <c r="AI10" i="6"/>
  <c r="AH10" i="6"/>
  <c r="AF10" i="6"/>
  <c r="AE10" i="6"/>
  <c r="AI9" i="6"/>
  <c r="AH9" i="6"/>
  <c r="AF9" i="6"/>
  <c r="AE9" i="6"/>
  <c r="AI8" i="6"/>
  <c r="AH8" i="6"/>
  <c r="AF8" i="6"/>
  <c r="AE8" i="6"/>
  <c r="AI7" i="6"/>
  <c r="AH7" i="6"/>
  <c r="AF7" i="6"/>
  <c r="AE7" i="6"/>
  <c r="AI6" i="6"/>
  <c r="AH6" i="6"/>
  <c r="AF6" i="6"/>
  <c r="AE6" i="6"/>
  <c r="AI5" i="6"/>
  <c r="AH5" i="6"/>
  <c r="AF5" i="6"/>
  <c r="AE5" i="6"/>
  <c r="AG23" i="6" l="1"/>
  <c r="AG31" i="6"/>
  <c r="AG39" i="6"/>
  <c r="AG47" i="6"/>
  <c r="AG55" i="6"/>
  <c r="AG71" i="6"/>
  <c r="AG7" i="6"/>
  <c r="AG34" i="6"/>
  <c r="AG42" i="6"/>
  <c r="AG46" i="6"/>
  <c r="AG50" i="6"/>
  <c r="AG58" i="6"/>
  <c r="AG62" i="6"/>
  <c r="AG66" i="6"/>
  <c r="AG70" i="6"/>
  <c r="AG90" i="6"/>
  <c r="AG94" i="6"/>
  <c r="AG98" i="6"/>
  <c r="AG106" i="6"/>
  <c r="AG110" i="6"/>
  <c r="AG114" i="6"/>
  <c r="AG118" i="6"/>
  <c r="AG134" i="6"/>
  <c r="AG138" i="6"/>
  <c r="AG142" i="6"/>
  <c r="AG146" i="6"/>
  <c r="AG150" i="6"/>
  <c r="AG152" i="6"/>
  <c r="AG120" i="6"/>
  <c r="AG128" i="6"/>
  <c r="AG151" i="6"/>
  <c r="AG156" i="6"/>
  <c r="AG22" i="6"/>
  <c r="AG30" i="6"/>
  <c r="AG40" i="6"/>
  <c r="AG48" i="6"/>
  <c r="AG82" i="6"/>
  <c r="AG87" i="6"/>
  <c r="AG103" i="6"/>
  <c r="AG6" i="6"/>
  <c r="AG10" i="6"/>
  <c r="AG14" i="6"/>
  <c r="AG18" i="6"/>
  <c r="AG80" i="6"/>
  <c r="AG88" i="6"/>
  <c r="AG96" i="6"/>
  <c r="AG119" i="6"/>
  <c r="AG130" i="6"/>
  <c r="AG135" i="6"/>
  <c r="AI161" i="6"/>
  <c r="AH162" i="6"/>
  <c r="AG86" i="6"/>
  <c r="AG54" i="6"/>
  <c r="AG102" i="6"/>
  <c r="AG38" i="6"/>
  <c r="AG15" i="6"/>
  <c r="AG26" i="6"/>
  <c r="AG56" i="6"/>
  <c r="AG64" i="6"/>
  <c r="AG74" i="6"/>
  <c r="AG78" i="6"/>
  <c r="AG104" i="6"/>
  <c r="AG112" i="6"/>
  <c r="AG122" i="6"/>
  <c r="AG126" i="6"/>
  <c r="AG136" i="6"/>
  <c r="AG144" i="6"/>
  <c r="AG154" i="6"/>
  <c r="AG8" i="6"/>
  <c r="AI163" i="6"/>
  <c r="AG16" i="6"/>
  <c r="AG24" i="6"/>
  <c r="AG32" i="6"/>
  <c r="AG44" i="6"/>
  <c r="AG51" i="6"/>
  <c r="AG60" i="6"/>
  <c r="AG67" i="6"/>
  <c r="AG76" i="6"/>
  <c r="AG83" i="6"/>
  <c r="AG92" i="6"/>
  <c r="AG99" i="6"/>
  <c r="AG108" i="6"/>
  <c r="AG115" i="6"/>
  <c r="AG124" i="6"/>
  <c r="AG131" i="6"/>
  <c r="AG140" i="6"/>
  <c r="AG147" i="6"/>
  <c r="AH161" i="6"/>
  <c r="AG11" i="6"/>
  <c r="AH163" i="6"/>
  <c r="AG19" i="6"/>
  <c r="AG27" i="6"/>
  <c r="AG35" i="6"/>
  <c r="AG63" i="6"/>
  <c r="AG72" i="6"/>
  <c r="AG79" i="6"/>
  <c r="AG95" i="6"/>
  <c r="AG111" i="6"/>
  <c r="AG127" i="6"/>
  <c r="AG143" i="6"/>
  <c r="AG12" i="6"/>
  <c r="AG20" i="6"/>
  <c r="AG28" i="6"/>
  <c r="AG36" i="6"/>
  <c r="AI162" i="6"/>
  <c r="AG43" i="6"/>
  <c r="AG52" i="6"/>
  <c r="AG59" i="6"/>
  <c r="AG68" i="6"/>
  <c r="AG75" i="6"/>
  <c r="AG84" i="6"/>
  <c r="AG91" i="6"/>
  <c r="AG100" i="6"/>
  <c r="AG107" i="6"/>
  <c r="AG116" i="6"/>
  <c r="AG123" i="6"/>
  <c r="AG132" i="6"/>
  <c r="AG139" i="6"/>
  <c r="AG148" i="6"/>
  <c r="AG155" i="6"/>
  <c r="AC163" i="6"/>
  <c r="AF163" i="6"/>
  <c r="AF161" i="6"/>
  <c r="AF162" i="6"/>
  <c r="AC161" i="6"/>
  <c r="AF164" i="6"/>
  <c r="J161" i="6"/>
  <c r="J163" i="6"/>
  <c r="AF159" i="6"/>
  <c r="AC164" i="6"/>
  <c r="AI164" i="6"/>
  <c r="AI159" i="6"/>
  <c r="AE161" i="6"/>
  <c r="AE164" i="6"/>
  <c r="AE159" i="6"/>
  <c r="AG5" i="6"/>
  <c r="AE163" i="6"/>
  <c r="AG9" i="6"/>
  <c r="AG13" i="6"/>
  <c r="AG17" i="6"/>
  <c r="AG21" i="6"/>
  <c r="AG25" i="6"/>
  <c r="AG29" i="6"/>
  <c r="AG33" i="6"/>
  <c r="AG37" i="6"/>
  <c r="AG41" i="6"/>
  <c r="AG45" i="6"/>
  <c r="AG49" i="6"/>
  <c r="AG53" i="6"/>
  <c r="AG57" i="6"/>
  <c r="AG61" i="6"/>
  <c r="AG65" i="6"/>
  <c r="AG69" i="6"/>
  <c r="AG73" i="6"/>
  <c r="AG77" i="6"/>
  <c r="AG81" i="6"/>
  <c r="AG85" i="6"/>
  <c r="AG89" i="6"/>
  <c r="AG93" i="6"/>
  <c r="AG97" i="6"/>
  <c r="AG101" i="6"/>
  <c r="AG105" i="6"/>
  <c r="AG109" i="6"/>
  <c r="AG113" i="6"/>
  <c r="AG117" i="6"/>
  <c r="AG121" i="6"/>
  <c r="AG125" i="6"/>
  <c r="AG129" i="6"/>
  <c r="AG133" i="6"/>
  <c r="AG137" i="6"/>
  <c r="AG141" i="6"/>
  <c r="AG145" i="6"/>
  <c r="AG149" i="6"/>
  <c r="AG153" i="6"/>
  <c r="J164" i="6"/>
  <c r="J159" i="6"/>
  <c r="AE162" i="6"/>
  <c r="AH164" i="6"/>
  <c r="AH159" i="6"/>
  <c r="AC162" i="6"/>
  <c r="AG161" i="6" l="1"/>
  <c r="AG164" i="6"/>
  <c r="AG159" i="6"/>
  <c r="AG163" i="6"/>
  <c r="AC159" i="6"/>
  <c r="AG162" i="6"/>
  <c r="H37" i="2" l="1"/>
  <c r="H38" i="2" l="1"/>
  <c r="L36" i="2"/>
  <c r="K36" i="2"/>
  <c r="J36" i="2"/>
  <c r="I36" i="2"/>
  <c r="L25" i="2"/>
  <c r="K25" i="2"/>
  <c r="J25" i="2"/>
  <c r="I25" i="2"/>
  <c r="L24" i="2"/>
  <c r="K24" i="2"/>
  <c r="J24" i="2"/>
  <c r="I24" i="2"/>
  <c r="L23" i="2"/>
  <c r="K23" i="2"/>
  <c r="J23" i="2"/>
  <c r="I23" i="2"/>
  <c r="H166" i="7"/>
  <c r="J166" i="7" s="1"/>
  <c r="R166" i="7"/>
  <c r="L166" i="7"/>
  <c r="N166" i="7" s="1"/>
  <c r="H165" i="7"/>
  <c r="J165" i="7" s="1"/>
  <c r="P165" i="7"/>
  <c r="R165" i="7" s="1"/>
  <c r="L165" i="7"/>
  <c r="H164" i="7"/>
  <c r="J164" i="7" s="1"/>
  <c r="P164" i="7"/>
  <c r="R164" i="7" s="1"/>
  <c r="L164" i="7"/>
  <c r="N164" i="7" s="1"/>
  <c r="H163" i="7"/>
  <c r="J163" i="7" s="1"/>
  <c r="P163" i="7"/>
  <c r="R163" i="7" s="1"/>
  <c r="L163" i="7"/>
  <c r="N163" i="7" s="1"/>
  <c r="P164" i="3"/>
  <c r="P163" i="3"/>
  <c r="P162" i="3"/>
  <c r="P161" i="3"/>
  <c r="I13" i="2"/>
  <c r="I48" i="2" s="1"/>
  <c r="L14" i="2"/>
  <c r="K14" i="2"/>
  <c r="J14" i="2"/>
  <c r="I14" i="2"/>
  <c r="I49" i="2" s="1"/>
  <c r="L13" i="2"/>
  <c r="K13" i="2"/>
  <c r="J13" i="2"/>
  <c r="L12" i="2"/>
  <c r="K12" i="2"/>
  <c r="J12" i="2"/>
  <c r="I12" i="2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119" i="3"/>
  <c r="L119" i="3"/>
  <c r="M119" i="3"/>
  <c r="K120" i="3"/>
  <c r="L120" i="3"/>
  <c r="M120" i="3"/>
  <c r="K121" i="3"/>
  <c r="L121" i="3"/>
  <c r="M121" i="3"/>
  <c r="K122" i="3"/>
  <c r="L122" i="3"/>
  <c r="M122" i="3"/>
  <c r="K123" i="3"/>
  <c r="L123" i="3"/>
  <c r="M123" i="3"/>
  <c r="K124" i="3"/>
  <c r="L124" i="3"/>
  <c r="M124" i="3"/>
  <c r="K125" i="3"/>
  <c r="L125" i="3"/>
  <c r="M125" i="3"/>
  <c r="K126" i="3"/>
  <c r="L126" i="3"/>
  <c r="M126" i="3"/>
  <c r="K127" i="3"/>
  <c r="L127" i="3"/>
  <c r="M127" i="3"/>
  <c r="K128" i="3"/>
  <c r="L128" i="3"/>
  <c r="M128" i="3"/>
  <c r="K129" i="3"/>
  <c r="L129" i="3"/>
  <c r="M129" i="3"/>
  <c r="K130" i="3"/>
  <c r="L130" i="3"/>
  <c r="M130" i="3"/>
  <c r="K131" i="3"/>
  <c r="L131" i="3"/>
  <c r="M131" i="3"/>
  <c r="K132" i="3"/>
  <c r="L132" i="3"/>
  <c r="M132" i="3"/>
  <c r="K133" i="3"/>
  <c r="L133" i="3"/>
  <c r="M133" i="3"/>
  <c r="K134" i="3"/>
  <c r="L134" i="3"/>
  <c r="M134" i="3"/>
  <c r="K135" i="3"/>
  <c r="L135" i="3"/>
  <c r="M135" i="3"/>
  <c r="K136" i="3"/>
  <c r="L136" i="3"/>
  <c r="M136" i="3"/>
  <c r="K137" i="3"/>
  <c r="L137" i="3"/>
  <c r="M137" i="3"/>
  <c r="K138" i="3"/>
  <c r="L138" i="3"/>
  <c r="M138" i="3"/>
  <c r="K139" i="3"/>
  <c r="L139" i="3"/>
  <c r="M139" i="3"/>
  <c r="K140" i="3"/>
  <c r="L140" i="3"/>
  <c r="M140" i="3"/>
  <c r="K141" i="3"/>
  <c r="L141" i="3"/>
  <c r="M141" i="3"/>
  <c r="K142" i="3"/>
  <c r="L142" i="3"/>
  <c r="M142" i="3"/>
  <c r="K143" i="3"/>
  <c r="L143" i="3"/>
  <c r="M143" i="3"/>
  <c r="K144" i="3"/>
  <c r="L144" i="3"/>
  <c r="M144" i="3"/>
  <c r="K145" i="3"/>
  <c r="L145" i="3"/>
  <c r="M145" i="3"/>
  <c r="K146" i="3"/>
  <c r="L146" i="3"/>
  <c r="M146" i="3"/>
  <c r="K147" i="3"/>
  <c r="L147" i="3"/>
  <c r="M147" i="3"/>
  <c r="K148" i="3"/>
  <c r="L148" i="3"/>
  <c r="M148" i="3"/>
  <c r="K149" i="3"/>
  <c r="L149" i="3"/>
  <c r="M149" i="3"/>
  <c r="K150" i="3"/>
  <c r="L150" i="3"/>
  <c r="M150" i="3"/>
  <c r="K151" i="3"/>
  <c r="L151" i="3"/>
  <c r="M151" i="3"/>
  <c r="K152" i="3"/>
  <c r="L152" i="3"/>
  <c r="M152" i="3"/>
  <c r="K153" i="3"/>
  <c r="L153" i="3"/>
  <c r="M153" i="3"/>
  <c r="K154" i="3"/>
  <c r="L154" i="3"/>
  <c r="M154" i="3"/>
  <c r="K155" i="3"/>
  <c r="L155" i="3"/>
  <c r="M155" i="3"/>
  <c r="K156" i="3"/>
  <c r="L156" i="3"/>
  <c r="M156" i="3"/>
  <c r="K157" i="3"/>
  <c r="L157" i="3"/>
  <c r="M157" i="3"/>
  <c r="L6" i="3"/>
  <c r="M6" i="3"/>
  <c r="K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H156" i="3"/>
  <c r="I156" i="3"/>
  <c r="J156" i="3"/>
  <c r="I157" i="3"/>
  <c r="S157" i="3" s="1"/>
  <c r="J157" i="3"/>
  <c r="T157" i="3" s="1"/>
  <c r="H157" i="3"/>
  <c r="L48" i="2" l="1"/>
  <c r="L49" i="2"/>
  <c r="M164" i="3"/>
  <c r="L163" i="3"/>
  <c r="C16" i="2" s="1"/>
  <c r="J49" i="2"/>
  <c r="L162" i="3"/>
  <c r="C15" i="2" s="1"/>
  <c r="L164" i="3"/>
  <c r="C17" i="2" s="1"/>
  <c r="K162" i="3"/>
  <c r="B15" i="2" s="1"/>
  <c r="K163" i="3"/>
  <c r="B16" i="2" s="1"/>
  <c r="M161" i="3"/>
  <c r="L161" i="3"/>
  <c r="C14" i="2" s="1"/>
  <c r="K164" i="3"/>
  <c r="B17" i="2" s="1"/>
  <c r="M162" i="3"/>
  <c r="D15" i="2" s="1"/>
  <c r="M163" i="3"/>
  <c r="K161" i="3"/>
  <c r="B14" i="2" s="1"/>
  <c r="K48" i="2"/>
  <c r="K49" i="2"/>
  <c r="H163" i="3"/>
  <c r="I162" i="3"/>
  <c r="C9" i="2" s="1"/>
  <c r="I163" i="3"/>
  <c r="I164" i="3"/>
  <c r="C11" i="2" s="1"/>
  <c r="K15" i="2"/>
  <c r="H162" i="3"/>
  <c r="B9" i="2" s="1"/>
  <c r="J161" i="3"/>
  <c r="H164" i="3"/>
  <c r="I161" i="3"/>
  <c r="J15" i="2"/>
  <c r="J48" i="2"/>
  <c r="I47" i="2"/>
  <c r="J162" i="3"/>
  <c r="J163" i="3"/>
  <c r="D10" i="2" s="1"/>
  <c r="H161" i="3"/>
  <c r="J164" i="3"/>
  <c r="D11" i="2" s="1"/>
  <c r="J39" i="2"/>
  <c r="J47" i="2"/>
  <c r="K39" i="2"/>
  <c r="K47" i="2"/>
  <c r="L39" i="2"/>
  <c r="L47" i="2"/>
  <c r="N165" i="7"/>
  <c r="M165" i="7"/>
  <c r="Q163" i="7"/>
  <c r="I164" i="7"/>
  <c r="M166" i="7"/>
  <c r="I163" i="7"/>
  <c r="Q166" i="7"/>
  <c r="M164" i="7"/>
  <c r="Q165" i="7"/>
  <c r="I166" i="7"/>
  <c r="M163" i="7"/>
  <c r="Q164" i="7"/>
  <c r="I165" i="7"/>
  <c r="L15" i="2"/>
  <c r="O163" i="3"/>
  <c r="O162" i="3"/>
  <c r="O161" i="3"/>
  <c r="O164" i="3"/>
  <c r="N162" i="3"/>
  <c r="N163" i="3"/>
  <c r="N161" i="3"/>
  <c r="N164" i="3"/>
  <c r="H36" i="2"/>
  <c r="I39" i="2"/>
  <c r="I15" i="2"/>
  <c r="I26" i="2"/>
  <c r="K7" i="2"/>
  <c r="L8" i="2"/>
  <c r="K8" i="2"/>
  <c r="J8" i="2"/>
  <c r="I8" i="2"/>
  <c r="I7" i="2"/>
  <c r="L7" i="2"/>
  <c r="J7" i="2"/>
  <c r="D23" i="2"/>
  <c r="D17" i="2"/>
  <c r="D22" i="2"/>
  <c r="C22" i="2"/>
  <c r="D16" i="2"/>
  <c r="B10" i="2"/>
  <c r="D21" i="2"/>
  <c r="D9" i="2"/>
  <c r="D20" i="2"/>
  <c r="D14" i="2"/>
  <c r="C8" i="2"/>
  <c r="H15" i="2" l="1"/>
  <c r="B11" i="2"/>
  <c r="B8" i="2"/>
  <c r="D8" i="2"/>
  <c r="C10" i="2"/>
  <c r="H39" i="2"/>
  <c r="I28" i="2"/>
  <c r="I29" i="2" s="1"/>
  <c r="C21" i="2"/>
  <c r="B22" i="2"/>
  <c r="B20" i="2"/>
  <c r="C20" i="2"/>
  <c r="B21" i="2"/>
  <c r="B23" i="2"/>
  <c r="C23" i="2"/>
  <c r="I30" i="2"/>
  <c r="I31" i="2" s="1"/>
  <c r="I33" i="2"/>
  <c r="I50" i="2" s="1"/>
  <c r="I17" i="2"/>
  <c r="I18" i="2" s="1"/>
  <c r="I19" i="2"/>
  <c r="I20" i="2" s="1"/>
  <c r="D28" i="2"/>
  <c r="T6" i="3"/>
  <c r="D7" i="2" l="1"/>
  <c r="I54" i="2"/>
  <c r="I55" i="2" s="1"/>
  <c r="I52" i="2"/>
  <c r="I53" i="2" s="1"/>
  <c r="P159" i="3"/>
  <c r="O159" i="3"/>
  <c r="N159" i="3"/>
  <c r="M159" i="3"/>
  <c r="L159" i="3"/>
  <c r="K159" i="3"/>
  <c r="J159" i="3"/>
  <c r="I159" i="3"/>
  <c r="H159" i="3"/>
  <c r="C26" i="2" l="1"/>
  <c r="S9" i="3" l="1"/>
  <c r="S13" i="3"/>
  <c r="S17" i="3"/>
  <c r="S21" i="3"/>
  <c r="S25" i="3"/>
  <c r="S29" i="3"/>
  <c r="S33" i="3"/>
  <c r="S37" i="3"/>
  <c r="S41" i="3"/>
  <c r="S45" i="3"/>
  <c r="S49" i="3"/>
  <c r="S53" i="3"/>
  <c r="S57" i="3"/>
  <c r="S61" i="3"/>
  <c r="S65" i="3"/>
  <c r="S69" i="3"/>
  <c r="S73" i="3"/>
  <c r="S77" i="3"/>
  <c r="S81" i="3"/>
  <c r="S85" i="3"/>
  <c r="S89" i="3"/>
  <c r="S93" i="3"/>
  <c r="S97" i="3"/>
  <c r="S101" i="3"/>
  <c r="S109" i="3"/>
  <c r="S113" i="3"/>
  <c r="S117" i="3"/>
  <c r="S121" i="3"/>
  <c r="S125" i="3"/>
  <c r="S129" i="3"/>
  <c r="S133" i="3"/>
  <c r="S137" i="3"/>
  <c r="S141" i="3"/>
  <c r="S145" i="3"/>
  <c r="S149" i="3"/>
  <c r="S153" i="3"/>
  <c r="S6" i="3"/>
  <c r="R6" i="3"/>
  <c r="R7" i="3"/>
  <c r="S7" i="3"/>
  <c r="R8" i="3"/>
  <c r="S8" i="3"/>
  <c r="R9" i="3"/>
  <c r="R10" i="3"/>
  <c r="S10" i="3"/>
  <c r="R11" i="3"/>
  <c r="S11" i="3"/>
  <c r="R12" i="3"/>
  <c r="S12" i="3"/>
  <c r="R13" i="3"/>
  <c r="R14" i="3"/>
  <c r="S14" i="3"/>
  <c r="R15" i="3"/>
  <c r="S15" i="3"/>
  <c r="R16" i="3"/>
  <c r="S16" i="3"/>
  <c r="R17" i="3"/>
  <c r="R18" i="3"/>
  <c r="S18" i="3"/>
  <c r="R19" i="3"/>
  <c r="S19" i="3"/>
  <c r="R20" i="3"/>
  <c r="S20" i="3"/>
  <c r="R21" i="3"/>
  <c r="R22" i="3"/>
  <c r="S22" i="3"/>
  <c r="R23" i="3"/>
  <c r="S23" i="3"/>
  <c r="R24" i="3"/>
  <c r="S24" i="3"/>
  <c r="R25" i="3"/>
  <c r="R26" i="3"/>
  <c r="S26" i="3"/>
  <c r="R27" i="3"/>
  <c r="S27" i="3"/>
  <c r="R28" i="3"/>
  <c r="S28" i="3"/>
  <c r="R29" i="3"/>
  <c r="R30" i="3"/>
  <c r="S30" i="3"/>
  <c r="R31" i="3"/>
  <c r="S31" i="3"/>
  <c r="R32" i="3"/>
  <c r="S32" i="3"/>
  <c r="R33" i="3"/>
  <c r="R34" i="3"/>
  <c r="S34" i="3"/>
  <c r="R35" i="3"/>
  <c r="S35" i="3"/>
  <c r="R36" i="3"/>
  <c r="S36" i="3"/>
  <c r="R37" i="3"/>
  <c r="R38" i="3"/>
  <c r="S38" i="3"/>
  <c r="R39" i="3"/>
  <c r="S39" i="3"/>
  <c r="R40" i="3"/>
  <c r="S40" i="3"/>
  <c r="R41" i="3"/>
  <c r="R42" i="3"/>
  <c r="S42" i="3"/>
  <c r="R43" i="3"/>
  <c r="S43" i="3"/>
  <c r="R44" i="3"/>
  <c r="S44" i="3"/>
  <c r="R45" i="3"/>
  <c r="R46" i="3"/>
  <c r="S46" i="3"/>
  <c r="R47" i="3"/>
  <c r="S47" i="3"/>
  <c r="R48" i="3"/>
  <c r="S48" i="3"/>
  <c r="R49" i="3"/>
  <c r="R50" i="3"/>
  <c r="S50" i="3"/>
  <c r="R51" i="3"/>
  <c r="S51" i="3"/>
  <c r="R52" i="3"/>
  <c r="S52" i="3"/>
  <c r="R53" i="3"/>
  <c r="R54" i="3"/>
  <c r="S54" i="3"/>
  <c r="R55" i="3"/>
  <c r="S55" i="3"/>
  <c r="R56" i="3"/>
  <c r="S56" i="3"/>
  <c r="R57" i="3"/>
  <c r="R58" i="3"/>
  <c r="S58" i="3"/>
  <c r="R59" i="3"/>
  <c r="S59" i="3"/>
  <c r="R60" i="3"/>
  <c r="S60" i="3"/>
  <c r="R61" i="3"/>
  <c r="R62" i="3"/>
  <c r="S62" i="3"/>
  <c r="R63" i="3"/>
  <c r="S63" i="3"/>
  <c r="R64" i="3"/>
  <c r="S64" i="3"/>
  <c r="R65" i="3"/>
  <c r="R66" i="3"/>
  <c r="S66" i="3"/>
  <c r="R67" i="3"/>
  <c r="S67" i="3"/>
  <c r="R68" i="3"/>
  <c r="S68" i="3"/>
  <c r="R69" i="3"/>
  <c r="R70" i="3"/>
  <c r="S70" i="3"/>
  <c r="R71" i="3"/>
  <c r="S71" i="3"/>
  <c r="R72" i="3"/>
  <c r="S72" i="3"/>
  <c r="R73" i="3"/>
  <c r="R74" i="3"/>
  <c r="S74" i="3"/>
  <c r="R75" i="3"/>
  <c r="S75" i="3"/>
  <c r="R76" i="3"/>
  <c r="S76" i="3"/>
  <c r="R77" i="3"/>
  <c r="R78" i="3"/>
  <c r="S78" i="3"/>
  <c r="R79" i="3"/>
  <c r="S79" i="3"/>
  <c r="R80" i="3"/>
  <c r="S80" i="3"/>
  <c r="R81" i="3"/>
  <c r="R82" i="3"/>
  <c r="S82" i="3"/>
  <c r="R83" i="3"/>
  <c r="S83" i="3"/>
  <c r="R84" i="3"/>
  <c r="S84" i="3"/>
  <c r="R85" i="3"/>
  <c r="R86" i="3"/>
  <c r="S86" i="3"/>
  <c r="R87" i="3"/>
  <c r="S87" i="3"/>
  <c r="R88" i="3"/>
  <c r="S88" i="3"/>
  <c r="R89" i="3"/>
  <c r="R90" i="3"/>
  <c r="S90" i="3"/>
  <c r="R91" i="3"/>
  <c r="S91" i="3"/>
  <c r="R92" i="3"/>
  <c r="S92" i="3"/>
  <c r="R93" i="3"/>
  <c r="R94" i="3"/>
  <c r="S94" i="3"/>
  <c r="R95" i="3"/>
  <c r="S95" i="3"/>
  <c r="R96" i="3"/>
  <c r="S96" i="3"/>
  <c r="R97" i="3"/>
  <c r="R98" i="3"/>
  <c r="S98" i="3"/>
  <c r="R99" i="3"/>
  <c r="S99" i="3"/>
  <c r="R100" i="3"/>
  <c r="S100" i="3"/>
  <c r="R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R110" i="3"/>
  <c r="S110" i="3"/>
  <c r="R111" i="3"/>
  <c r="S111" i="3"/>
  <c r="R112" i="3"/>
  <c r="S112" i="3"/>
  <c r="R113" i="3"/>
  <c r="R114" i="3"/>
  <c r="S114" i="3"/>
  <c r="R115" i="3"/>
  <c r="S115" i="3"/>
  <c r="R116" i="3"/>
  <c r="S116" i="3"/>
  <c r="R117" i="3"/>
  <c r="R118" i="3"/>
  <c r="S118" i="3"/>
  <c r="R119" i="3"/>
  <c r="S119" i="3"/>
  <c r="R120" i="3"/>
  <c r="S120" i="3"/>
  <c r="R121" i="3"/>
  <c r="R122" i="3"/>
  <c r="S122" i="3"/>
  <c r="R123" i="3"/>
  <c r="S123" i="3"/>
  <c r="R124" i="3"/>
  <c r="S124" i="3"/>
  <c r="R125" i="3"/>
  <c r="R126" i="3"/>
  <c r="S126" i="3"/>
  <c r="R127" i="3"/>
  <c r="S127" i="3"/>
  <c r="R128" i="3"/>
  <c r="S128" i="3"/>
  <c r="R129" i="3"/>
  <c r="R130" i="3"/>
  <c r="S130" i="3"/>
  <c r="R131" i="3"/>
  <c r="S131" i="3"/>
  <c r="R132" i="3"/>
  <c r="S132" i="3"/>
  <c r="R133" i="3"/>
  <c r="R134" i="3"/>
  <c r="S134" i="3"/>
  <c r="R135" i="3"/>
  <c r="S135" i="3"/>
  <c r="R136" i="3"/>
  <c r="S136" i="3"/>
  <c r="R137" i="3"/>
  <c r="R138" i="3"/>
  <c r="S138" i="3"/>
  <c r="R139" i="3"/>
  <c r="S139" i="3"/>
  <c r="R140" i="3"/>
  <c r="S140" i="3"/>
  <c r="R141" i="3"/>
  <c r="R142" i="3"/>
  <c r="S142" i="3"/>
  <c r="R143" i="3"/>
  <c r="S143" i="3"/>
  <c r="R144" i="3"/>
  <c r="S144" i="3"/>
  <c r="R145" i="3"/>
  <c r="R146" i="3"/>
  <c r="S146" i="3"/>
  <c r="R147" i="3"/>
  <c r="S147" i="3"/>
  <c r="R148" i="3"/>
  <c r="S148" i="3"/>
  <c r="R149" i="3"/>
  <c r="R150" i="3"/>
  <c r="S150" i="3"/>
  <c r="R151" i="3"/>
  <c r="S151" i="3"/>
  <c r="R152" i="3"/>
  <c r="S152" i="3"/>
  <c r="R153" i="3"/>
  <c r="R154" i="3"/>
  <c r="S154" i="3"/>
  <c r="R155" i="3"/>
  <c r="S155" i="3"/>
  <c r="R156" i="3"/>
  <c r="S156" i="3"/>
  <c r="D26" i="2"/>
  <c r="C27" i="2"/>
  <c r="D27" i="2"/>
  <c r="C28" i="2"/>
  <c r="C29" i="2"/>
  <c r="D29" i="2"/>
  <c r="B27" i="2"/>
  <c r="B28" i="2"/>
  <c r="B29" i="2"/>
  <c r="B26" i="2"/>
  <c r="U155" i="3" l="1"/>
  <c r="U148" i="3"/>
  <c r="U146" i="3"/>
  <c r="U139" i="3"/>
  <c r="U132" i="3"/>
  <c r="U130" i="3"/>
  <c r="U123" i="3"/>
  <c r="U116" i="3"/>
  <c r="U114" i="3"/>
  <c r="U107" i="3"/>
  <c r="U105" i="3"/>
  <c r="U103" i="3"/>
  <c r="U96" i="3"/>
  <c r="U94" i="3"/>
  <c r="U87" i="3"/>
  <c r="U80" i="3"/>
  <c r="U78" i="3"/>
  <c r="U71" i="3"/>
  <c r="U64" i="3"/>
  <c r="U62" i="3"/>
  <c r="U55" i="3"/>
  <c r="U48" i="3"/>
  <c r="U46" i="3"/>
  <c r="U39" i="3"/>
  <c r="U32" i="3"/>
  <c r="U30" i="3"/>
  <c r="U16" i="3"/>
  <c r="U14" i="3"/>
  <c r="U7" i="3"/>
  <c r="R163" i="3"/>
  <c r="S162" i="3"/>
  <c r="S161" i="3"/>
  <c r="R162" i="3"/>
  <c r="S163" i="3"/>
  <c r="R161" i="3"/>
  <c r="S164" i="3"/>
  <c r="U156" i="3"/>
  <c r="U154" i="3"/>
  <c r="U147" i="3"/>
  <c r="U140" i="3"/>
  <c r="U138" i="3"/>
  <c r="U131" i="3"/>
  <c r="U124" i="3"/>
  <c r="U122" i="3"/>
  <c r="U115" i="3"/>
  <c r="U108" i="3"/>
  <c r="U106" i="3"/>
  <c r="U104" i="3"/>
  <c r="U102" i="3"/>
  <c r="U95" i="3"/>
  <c r="U88" i="3"/>
  <c r="U86" i="3"/>
  <c r="U59" i="3"/>
  <c r="U11" i="3"/>
  <c r="U65" i="3"/>
  <c r="U49" i="3"/>
  <c r="U149" i="3"/>
  <c r="U133" i="3"/>
  <c r="U117" i="3"/>
  <c r="U97" i="3"/>
  <c r="U81" i="3"/>
  <c r="U152" i="3"/>
  <c r="U150" i="3"/>
  <c r="U143" i="3"/>
  <c r="U136" i="3"/>
  <c r="U134" i="3"/>
  <c r="U127" i="3"/>
  <c r="U120" i="3"/>
  <c r="U118" i="3"/>
  <c r="U111" i="3"/>
  <c r="U100" i="3"/>
  <c r="U98" i="3"/>
  <c r="U91" i="3"/>
  <c r="U84" i="3"/>
  <c r="U82" i="3"/>
  <c r="U75" i="3"/>
  <c r="U68" i="3"/>
  <c r="U66" i="3"/>
  <c r="U52" i="3"/>
  <c r="U50" i="3"/>
  <c r="U43" i="3"/>
  <c r="U36" i="3"/>
  <c r="U34" i="3"/>
  <c r="U27" i="3"/>
  <c r="U20" i="3"/>
  <c r="U18" i="3"/>
  <c r="U29" i="3"/>
  <c r="U13" i="3"/>
  <c r="U79" i="3"/>
  <c r="U72" i="3"/>
  <c r="U70" i="3"/>
  <c r="U63" i="3"/>
  <c r="U56" i="3"/>
  <c r="U54" i="3"/>
  <c r="U47" i="3"/>
  <c r="U40" i="3"/>
  <c r="U38" i="3"/>
  <c r="U28" i="3"/>
  <c r="U26" i="3"/>
  <c r="U19" i="3"/>
  <c r="U12" i="3"/>
  <c r="U10" i="3"/>
  <c r="U21" i="3"/>
  <c r="C25" i="2"/>
  <c r="U8" i="3"/>
  <c r="U9" i="3"/>
  <c r="U17" i="3"/>
  <c r="U22" i="3"/>
  <c r="U15" i="3"/>
  <c r="U31" i="3"/>
  <c r="U24" i="3"/>
  <c r="U25" i="3"/>
  <c r="U23" i="3"/>
  <c r="U33" i="3"/>
  <c r="U35" i="3"/>
  <c r="U153" i="3"/>
  <c r="U121" i="3"/>
  <c r="U85" i="3"/>
  <c r="U53" i="3"/>
  <c r="U151" i="3"/>
  <c r="U144" i="3"/>
  <c r="U142" i="3"/>
  <c r="U135" i="3"/>
  <c r="U128" i="3"/>
  <c r="U126" i="3"/>
  <c r="U119" i="3"/>
  <c r="U112" i="3"/>
  <c r="U110" i="3"/>
  <c r="U99" i="3"/>
  <c r="U92" i="3"/>
  <c r="U90" i="3"/>
  <c r="U83" i="3"/>
  <c r="U76" i="3"/>
  <c r="U74" i="3"/>
  <c r="U67" i="3"/>
  <c r="U60" i="3"/>
  <c r="U58" i="3"/>
  <c r="U51" i="3"/>
  <c r="U44" i="3"/>
  <c r="U42" i="3"/>
  <c r="U141" i="3"/>
  <c r="U125" i="3"/>
  <c r="U109" i="3"/>
  <c r="U89" i="3"/>
  <c r="U73" i="3"/>
  <c r="U57" i="3"/>
  <c r="U41" i="3"/>
  <c r="U137" i="3"/>
  <c r="U101" i="3"/>
  <c r="U69" i="3"/>
  <c r="U37" i="3"/>
  <c r="U145" i="3"/>
  <c r="U129" i="3"/>
  <c r="U113" i="3"/>
  <c r="U93" i="3"/>
  <c r="U77" i="3"/>
  <c r="U61" i="3"/>
  <c r="U45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R157" i="3"/>
  <c r="R164" i="3" s="1"/>
  <c r="D25" i="2"/>
  <c r="B19" i="2"/>
  <c r="U163" i="3" l="1"/>
  <c r="T164" i="3"/>
  <c r="T162" i="3"/>
  <c r="T163" i="3"/>
  <c r="T161" i="3"/>
  <c r="U162" i="3"/>
  <c r="U161" i="3"/>
  <c r="U157" i="3"/>
  <c r="U164" i="3"/>
  <c r="U6" i="3"/>
  <c r="E25" i="9" l="1"/>
  <c r="F25" i="9"/>
  <c r="D25" i="9"/>
  <c r="G25" i="9" l="1"/>
  <c r="T159" i="3" l="1"/>
  <c r="S159" i="3"/>
  <c r="H158" i="7" l="1"/>
  <c r="P158" i="7"/>
  <c r="Z160" i="7" s="1"/>
  <c r="L158" i="7"/>
  <c r="I160" i="7" l="1"/>
  <c r="Q160" i="7"/>
  <c r="R160" i="7"/>
  <c r="AD160" i="7"/>
  <c r="M160" i="7"/>
  <c r="N160" i="7"/>
  <c r="AE160" i="7"/>
  <c r="AC160" i="7"/>
  <c r="J160" i="7"/>
  <c r="L26" i="2"/>
  <c r="K26" i="2"/>
  <c r="J26" i="2"/>
  <c r="H25" i="2"/>
  <c r="H24" i="2"/>
  <c r="H23" i="2"/>
  <c r="H14" i="2"/>
  <c r="H13" i="2"/>
  <c r="H12" i="2"/>
  <c r="H8" i="2"/>
  <c r="H7" i="2"/>
  <c r="B25" i="2"/>
  <c r="E25" i="2" s="1"/>
  <c r="D19" i="2"/>
  <c r="C19" i="2"/>
  <c r="D13" i="2"/>
  <c r="C13" i="2"/>
  <c r="B13" i="2"/>
  <c r="C7" i="2"/>
  <c r="B7" i="2"/>
  <c r="E29" i="2"/>
  <c r="E28" i="2"/>
  <c r="E27" i="2"/>
  <c r="E26" i="2"/>
  <c r="E23" i="2"/>
  <c r="E22" i="2"/>
  <c r="E21" i="2"/>
  <c r="E20" i="2"/>
  <c r="E17" i="2"/>
  <c r="E16" i="2"/>
  <c r="E15" i="2"/>
  <c r="E14" i="2"/>
  <c r="E9" i="2"/>
  <c r="E10" i="2"/>
  <c r="E11" i="2"/>
  <c r="E8" i="2"/>
  <c r="H43" i="2" l="1"/>
  <c r="H44" i="2" s="1"/>
  <c r="H48" i="2"/>
  <c r="H49" i="2"/>
  <c r="H47" i="2"/>
  <c r="L41" i="2"/>
  <c r="L42" i="2" s="1"/>
  <c r="L43" i="2"/>
  <c r="L44" i="2" s="1"/>
  <c r="K43" i="2"/>
  <c r="K44" i="2" s="1"/>
  <c r="K41" i="2"/>
  <c r="K42" i="2" s="1"/>
  <c r="J43" i="2"/>
  <c r="J44" i="2" s="1"/>
  <c r="J41" i="2"/>
  <c r="J42" i="2" s="1"/>
  <c r="I41" i="2"/>
  <c r="I42" i="2" s="1"/>
  <c r="I43" i="2"/>
  <c r="I44" i="2" s="1"/>
  <c r="L30" i="2"/>
  <c r="L31" i="2" s="1"/>
  <c r="L28" i="2"/>
  <c r="L29" i="2" s="1"/>
  <c r="K30" i="2"/>
  <c r="K31" i="2" s="1"/>
  <c r="K28" i="2"/>
  <c r="K29" i="2" s="1"/>
  <c r="J30" i="2"/>
  <c r="J31" i="2" s="1"/>
  <c r="J28" i="2"/>
  <c r="J29" i="2" s="1"/>
  <c r="L33" i="2"/>
  <c r="L50" i="2" s="1"/>
  <c r="L19" i="2"/>
  <c r="L20" i="2" s="1"/>
  <c r="L17" i="2"/>
  <c r="L18" i="2" s="1"/>
  <c r="K33" i="2"/>
  <c r="K50" i="2" s="1"/>
  <c r="K17" i="2"/>
  <c r="K18" i="2" s="1"/>
  <c r="K19" i="2"/>
  <c r="K20" i="2" s="1"/>
  <c r="J33" i="2"/>
  <c r="J50" i="2" s="1"/>
  <c r="J54" i="2" s="1"/>
  <c r="J19" i="2"/>
  <c r="J20" i="2" s="1"/>
  <c r="J17" i="2"/>
  <c r="J18" i="2" s="1"/>
  <c r="E13" i="2"/>
  <c r="E7" i="2"/>
  <c r="H26" i="2"/>
  <c r="H28" i="2" s="1"/>
  <c r="E19" i="2"/>
  <c r="V158" i="1"/>
  <c r="Z158" i="1"/>
  <c r="X158" i="1"/>
  <c r="J55" i="2" l="1"/>
  <c r="J52" i="2"/>
  <c r="J53" i="2" s="1"/>
  <c r="H50" i="2"/>
  <c r="H54" i="2" s="1"/>
  <c r="H55" i="2" s="1"/>
  <c r="L54" i="2"/>
  <c r="L55" i="2" s="1"/>
  <c r="L52" i="2"/>
  <c r="L53" i="2" s="1"/>
  <c r="K52" i="2"/>
  <c r="K53" i="2" s="1"/>
  <c r="K54" i="2"/>
  <c r="K55" i="2" s="1"/>
  <c r="H41" i="2"/>
  <c r="H42" i="2" s="1"/>
  <c r="H29" i="2"/>
  <c r="H30" i="2"/>
  <c r="H31" i="2" s="1"/>
  <c r="H19" i="2"/>
  <c r="H20" i="2" s="1"/>
  <c r="H17" i="2"/>
  <c r="H18" i="2" s="1"/>
  <c r="H33" i="2"/>
  <c r="H157" i="1"/>
  <c r="J157" i="1"/>
  <c r="P158" i="1"/>
  <c r="R158" i="1"/>
  <c r="T158" i="1"/>
  <c r="H52" i="2" l="1"/>
  <c r="H53" i="2" s="1"/>
  <c r="R159" i="3"/>
  <c r="U159" i="3" l="1"/>
</calcChain>
</file>

<file path=xl/comments1.xml><?xml version="1.0" encoding="utf-8"?>
<comments xmlns="http://schemas.openxmlformats.org/spreadsheetml/2006/main">
  <authors>
    <author>whiter</author>
  </authors>
  <commentList>
    <comment ref="D98" authorId="0" shapeId="0">
      <text>
        <r>
          <rPr>
            <b/>
            <sz val="8"/>
            <color indexed="81"/>
            <rFont val="Tahoma"/>
            <family val="2"/>
          </rPr>
          <t>whiter:</t>
        </r>
        <r>
          <rPr>
            <sz val="8"/>
            <color indexed="81"/>
            <rFont val="Tahoma"/>
            <family val="2"/>
          </rPr>
          <t xml:space="preserve">
no return in 2008-09</t>
        </r>
      </text>
    </comment>
  </commentList>
</comments>
</file>

<file path=xl/sharedStrings.xml><?xml version="1.0" encoding="utf-8"?>
<sst xmlns="http://schemas.openxmlformats.org/spreadsheetml/2006/main" count="5659" uniqueCount="327">
  <si>
    <t>Total Count</t>
  </si>
  <si>
    <t>Total</t>
  </si>
  <si>
    <t>Y</t>
  </si>
  <si>
    <t>N</t>
  </si>
  <si>
    <t>Young</t>
  </si>
  <si>
    <t>Yass</t>
  </si>
  <si>
    <t>E</t>
  </si>
  <si>
    <t>Wyong</t>
  </si>
  <si>
    <t>S</t>
  </si>
  <si>
    <t>Woollahra</t>
  </si>
  <si>
    <t>Wollongong</t>
  </si>
  <si>
    <t>R</t>
  </si>
  <si>
    <t>Wollondilly</t>
  </si>
  <si>
    <t>Wingecarribee</t>
  </si>
  <si>
    <t>Willoughby</t>
  </si>
  <si>
    <t>Wentworth</t>
  </si>
  <si>
    <t>Wellington</t>
  </si>
  <si>
    <t>Weddin</t>
  </si>
  <si>
    <t>Waverley</t>
  </si>
  <si>
    <t>Warrumbungle</t>
  </si>
  <si>
    <t>Warringah</t>
  </si>
  <si>
    <t>Warren Shire</t>
  </si>
  <si>
    <t>Walgett</t>
  </si>
  <si>
    <t>Walcha</t>
  </si>
  <si>
    <t>Wakool</t>
  </si>
  <si>
    <t>Wagga Wagga</t>
  </si>
  <si>
    <t>Urana Shire</t>
  </si>
  <si>
    <t>Uralla</t>
  </si>
  <si>
    <t>Upper Lachlan</t>
  </si>
  <si>
    <t>Upper Hunter</t>
  </si>
  <si>
    <t>Tweed</t>
  </si>
  <si>
    <t>Tumut</t>
  </si>
  <si>
    <t>Tumbarumba</t>
  </si>
  <si>
    <t>Tenterfield</t>
  </si>
  <si>
    <t>Temora</t>
  </si>
  <si>
    <t>Tamworth Regional</t>
  </si>
  <si>
    <t>Sydney</t>
  </si>
  <si>
    <t>Sutherland</t>
  </si>
  <si>
    <t>Strathfield</t>
  </si>
  <si>
    <t>Snowy River</t>
  </si>
  <si>
    <t>Singleton</t>
  </si>
  <si>
    <t>Shoalhaven</t>
  </si>
  <si>
    <t>Shellharbour</t>
  </si>
  <si>
    <t>Ryde</t>
  </si>
  <si>
    <t>Rockdale</t>
  </si>
  <si>
    <t>Richmond Valley</t>
  </si>
  <si>
    <t>Randwick</t>
  </si>
  <si>
    <t>Queanbeyan</t>
  </si>
  <si>
    <t>Port Stephens</t>
  </si>
  <si>
    <t>Pittwater</t>
  </si>
  <si>
    <t>Penrith</t>
  </si>
  <si>
    <t>Parramatta</t>
  </si>
  <si>
    <t>Parkes</t>
  </si>
  <si>
    <t>Palerang</t>
  </si>
  <si>
    <t>Orange</t>
  </si>
  <si>
    <t>Oberon</t>
  </si>
  <si>
    <t>North Sydney</t>
  </si>
  <si>
    <t>Newcastle</t>
  </si>
  <si>
    <t>Narromine</t>
  </si>
  <si>
    <t>Narrandera</t>
  </si>
  <si>
    <t>Narrabri</t>
  </si>
  <si>
    <t>Nambucca</t>
  </si>
  <si>
    <t>Muswellbrook</t>
  </si>
  <si>
    <t>Murrumbidgee</t>
  </si>
  <si>
    <t>Murray</t>
  </si>
  <si>
    <t>Mosman</t>
  </si>
  <si>
    <t>Moree Plains</t>
  </si>
  <si>
    <t>Mid-Western</t>
  </si>
  <si>
    <t>Marrickville</t>
  </si>
  <si>
    <t>Manly</t>
  </si>
  <si>
    <t>Maitland</t>
  </si>
  <si>
    <t>Lockhart</t>
  </si>
  <si>
    <t>Liverpool Plains</t>
  </si>
  <si>
    <t>Liverpool</t>
  </si>
  <si>
    <t xml:space="preserve">Lithgow </t>
  </si>
  <si>
    <t>Lismore</t>
  </si>
  <si>
    <t>Leichhardt</t>
  </si>
  <si>
    <t>Leeton</t>
  </si>
  <si>
    <t>Lane Cove</t>
  </si>
  <si>
    <t>Lake Macquarie</t>
  </si>
  <si>
    <t>Lachlan</t>
  </si>
  <si>
    <t>Kyogle</t>
  </si>
  <si>
    <t>Ku-ring-gai</t>
  </si>
  <si>
    <t>Kogarah</t>
  </si>
  <si>
    <t>Kiama</t>
  </si>
  <si>
    <t>Kempsey</t>
  </si>
  <si>
    <t>Junee</t>
  </si>
  <si>
    <t>Jerilderie</t>
  </si>
  <si>
    <t>Inverell</t>
  </si>
  <si>
    <t>Hurstville</t>
  </si>
  <si>
    <t>Hunters Hill</t>
  </si>
  <si>
    <t>Hornsby</t>
  </si>
  <si>
    <t>Holroyd</t>
  </si>
  <si>
    <t>Hay</t>
  </si>
  <si>
    <t>Hawkesbury</t>
  </si>
  <si>
    <t>Port Macquarie - Hastings</t>
  </si>
  <si>
    <t xml:space="preserve">Harden </t>
  </si>
  <si>
    <t>Gwydir</t>
  </si>
  <si>
    <t>Guyra</t>
  </si>
  <si>
    <t>Gunnedah</t>
  </si>
  <si>
    <t>Gundagai</t>
  </si>
  <si>
    <t xml:space="preserve">Griffith City </t>
  </si>
  <si>
    <t>Great Lakes</t>
  </si>
  <si>
    <t>Greater Hume</t>
  </si>
  <si>
    <t>Greater Taree</t>
  </si>
  <si>
    <t>Goulburn Mulwarree</t>
  </si>
  <si>
    <t>Gosford</t>
  </si>
  <si>
    <t>Gloucester</t>
  </si>
  <si>
    <t>Glen Innes Severn</t>
  </si>
  <si>
    <t>Gilgandra</t>
  </si>
  <si>
    <t>Forbes</t>
  </si>
  <si>
    <t>Fairfield</t>
  </si>
  <si>
    <t>Eurobodalla</t>
  </si>
  <si>
    <t>Dungog</t>
  </si>
  <si>
    <t xml:space="preserve">Dubbo </t>
  </si>
  <si>
    <t>Deniliquin</t>
  </si>
  <si>
    <t>Cowra</t>
  </si>
  <si>
    <t>Corowa</t>
  </si>
  <si>
    <t>Cootamundra</t>
  </si>
  <si>
    <t>Coonamble</t>
  </si>
  <si>
    <t>Cooma-Monaro</t>
  </si>
  <si>
    <t xml:space="preserve">Coolamon </t>
  </si>
  <si>
    <t>Conargo</t>
  </si>
  <si>
    <t>Coffs Harbour</t>
  </si>
  <si>
    <t>Cobar</t>
  </si>
  <si>
    <t>Clarence Valley</t>
  </si>
  <si>
    <t>Cessnock</t>
  </si>
  <si>
    <t xml:space="preserve">Central Darling </t>
  </si>
  <si>
    <t>Carrathool</t>
  </si>
  <si>
    <t xml:space="preserve">Canterbury </t>
  </si>
  <si>
    <t>Canada Bay</t>
  </si>
  <si>
    <t>Campbelltown</t>
  </si>
  <si>
    <t>Camden</t>
  </si>
  <si>
    <t>Cabonne</t>
  </si>
  <si>
    <t>Byron</t>
  </si>
  <si>
    <t>Burwood</t>
  </si>
  <si>
    <t xml:space="preserve">Broken Hill  </t>
  </si>
  <si>
    <t>Brewarrina</t>
  </si>
  <si>
    <t>Bourke</t>
  </si>
  <si>
    <t>Botany Bay</t>
  </si>
  <si>
    <t>Boorowa</t>
  </si>
  <si>
    <t>Bombala</t>
  </si>
  <si>
    <t>Bogan</t>
  </si>
  <si>
    <t>Blue Mountains</t>
  </si>
  <si>
    <t>Blayney</t>
  </si>
  <si>
    <t>Bland</t>
  </si>
  <si>
    <t>Blacktown</t>
  </si>
  <si>
    <t>Berrigan</t>
  </si>
  <si>
    <t>Bellingen</t>
  </si>
  <si>
    <t xml:space="preserve">Bega Valley </t>
  </si>
  <si>
    <t>Hills Shire</t>
  </si>
  <si>
    <t>Bathurst</t>
  </si>
  <si>
    <t>Bankstown</t>
  </si>
  <si>
    <t>Balranald</t>
  </si>
  <si>
    <t xml:space="preserve">Ballina </t>
  </si>
  <si>
    <t>Auburn</t>
  </si>
  <si>
    <t>Ashfield</t>
  </si>
  <si>
    <t>Armidale Dumaresq</t>
  </si>
  <si>
    <t>Albury</t>
  </si>
  <si>
    <t>Drop Off Facility</t>
  </si>
  <si>
    <t>Clean Up Service</t>
  </si>
  <si>
    <t>Recycling Service</t>
  </si>
  <si>
    <t>Residual Waste to AWT</t>
  </si>
  <si>
    <t>Residual Waste Service</t>
  </si>
  <si>
    <t>Data
Supplied</t>
  </si>
  <si>
    <t xml:space="preserve"> Number of Individual Households</t>
  </si>
  <si>
    <t>DLG Group</t>
  </si>
  <si>
    <t>Region</t>
  </si>
  <si>
    <t>Council Name</t>
  </si>
  <si>
    <t>ABS</t>
  </si>
  <si>
    <t>Garden Organics Service</t>
  </si>
  <si>
    <t>Food and Garden Organics Service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</si>
  <si>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</si>
  <si>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</si>
  <si>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</si>
  <si>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</si>
  <si>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</si>
  <si>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</si>
  <si>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</si>
  <si>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</si>
  <si>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</si>
  <si>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</si>
  <si>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</si>
  <si>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</si>
  <si>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</si>
  <si>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</si>
  <si>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</si>
  <si>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</si>
  <si>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</si>
  <si>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</si>
  <si>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</si>
  <si>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</si>
  <si>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</si>
  <si>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</si>
  <si>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</si>
  <si>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</si>
  <si>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</si>
  <si>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</si>
  <si>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</si>
  <si>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</si>
  <si>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</si>
  <si>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</si>
  <si>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</si>
  <si>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</si>
  <si>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Recovered</t>
  </si>
  <si>
    <t>Total Disposed</t>
  </si>
  <si>
    <t>Baulkham Hills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</si>
  <si>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</si>
  <si>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</si>
  <si>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</si>
  <si>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</si>
  <si>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</si>
  <si>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</si>
  <si>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</si>
  <si>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</si>
  <si>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</si>
  <si>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</si>
  <si>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</si>
  <si>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</si>
  <si>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</si>
  <si>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</si>
  <si>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</si>
  <si>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</si>
  <si>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</si>
  <si>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Note:</t>
  </si>
  <si>
    <t>NS - No Service</t>
  </si>
  <si>
    <t>Predominant BIN Size</t>
  </si>
  <si>
    <t>Frequency</t>
  </si>
  <si>
    <t>Sent</t>
  </si>
  <si>
    <t>Landfilled</t>
  </si>
  <si>
    <t>Recovery %</t>
  </si>
  <si>
    <t>Facility</t>
  </si>
  <si>
    <t>Biomass Solutions, Coffs Harbour</t>
  </si>
  <si>
    <t>GRL Global Renewables, UR-3R, Eastern Creek</t>
  </si>
  <si>
    <t>City of Canada Bay Council</t>
  </si>
  <si>
    <t>Parramatta City Council</t>
  </si>
  <si>
    <t>Rockdale City Council</t>
  </si>
  <si>
    <t>SITA Advanced Resource Recovery Technology, ARRT - Raymond Terrace</t>
  </si>
  <si>
    <t>SITA Advanced Resource Recovery Technology, ARRT - Spring Farm / Jacks Gully</t>
  </si>
  <si>
    <t>SITA SAWT, Kemps Creek</t>
  </si>
  <si>
    <t>Randwick City Council</t>
  </si>
  <si>
    <t>Domestic Waste Management Charge
SUDs</t>
  </si>
  <si>
    <t>Overall
$</t>
  </si>
  <si>
    <t>Reisdual Waste
$</t>
  </si>
  <si>
    <t>Dry Recycling
$</t>
  </si>
  <si>
    <t>Organics
$</t>
  </si>
  <si>
    <t>NR - Not Reported</t>
  </si>
  <si>
    <t>Total Domestic Generation (tonnes)</t>
  </si>
  <si>
    <t>Totals</t>
  </si>
  <si>
    <t>Population
ABS
(30 June 15)</t>
  </si>
  <si>
    <t>Appendix 1: Domestic Waste and Recycling Services 2014-15</t>
  </si>
  <si>
    <t>Appendix 3: Total Domestic Generation (tonnes) and Recycling Rates 2014-15</t>
  </si>
  <si>
    <t>Appendix 4: Total Domestic Recyclable Generation 2014-15</t>
  </si>
  <si>
    <t>Appendix 5: Total Domestic Organics Generation 2014-15</t>
  </si>
  <si>
    <t>Appendix 7: Weekly Kerbside Household and Per Capita Generation 2014-15</t>
  </si>
  <si>
    <t>Appendix 8: Predominant Bin Size and Collection Frequency 2014-15</t>
  </si>
  <si>
    <t>Appendix 9: Alternative Waste Treatment (AWT) 2014-15</t>
  </si>
  <si>
    <t>Appendix 10: Domestic Waste Management Charges 2014-15</t>
  </si>
  <si>
    <t>140L</t>
  </si>
  <si>
    <t>Fortnightly</t>
  </si>
  <si>
    <t>Weekly</t>
  </si>
  <si>
    <t>120L</t>
  </si>
  <si>
    <t>240L</t>
  </si>
  <si>
    <t>80L</t>
  </si>
  <si>
    <t>240W/R</t>
  </si>
  <si>
    <t>55L</t>
  </si>
  <si>
    <t>240L Bin</t>
  </si>
  <si>
    <t>55L Bin</t>
  </si>
  <si>
    <t>140L Bin</t>
  </si>
  <si>
    <t>Crate</t>
  </si>
  <si>
    <t>360L Bin</t>
  </si>
  <si>
    <t>120L Bin</t>
  </si>
  <si>
    <t>240L Split (Waste / Recycling)</t>
  </si>
  <si>
    <t>2 x 120L Bin</t>
  </si>
  <si>
    <t>Fortnight</t>
  </si>
  <si>
    <t>Month</t>
  </si>
  <si>
    <t>Tied &amp; Bundled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</si>
  <si>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</si>
  <si>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</si>
  <si>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</si>
  <si>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</si>
  <si>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</si>
  <si>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</si>
  <si>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</si>
  <si>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Generation</t>
  </si>
  <si>
    <t>Waste Collected</t>
  </si>
  <si>
    <t>Waste Recycled</t>
  </si>
  <si>
    <t>Recycled</t>
  </si>
  <si>
    <t>Recycling  Disposed</t>
  </si>
  <si>
    <t>2011-12</t>
  </si>
  <si>
    <t/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</si>
  <si>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</si>
  <si>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</si>
  <si>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</si>
  <si>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</si>
  <si>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</si>
  <si>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</si>
  <si>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</si>
  <si>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</si>
  <si>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</si>
  <si>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</si>
  <si>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</si>
  <si>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</si>
  <si>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</si>
  <si>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</si>
  <si>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</si>
  <si>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</si>
  <si>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Appendix 6: Total Domestic Residual Waste Generation and Disposal 2014-15</t>
  </si>
  <si>
    <t>Appendix 2: Total Generation, Recycling Rates and Averages 2014-15</t>
  </si>
  <si>
    <t>Regional Groups</t>
  </si>
  <si>
    <t>Regional Groups2</t>
  </si>
  <si>
    <t>MurROC-11</t>
  </si>
  <si>
    <t>NIRW-13</t>
  </si>
  <si>
    <t>SSROC-16</t>
  </si>
  <si>
    <t>WSROC-10</t>
  </si>
  <si>
    <t>NEWF-7</t>
  </si>
  <si>
    <t>NET-27</t>
  </si>
  <si>
    <t>SEROC-13</t>
  </si>
  <si>
    <t>MID-8</t>
  </si>
  <si>
    <t>REROC-12</t>
  </si>
  <si>
    <t>MACROC-3</t>
  </si>
  <si>
    <t>RivROC-7</t>
  </si>
  <si>
    <t>Hunter-9</t>
  </si>
  <si>
    <t>NSROC-7</t>
  </si>
  <si>
    <t>SCG-5</t>
  </si>
  <si>
    <t>SHOROC-4</t>
  </si>
  <si>
    <t>GO+FOGO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</si>
</sst>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8"/>
      <color theme="5"/>
      <name val="ARIAL"/>
      <family val="2"/>
    </font>
    <font>
      <sz val="8"/>
      <color theme="8"/>
      <name val="Arial"/>
      <family val="2"/>
    </font>
    <font>
      <sz val="8"/>
      <color theme="7"/>
      <name val="Arial"/>
      <family val="2"/>
    </font>
    <font>
      <sz val="8"/>
      <color theme="6"/>
      <name val="Arial"/>
      <family val="2"/>
    </font>
    <font>
      <sz val="9"/>
      <color theme="1"/>
      <name val="Calibri"/>
      <family val="2"/>
      <scheme val="minor"/>
    </font>
    <font>
      <sz val="8"/>
      <color rgb="FFFF0000"/>
      <name val="Arial"/>
      <family val="2"/>
    </font>
    <font>
      <i/>
      <sz val="8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88">
    <xf numFmtId="0" fontId="0" fillId="0" borderId="0"/>
    <xf numFmtId="43" fontId="22" fillId="0" borderId="0" applyFont="0" applyFill="0" applyBorder="0" applyAlignment="0" applyProtection="0"/>
    <xf numFmtId="0" fontId="24" fillId="0" borderId="0"/>
    <xf numFmtId="0" fontId="23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1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1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32" fillId="47" borderId="0" applyNumberFormat="0" applyBorder="0" applyAlignment="0" applyProtection="0"/>
    <xf numFmtId="0" fontId="18" fillId="16" borderId="0" applyNumberFormat="0" applyBorder="0" applyAlignment="0" applyProtection="0"/>
    <xf numFmtId="0" fontId="32" fillId="44" borderId="0" applyNumberFormat="0" applyBorder="0" applyAlignment="0" applyProtection="0"/>
    <xf numFmtId="0" fontId="18" fillId="20" borderId="0" applyNumberFormat="0" applyBorder="0" applyAlignment="0" applyProtection="0"/>
    <xf numFmtId="0" fontId="32" fillId="45" borderId="0" applyNumberFormat="0" applyBorder="0" applyAlignment="0" applyProtection="0"/>
    <xf numFmtId="0" fontId="18" fillId="24" borderId="0" applyNumberFormat="0" applyBorder="0" applyAlignment="0" applyProtection="0"/>
    <xf numFmtId="0" fontId="32" fillId="48" borderId="0" applyNumberFormat="0" applyBorder="0" applyAlignment="0" applyProtection="0"/>
    <xf numFmtId="0" fontId="18" fillId="28" borderId="0" applyNumberFormat="0" applyBorder="0" applyAlignment="0" applyProtection="0"/>
    <xf numFmtId="0" fontId="32" fillId="49" borderId="0" applyNumberFormat="0" applyBorder="0" applyAlignment="0" applyProtection="0"/>
    <xf numFmtId="0" fontId="18" fillId="32" borderId="0" applyNumberFormat="0" applyBorder="0" applyAlignment="0" applyProtection="0"/>
    <xf numFmtId="0" fontId="32" fillId="50" borderId="0" applyNumberFormat="0" applyBorder="0" applyAlignment="0" applyProtection="0"/>
    <xf numFmtId="0" fontId="18" fillId="9" borderId="0" applyNumberFormat="0" applyBorder="0" applyAlignment="0" applyProtection="0"/>
    <xf numFmtId="0" fontId="32" fillId="51" borderId="0" applyNumberFormat="0" applyBorder="0" applyAlignment="0" applyProtection="0"/>
    <xf numFmtId="0" fontId="18" fillId="13" borderId="0" applyNumberFormat="0" applyBorder="0" applyAlignment="0" applyProtection="0"/>
    <xf numFmtId="0" fontId="32" fillId="52" borderId="0" applyNumberFormat="0" applyBorder="0" applyAlignment="0" applyProtection="0"/>
    <xf numFmtId="0" fontId="18" fillId="17" borderId="0" applyNumberFormat="0" applyBorder="0" applyAlignment="0" applyProtection="0"/>
    <xf numFmtId="0" fontId="32" fillId="53" borderId="0" applyNumberFormat="0" applyBorder="0" applyAlignment="0" applyProtection="0"/>
    <xf numFmtId="0" fontId="18" fillId="21" borderId="0" applyNumberFormat="0" applyBorder="0" applyAlignment="0" applyProtection="0"/>
    <xf numFmtId="0" fontId="32" fillId="48" borderId="0" applyNumberFormat="0" applyBorder="0" applyAlignment="0" applyProtection="0"/>
    <xf numFmtId="0" fontId="18" fillId="25" borderId="0" applyNumberFormat="0" applyBorder="0" applyAlignment="0" applyProtection="0"/>
    <xf numFmtId="0" fontId="32" fillId="49" borderId="0" applyNumberFormat="0" applyBorder="0" applyAlignment="0" applyProtection="0"/>
    <xf numFmtId="0" fontId="18" fillId="29" borderId="0" applyNumberFormat="0" applyBorder="0" applyAlignment="0" applyProtection="0"/>
    <xf numFmtId="0" fontId="32" fillId="54" borderId="0" applyNumberFormat="0" applyBorder="0" applyAlignment="0" applyProtection="0"/>
    <xf numFmtId="0" fontId="8" fillId="3" borderId="0" applyNumberFormat="0" applyBorder="0" applyAlignment="0" applyProtection="0"/>
    <xf numFmtId="0" fontId="33" fillId="38" borderId="0" applyNumberFormat="0" applyBorder="0" applyAlignment="0" applyProtection="0"/>
    <xf numFmtId="0" fontId="12" fillId="6" borderId="4" applyNumberFormat="0" applyAlignment="0" applyProtection="0"/>
    <xf numFmtId="0" fontId="34" fillId="55" borderId="23" applyNumberFormat="0" applyAlignment="0" applyProtection="0"/>
    <xf numFmtId="0" fontId="14" fillId="7" borderId="7" applyNumberFormat="0" applyAlignment="0" applyProtection="0"/>
    <xf numFmtId="0" fontId="35" fillId="56" borderId="24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9" borderId="0" applyNumberFormat="0" applyBorder="0" applyAlignment="0" applyProtection="0"/>
    <xf numFmtId="0" fontId="4" fillId="0" borderId="1" applyNumberFormat="0" applyFill="0" applyAlignment="0" applyProtection="0"/>
    <xf numFmtId="0" fontId="38" fillId="0" borderId="25" applyNumberFormat="0" applyFill="0" applyAlignment="0" applyProtection="0"/>
    <xf numFmtId="0" fontId="5" fillId="0" borderId="2" applyNumberFormat="0" applyFill="0" applyAlignment="0" applyProtection="0"/>
    <xf numFmtId="0" fontId="39" fillId="0" borderId="26" applyNumberFormat="0" applyFill="0" applyAlignment="0" applyProtection="0"/>
    <xf numFmtId="0" fontId="6" fillId="0" borderId="3" applyNumberFormat="0" applyFill="0" applyAlignment="0" applyProtection="0"/>
    <xf numFmtId="0" fontId="40" fillId="0" borderId="27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41" fillId="42" borderId="23" applyNumberFormat="0" applyAlignment="0" applyProtection="0"/>
    <xf numFmtId="0" fontId="13" fillId="0" borderId="6" applyNumberFormat="0" applyFill="0" applyAlignment="0" applyProtection="0"/>
    <xf numFmtId="0" fontId="42" fillId="0" borderId="28" applyNumberFormat="0" applyFill="0" applyAlignment="0" applyProtection="0"/>
    <xf numFmtId="0" fontId="9" fillId="4" borderId="0" applyNumberFormat="0" applyBorder="0" applyAlignment="0" applyProtection="0"/>
    <xf numFmtId="0" fontId="43" fillId="57" borderId="0" applyNumberFormat="0" applyBorder="0" applyAlignment="0" applyProtection="0"/>
    <xf numFmtId="0" fontId="22" fillId="0" borderId="0"/>
    <xf numFmtId="0" fontId="22" fillId="0" borderId="0"/>
    <xf numFmtId="0" fontId="44" fillId="0" borderId="0"/>
    <xf numFmtId="0" fontId="23" fillId="0" borderId="0"/>
    <xf numFmtId="0" fontId="19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58" borderId="12" applyNumberFormat="0" applyFont="0" applyAlignment="0" applyProtection="0"/>
    <xf numFmtId="0" fontId="11" fillId="6" borderId="5" applyNumberFormat="0" applyAlignment="0" applyProtection="0"/>
    <xf numFmtId="0" fontId="45" fillId="55" borderId="2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7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44" fontId="81" fillId="0" borderId="0" applyFont="0" applyFill="0" applyBorder="0" applyAlignment="0" applyProtection="0"/>
    <xf numFmtId="9" fontId="82" fillId="0" borderId="0" applyFont="0" applyFill="0" applyBorder="0" applyAlignment="0" applyProtection="0"/>
  </cellStyleXfs>
  <cellXfs count="504">
    <xf numFmtId="0" fontId="0" fillId="0" borderId="0" xfId="0"/>
    <xf numFmtId="0" fontId="0" fillId="0" borderId="1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164" fontId="20" fillId="33" borderId="11" xfId="1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3" fontId="23" fillId="0" borderId="12" xfId="1" applyFon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3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/>
    <xf numFmtId="164" fontId="23" fillId="0" borderId="13" xfId="1" applyNumberFormat="1" applyFont="1" applyFill="1" applyBorder="1"/>
    <xf numFmtId="49" fontId="23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25" fillId="0" borderId="12" xfId="2" applyFont="1" applyFill="1" applyBorder="1" applyAlignment="1">
      <alignment horizontal="center" wrapText="1"/>
    </xf>
    <xf numFmtId="3" fontId="23" fillId="0" borderId="13" xfId="0" applyNumberFormat="1" applyFont="1" applyFill="1" applyBorder="1" applyAlignment="1" applyProtection="1">
      <alignment horizontal="right" wrapText="1"/>
    </xf>
    <xf numFmtId="3" fontId="23" fillId="0" borderId="12" xfId="0" applyNumberFormat="1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/>
    </xf>
    <xf numFmtId="3" fontId="23" fillId="34" borderId="14" xfId="3" applyNumberFormat="1" applyFont="1" applyFill="1" applyBorder="1" applyAlignment="1" applyProtection="1">
      <alignment horizontal="right" wrapText="1"/>
    </xf>
    <xf numFmtId="3" fontId="23" fillId="35" borderId="14" xfId="1" applyNumberFormat="1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3" fillId="33" borderId="14" xfId="0" applyFont="1" applyFill="1" applyBorder="1" applyAlignment="1"/>
    <xf numFmtId="0" fontId="23" fillId="33" borderId="16" xfId="0" applyFont="1" applyFill="1" applyBorder="1" applyAlignment="1">
      <alignment horizontal="center"/>
    </xf>
    <xf numFmtId="3" fontId="23" fillId="0" borderId="10" xfId="0" applyNumberFormat="1" applyFont="1" applyFill="1" applyBorder="1"/>
    <xf numFmtId="164" fontId="23" fillId="0" borderId="10" xfId="1" applyNumberFormat="1" applyFont="1" applyFill="1" applyBorder="1"/>
    <xf numFmtId="0" fontId="0" fillId="0" borderId="10" xfId="0" applyFill="1" applyBorder="1" applyAlignment="1">
      <alignment horizontal="center"/>
    </xf>
    <xf numFmtId="3" fontId="23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23" fillId="33" borderId="14" xfId="0" applyFont="1" applyFill="1" applyBorder="1"/>
    <xf numFmtId="0" fontId="23" fillId="33" borderId="14" xfId="0" applyFont="1" applyFill="1" applyBorder="1" applyAlignment="1">
      <alignment horizontal="left" wrapText="1"/>
    </xf>
    <xf numFmtId="0" fontId="23" fillId="33" borderId="16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3" fillId="0" borderId="17" xfId="2" applyFont="1" applyFill="1" applyBorder="1" applyAlignment="1">
      <alignment horizontal="center" wrapText="1"/>
    </xf>
    <xf numFmtId="2" fontId="20" fillId="33" borderId="18" xfId="0" applyNumberFormat="1" applyFont="1" applyFill="1" applyBorder="1" applyAlignment="1" applyProtection="1">
      <alignment horizontal="center" vertical="center" wrapText="1"/>
    </xf>
    <xf numFmtId="0" fontId="26" fillId="0" borderId="0" xfId="4" applyAlignment="1" applyProtection="1"/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20" fillId="34" borderId="13" xfId="0" applyNumberFormat="1" applyFont="1" applyFill="1" applyBorder="1" applyAlignment="1" applyProtection="1">
      <alignment horizontal="center" vertical="center" wrapText="1"/>
    </xf>
    <xf numFmtId="3" fontId="20" fillId="35" borderId="0" xfId="0" applyNumberFormat="1" applyFont="1" applyFill="1" applyBorder="1" applyAlignment="1" applyProtection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 textRotation="90" wrapText="1"/>
    </xf>
    <xf numFmtId="3" fontId="20" fillId="33" borderId="19" xfId="0" applyNumberFormat="1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4" xfId="0" applyFill="1" applyBorder="1"/>
    <xf numFmtId="0" fontId="27" fillId="0" borderId="2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/>
    </xf>
    <xf numFmtId="0" fontId="0" fillId="0" borderId="20" xfId="0" applyBorder="1"/>
    <xf numFmtId="0" fontId="23" fillId="0" borderId="31" xfId="0" applyNumberFormat="1" applyFont="1" applyBorder="1" applyAlignment="1">
      <alignment horizontal="center" vertical="center"/>
    </xf>
    <xf numFmtId="0" fontId="19" fillId="0" borderId="10" xfId="0" applyFont="1" applyFill="1" applyBorder="1"/>
    <xf numFmtId="0" fontId="19" fillId="0" borderId="13" xfId="0" applyFont="1" applyFill="1" applyBorder="1"/>
    <xf numFmtId="0" fontId="23" fillId="0" borderId="20" xfId="2473" applyFont="1" applyBorder="1"/>
    <xf numFmtId="0" fontId="23" fillId="0" borderId="0" xfId="2473" applyFont="1"/>
    <xf numFmtId="0" fontId="50" fillId="0" borderId="0" xfId="2473" applyFont="1" applyFill="1" applyBorder="1" applyAlignment="1">
      <alignment horizontal="center"/>
    </xf>
    <xf numFmtId="0" fontId="50" fillId="33" borderId="32" xfId="2473" applyFont="1" applyFill="1" applyBorder="1" applyAlignment="1">
      <alignment horizontal="center"/>
    </xf>
    <xf numFmtId="0" fontId="51" fillId="33" borderId="32" xfId="2473" applyFont="1" applyFill="1" applyBorder="1" applyAlignment="1">
      <alignment horizontal="center"/>
    </xf>
    <xf numFmtId="164" fontId="51" fillId="33" borderId="32" xfId="2980" applyNumberFormat="1" applyFont="1" applyFill="1" applyBorder="1"/>
    <xf numFmtId="165" fontId="52" fillId="33" borderId="32" xfId="2981" applyNumberFormat="1" applyFont="1" applyFill="1" applyBorder="1" applyAlignment="1">
      <alignment horizontal="center"/>
    </xf>
    <xf numFmtId="0" fontId="53" fillId="0" borderId="0" xfId="2473" applyFont="1" applyAlignment="1">
      <alignment horizontal="center"/>
    </xf>
    <xf numFmtId="0" fontId="54" fillId="0" borderId="0" xfId="2473" applyFont="1" applyAlignment="1">
      <alignment horizontal="center"/>
    </xf>
    <xf numFmtId="0" fontId="53" fillId="0" borderId="32" xfId="2473" applyFont="1" applyBorder="1" applyAlignment="1">
      <alignment horizontal="center"/>
    </xf>
    <xf numFmtId="164" fontId="53" fillId="0" borderId="32" xfId="2980" applyNumberFormat="1" applyFont="1" applyBorder="1" applyAlignment="1">
      <alignment horizontal="center"/>
    </xf>
    <xf numFmtId="0" fontId="55" fillId="0" borderId="32" xfId="2473" applyFont="1" applyBorder="1" applyAlignment="1">
      <alignment horizontal="right"/>
    </xf>
    <xf numFmtId="164" fontId="50" fillId="0" borderId="32" xfId="2980" applyNumberFormat="1" applyFont="1" applyBorder="1"/>
    <xf numFmtId="165" fontId="56" fillId="0" borderId="32" xfId="2981" applyNumberFormat="1" applyFont="1" applyBorder="1" applyAlignment="1">
      <alignment horizontal="right"/>
    </xf>
    <xf numFmtId="0" fontId="53" fillId="0" borderId="0" xfId="2473" applyFont="1" applyBorder="1" applyAlignment="1">
      <alignment horizontal="center"/>
    </xf>
    <xf numFmtId="164" fontId="53" fillId="0" borderId="0" xfId="2473" applyNumberFormat="1" applyFont="1" applyBorder="1" applyAlignment="1">
      <alignment horizontal="center"/>
    </xf>
    <xf numFmtId="164" fontId="53" fillId="0" borderId="0" xfId="2980" applyNumberFormat="1" applyFont="1" applyBorder="1" applyAlignment="1">
      <alignment horizontal="center"/>
    </xf>
    <xf numFmtId="0" fontId="53" fillId="0" borderId="0" xfId="2473" applyFont="1"/>
    <xf numFmtId="0" fontId="55" fillId="0" borderId="0" xfId="2473" applyFont="1" applyAlignment="1">
      <alignment horizontal="right"/>
    </xf>
    <xf numFmtId="164" fontId="50" fillId="0" borderId="0" xfId="2980" applyNumberFormat="1" applyFont="1"/>
    <xf numFmtId="165" fontId="56" fillId="0" borderId="0" xfId="2981" applyNumberFormat="1" applyFont="1" applyAlignment="1">
      <alignment horizontal="right"/>
    </xf>
    <xf numFmtId="0" fontId="53" fillId="0" borderId="32" xfId="2473" applyFont="1" applyBorder="1"/>
    <xf numFmtId="164" fontId="53" fillId="0" borderId="32" xfId="2980" applyNumberFormat="1" applyFont="1" applyBorder="1" applyAlignment="1">
      <alignment horizontal="center" vertical="center" wrapText="1"/>
    </xf>
    <xf numFmtId="164" fontId="23" fillId="0" borderId="0" xfId="2980" applyNumberFormat="1" applyFont="1"/>
    <xf numFmtId="164" fontId="53" fillId="0" borderId="0" xfId="2473" applyNumberFormat="1" applyFont="1"/>
    <xf numFmtId="0" fontId="57" fillId="0" borderId="32" xfId="2473" applyFont="1" applyBorder="1" applyAlignment="1">
      <alignment horizontal="right"/>
    </xf>
    <xf numFmtId="166" fontId="57" fillId="0" borderId="32" xfId="2473" applyNumberFormat="1" applyFont="1" applyBorder="1"/>
    <xf numFmtId="165" fontId="58" fillId="0" borderId="0" xfId="2981" applyNumberFormat="1" applyFont="1" applyAlignment="1">
      <alignment horizontal="center"/>
    </xf>
    <xf numFmtId="0" fontId="53" fillId="0" borderId="32" xfId="2473" applyFont="1" applyBorder="1" applyAlignment="1">
      <alignment horizontal="right"/>
    </xf>
    <xf numFmtId="166" fontId="53" fillId="0" borderId="32" xfId="2473" applyNumberFormat="1" applyFont="1" applyBorder="1"/>
    <xf numFmtId="0" fontId="59" fillId="0" borderId="0" xfId="2473" applyFont="1" applyAlignment="1">
      <alignment horizontal="center"/>
    </xf>
    <xf numFmtId="164" fontId="50" fillId="0" borderId="0" xfId="2980" applyNumberFormat="1" applyFont="1" applyBorder="1" applyAlignment="1">
      <alignment horizontal="center" vertical="center" wrapText="1"/>
    </xf>
    <xf numFmtId="164" fontId="23" fillId="0" borderId="0" xfId="2982" applyNumberFormat="1" applyFont="1"/>
    <xf numFmtId="165" fontId="60" fillId="0" borderId="0" xfId="2983" applyNumberFormat="1" applyFont="1" applyAlignment="1">
      <alignment horizontal="right"/>
    </xf>
    <xf numFmtId="164" fontId="61" fillId="0" borderId="0" xfId="2984" applyNumberFormat="1" applyFont="1"/>
    <xf numFmtId="164" fontId="23" fillId="0" borderId="32" xfId="2982" applyNumberFormat="1" applyFont="1" applyBorder="1" applyAlignment="1">
      <alignment horizontal="center"/>
    </xf>
    <xf numFmtId="0" fontId="19" fillId="0" borderId="0" xfId="2473" applyFont="1"/>
    <xf numFmtId="164" fontId="51" fillId="33" borderId="32" xfId="2473" applyNumberFormat="1" applyFont="1" applyFill="1" applyBorder="1"/>
    <xf numFmtId="0" fontId="51" fillId="33" borderId="0" xfId="2473" applyFont="1" applyFill="1" applyAlignment="1">
      <alignment horizontal="center"/>
    </xf>
    <xf numFmtId="0" fontId="51" fillId="33" borderId="32" xfId="2473" applyFont="1" applyFill="1" applyBorder="1"/>
    <xf numFmtId="164" fontId="62" fillId="0" borderId="32" xfId="2980" applyNumberFormat="1" applyFont="1" applyBorder="1" applyAlignment="1">
      <alignment horizontal="center" vertical="center" wrapText="1"/>
    </xf>
    <xf numFmtId="0" fontId="19" fillId="0" borderId="20" xfId="2473" applyBorder="1"/>
    <xf numFmtId="0" fontId="27" fillId="0" borderId="16" xfId="2473" applyFont="1" applyFill="1" applyBorder="1" applyAlignment="1">
      <alignment horizontal="center"/>
    </xf>
    <xf numFmtId="0" fontId="27" fillId="0" borderId="14" xfId="2473" applyFont="1" applyFill="1" applyBorder="1" applyAlignment="1">
      <alignment horizontal="center"/>
    </xf>
    <xf numFmtId="0" fontId="27" fillId="0" borderId="22" xfId="2473" applyFont="1" applyFill="1" applyBorder="1" applyAlignment="1">
      <alignment horizontal="center"/>
    </xf>
    <xf numFmtId="0" fontId="28" fillId="0" borderId="0" xfId="2473" applyFont="1" applyFill="1" applyBorder="1" applyAlignment="1">
      <alignment horizontal="left"/>
    </xf>
    <xf numFmtId="0" fontId="19" fillId="0" borderId="22" xfId="2473" applyBorder="1"/>
    <xf numFmtId="0" fontId="19" fillId="0" borderId="14" xfId="2473" applyBorder="1"/>
    <xf numFmtId="0" fontId="27" fillId="0" borderId="21" xfId="2473" applyFont="1" applyFill="1" applyBorder="1" applyAlignment="1">
      <alignment horizontal="center"/>
    </xf>
    <xf numFmtId="0" fontId="27" fillId="0" borderId="20" xfId="2473" applyFont="1" applyFill="1" applyBorder="1" applyAlignment="1">
      <alignment horizontal="center"/>
    </xf>
    <xf numFmtId="0" fontId="27" fillId="0" borderId="11" xfId="2473" applyFont="1" applyFill="1" applyBorder="1" applyAlignment="1">
      <alignment horizontal="center"/>
    </xf>
    <xf numFmtId="0" fontId="27" fillId="0" borderId="15" xfId="2473" applyFont="1" applyFill="1" applyBorder="1" applyAlignment="1">
      <alignment horizontal="center"/>
    </xf>
    <xf numFmtId="0" fontId="19" fillId="0" borderId="0" xfId="2473" applyBorder="1"/>
    <xf numFmtId="0" fontId="27" fillId="0" borderId="0" xfId="2473" applyFont="1" applyFill="1" applyBorder="1" applyAlignment="1">
      <alignment horizontal="center"/>
    </xf>
    <xf numFmtId="0" fontId="28" fillId="0" borderId="11" xfId="2473" applyFont="1" applyFill="1" applyBorder="1" applyAlignment="1">
      <alignment horizontal="left"/>
    </xf>
    <xf numFmtId="0" fontId="20" fillId="33" borderId="21" xfId="2473" applyFont="1" applyFill="1" applyBorder="1" applyAlignment="1">
      <alignment horizontal="center" vertical="center"/>
    </xf>
    <xf numFmtId="0" fontId="20" fillId="33" borderId="20" xfId="2473" applyFont="1" applyFill="1" applyBorder="1" applyAlignment="1">
      <alignment horizontal="center" vertical="center"/>
    </xf>
    <xf numFmtId="3" fontId="20" fillId="33" borderId="19" xfId="2473" applyNumberFormat="1" applyFont="1" applyFill="1" applyBorder="1" applyAlignment="1">
      <alignment horizontal="center" vertical="center" textRotation="90"/>
    </xf>
    <xf numFmtId="3" fontId="20" fillId="33" borderId="14" xfId="2473" applyNumberFormat="1" applyFont="1" applyFill="1" applyBorder="1" applyAlignment="1">
      <alignment horizontal="center" vertical="center" textRotation="90" wrapText="1"/>
    </xf>
    <xf numFmtId="3" fontId="20" fillId="0" borderId="0" xfId="2473" applyNumberFormat="1" applyFont="1" applyFill="1" applyBorder="1" applyAlignment="1">
      <alignment horizontal="center" textRotation="90" wrapText="1"/>
    </xf>
    <xf numFmtId="2" fontId="20" fillId="33" borderId="14" xfId="2473" applyNumberFormat="1" applyFont="1" applyFill="1" applyBorder="1" applyAlignment="1" applyProtection="1">
      <alignment horizontal="center" vertical="center" wrapText="1"/>
    </xf>
    <xf numFmtId="0" fontId="19" fillId="0" borderId="0" xfId="2473"/>
    <xf numFmtId="0" fontId="23" fillId="33" borderId="16" xfId="2473" applyFont="1" applyFill="1" applyBorder="1" applyAlignment="1">
      <alignment horizontal="center"/>
    </xf>
    <xf numFmtId="0" fontId="23" fillId="33" borderId="14" xfId="2473" applyFont="1" applyFill="1" applyBorder="1" applyAlignment="1"/>
    <xf numFmtId="0" fontId="20" fillId="33" borderId="15" xfId="2473" applyFont="1" applyFill="1" applyBorder="1" applyAlignment="1">
      <alignment horizontal="center"/>
    </xf>
    <xf numFmtId="0" fontId="20" fillId="33" borderId="14" xfId="2473" applyFont="1" applyFill="1" applyBorder="1" applyAlignment="1">
      <alignment horizontal="center"/>
    </xf>
    <xf numFmtId="0" fontId="20" fillId="0" borderId="15" xfId="2473" applyFont="1" applyFill="1" applyBorder="1" applyAlignment="1">
      <alignment horizontal="center"/>
    </xf>
    <xf numFmtId="164" fontId="23" fillId="0" borderId="38" xfId="2982" applyNumberFormat="1" applyFont="1" applyFill="1" applyBorder="1" applyAlignment="1"/>
    <xf numFmtId="164" fontId="23" fillId="0" borderId="32" xfId="2982" applyNumberFormat="1" applyFont="1" applyFill="1" applyBorder="1" applyAlignment="1"/>
    <xf numFmtId="0" fontId="23" fillId="33" borderId="16" xfId="2473" applyFont="1" applyFill="1" applyBorder="1" applyAlignment="1">
      <alignment horizontal="center" wrapText="1"/>
    </xf>
    <xf numFmtId="0" fontId="23" fillId="33" borderId="14" xfId="2473" applyFont="1" applyFill="1" applyBorder="1" applyAlignment="1">
      <alignment horizontal="left" wrapText="1"/>
    </xf>
    <xf numFmtId="0" fontId="23" fillId="33" borderId="14" xfId="2473" applyFont="1" applyFill="1" applyBorder="1"/>
    <xf numFmtId="0" fontId="23" fillId="0" borderId="10" xfId="2473" applyFont="1" applyBorder="1"/>
    <xf numFmtId="0" fontId="23" fillId="0" borderId="0" xfId="2473" applyFont="1" applyFill="1" applyBorder="1"/>
    <xf numFmtId="0" fontId="23" fillId="0" borderId="0" xfId="2473" applyFont="1" applyFill="1" applyAlignment="1">
      <alignment horizontal="center"/>
    </xf>
    <xf numFmtId="164" fontId="64" fillId="0" borderId="23" xfId="2473" applyNumberFormat="1" applyFont="1" applyFill="1" applyBorder="1" applyAlignment="1">
      <alignment horizontal="center"/>
    </xf>
    <xf numFmtId="165" fontId="64" fillId="0" borderId="23" xfId="2981" applyNumberFormat="1" applyFont="1" applyFill="1" applyBorder="1" applyAlignment="1">
      <alignment horizontal="center"/>
    </xf>
    <xf numFmtId="0" fontId="66" fillId="0" borderId="10" xfId="2473" applyFont="1" applyBorder="1"/>
    <xf numFmtId="0" fontId="66" fillId="0" borderId="0" xfId="2473" applyFont="1" applyFill="1" applyBorder="1"/>
    <xf numFmtId="164" fontId="65" fillId="0" borderId="42" xfId="2982" applyNumberFormat="1" applyFont="1" applyFill="1" applyBorder="1" applyAlignment="1">
      <alignment horizontal="center"/>
    </xf>
    <xf numFmtId="165" fontId="65" fillId="0" borderId="42" xfId="2981" applyNumberFormat="1" applyFont="1" applyFill="1" applyBorder="1" applyAlignment="1">
      <alignment horizontal="center"/>
    </xf>
    <xf numFmtId="164" fontId="23" fillId="0" borderId="0" xfId="2982" applyNumberFormat="1" applyFont="1" applyFill="1" applyBorder="1"/>
    <xf numFmtId="164" fontId="23" fillId="0" borderId="0" xfId="2982" applyNumberFormat="1" applyFont="1" applyFill="1" applyAlignment="1">
      <alignment horizontal="center"/>
    </xf>
    <xf numFmtId="164" fontId="67" fillId="0" borderId="11" xfId="2982" applyNumberFormat="1" applyFont="1" applyFill="1" applyBorder="1" applyAlignment="1">
      <alignment horizontal="left"/>
    </xf>
    <xf numFmtId="0" fontId="19" fillId="0" borderId="10" xfId="2473" applyBorder="1"/>
    <xf numFmtId="0" fontId="19" fillId="0" borderId="0" xfId="2473" applyFill="1" applyBorder="1"/>
    <xf numFmtId="0" fontId="19" fillId="0" borderId="0" xfId="2473" applyFill="1" applyAlignment="1">
      <alignment horizontal="center"/>
    </xf>
    <xf numFmtId="0" fontId="23" fillId="0" borderId="0" xfId="2473" applyFont="1" applyBorder="1"/>
    <xf numFmtId="0" fontId="27" fillId="0" borderId="43" xfId="2473" applyFont="1" applyFill="1" applyBorder="1" applyAlignment="1">
      <alignment horizontal="center"/>
    </xf>
    <xf numFmtId="3" fontId="20" fillId="0" borderId="33" xfId="2473" applyNumberFormat="1" applyFont="1" applyFill="1" applyBorder="1" applyAlignment="1">
      <alignment horizontal="center" textRotation="90" wrapText="1"/>
    </xf>
    <xf numFmtId="2" fontId="20" fillId="33" borderId="46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0" borderId="11" xfId="2473" applyNumberFormat="1" applyFont="1" applyFill="1" applyBorder="1" applyAlignment="1" applyProtection="1">
      <alignment horizontal="center" vertical="center" wrapText="1"/>
    </xf>
    <xf numFmtId="3" fontId="23" fillId="0" borderId="10" xfId="2473" applyNumberFormat="1" applyFont="1" applyFill="1" applyBorder="1" applyAlignment="1" applyProtection="1">
      <alignment horizontal="right" wrapText="1"/>
    </xf>
    <xf numFmtId="164" fontId="19" fillId="0" borderId="0" xfId="2473" applyNumberFormat="1"/>
    <xf numFmtId="3" fontId="23" fillId="0" borderId="13" xfId="2473" applyNumberFormat="1" applyFont="1" applyFill="1" applyBorder="1" applyAlignment="1" applyProtection="1">
      <alignment horizontal="right" wrapText="1"/>
    </xf>
    <xf numFmtId="0" fontId="23" fillId="0" borderId="0" xfId="2473" applyFont="1" applyFill="1" applyBorder="1" applyAlignment="1">
      <alignment horizontal="center"/>
    </xf>
    <xf numFmtId="0" fontId="23" fillId="0" borderId="0" xfId="2473" applyFont="1" applyFill="1"/>
    <xf numFmtId="0" fontId="20" fillId="0" borderId="0" xfId="2473" applyFont="1" applyFill="1"/>
    <xf numFmtId="0" fontId="19" fillId="0" borderId="0" xfId="2473" applyFill="1"/>
    <xf numFmtId="0" fontId="23" fillId="0" borderId="0" xfId="0" applyFont="1" applyBorder="1"/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 textRotation="90" wrapText="1"/>
    </xf>
    <xf numFmtId="2" fontId="20" fillId="33" borderId="46" xfId="0" applyNumberFormat="1" applyFont="1" applyFill="1" applyBorder="1" applyAlignment="1" applyProtection="1">
      <alignment horizontal="center" vertical="center" wrapText="1"/>
    </xf>
    <xf numFmtId="2" fontId="20" fillId="33" borderId="36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/>
    <xf numFmtId="164" fontId="64" fillId="0" borderId="23" xfId="0" applyNumberFormat="1" applyFont="1" applyFill="1" applyBorder="1" applyAlignment="1">
      <alignment horizontal="center"/>
    </xf>
    <xf numFmtId="0" fontId="20" fillId="0" borderId="0" xfId="0" applyFont="1" applyFill="1"/>
    <xf numFmtId="0" fontId="66" fillId="0" borderId="10" xfId="0" applyFont="1" applyBorder="1"/>
    <xf numFmtId="0" fontId="66" fillId="0" borderId="0" xfId="0" applyFont="1" applyFill="1" applyBorder="1"/>
    <xf numFmtId="164" fontId="23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/>
    <xf numFmtId="0" fontId="27" fillId="0" borderId="3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right" wrapText="1"/>
    </xf>
    <xf numFmtId="0" fontId="23" fillId="0" borderId="14" xfId="2985" applyBorder="1" applyAlignment="1">
      <alignment vertical="center"/>
    </xf>
    <xf numFmtId="3" fontId="20" fillId="33" borderId="14" xfId="0" applyNumberFormat="1" applyFont="1" applyFill="1" applyBorder="1" applyAlignment="1">
      <alignment horizontal="center" textRotation="90" wrapText="1"/>
    </xf>
    <xf numFmtId="0" fontId="23" fillId="59" borderId="14" xfId="2985" applyNumberFormat="1" applyFont="1" applyFill="1" applyBorder="1" applyAlignment="1">
      <alignment horizontal="center" vertical="center" wrapText="1"/>
    </xf>
    <xf numFmtId="0" fontId="23" fillId="59" borderId="15" xfId="2985" applyNumberFormat="1" applyFont="1" applyFill="1" applyBorder="1" applyAlignment="1">
      <alignment horizontal="center" vertical="center" wrapText="1"/>
    </xf>
    <xf numFmtId="0" fontId="23" fillId="0" borderId="14" xfId="2985" applyNumberFormat="1" applyFont="1" applyBorder="1" applyAlignment="1">
      <alignment vertical="center"/>
    </xf>
    <xf numFmtId="0" fontId="23" fillId="34" borderId="49" xfId="2985" applyNumberFormat="1" applyFont="1" applyFill="1" applyBorder="1" applyAlignment="1">
      <alignment horizontal="center" vertical="center" wrapText="1"/>
    </xf>
    <xf numFmtId="0" fontId="23" fillId="34" borderId="22" xfId="2985" applyNumberFormat="1" applyFont="1" applyFill="1" applyBorder="1" applyAlignment="1">
      <alignment horizontal="center" vertical="center" wrapText="1"/>
    </xf>
    <xf numFmtId="0" fontId="23" fillId="34" borderId="35" xfId="2982" applyNumberFormat="1" applyFont="1" applyFill="1" applyBorder="1" applyAlignment="1">
      <alignment horizontal="center" vertical="center" wrapText="1"/>
    </xf>
    <xf numFmtId="0" fontId="23" fillId="60" borderId="16" xfId="2985" applyNumberFormat="1" applyFont="1" applyFill="1" applyBorder="1" applyAlignment="1">
      <alignment horizontal="center" vertical="center" wrapText="1"/>
    </xf>
    <xf numFmtId="0" fontId="23" fillId="60" borderId="14" xfId="2985" applyNumberFormat="1" applyFont="1" applyFill="1" applyBorder="1" applyAlignment="1">
      <alignment horizontal="center" vertical="center" wrapText="1"/>
    </xf>
    <xf numFmtId="0" fontId="23" fillId="60" borderId="15" xfId="2982" applyNumberFormat="1" applyFont="1" applyFill="1" applyBorder="1" applyAlignment="1">
      <alignment horizontal="center" vertical="center" wrapText="1"/>
    </xf>
    <xf numFmtId="166" fontId="23" fillId="59" borderId="15" xfId="2982" applyNumberFormat="1" applyFont="1" applyFill="1" applyBorder="1" applyAlignment="1">
      <alignment vertical="center"/>
    </xf>
    <xf numFmtId="43" fontId="23" fillId="0" borderId="14" xfId="2982" applyFont="1" applyBorder="1" applyAlignment="1">
      <alignment vertical="center"/>
    </xf>
    <xf numFmtId="164" fontId="23" fillId="34" borderId="21" xfId="2982" applyNumberFormat="1" applyFont="1" applyFill="1" applyBorder="1" applyAlignment="1">
      <alignment horizontal="center" vertical="center"/>
    </xf>
    <xf numFmtId="166" fontId="23" fillId="34" borderId="20" xfId="2982" applyNumberFormat="1" applyFont="1" applyFill="1" applyBorder="1" applyAlignment="1">
      <alignment horizontal="center" vertical="center"/>
    </xf>
    <xf numFmtId="166" fontId="23" fillId="34" borderId="19" xfId="2982" applyNumberFormat="1" applyFont="1" applyFill="1" applyBorder="1" applyAlignment="1">
      <alignment vertical="center"/>
    </xf>
    <xf numFmtId="164" fontId="23" fillId="60" borderId="16" xfId="2982" applyNumberFormat="1" applyFont="1" applyFill="1" applyBorder="1" applyAlignment="1">
      <alignment vertical="center"/>
    </xf>
    <xf numFmtId="166" fontId="23" fillId="60" borderId="14" xfId="2982" applyNumberFormat="1" applyFont="1" applyFill="1" applyBorder="1" applyAlignment="1">
      <alignment vertical="center"/>
    </xf>
    <xf numFmtId="166" fontId="23" fillId="60" borderId="15" xfId="2982" applyNumberFormat="1" applyFont="1" applyFill="1" applyBorder="1" applyAlignment="1">
      <alignment vertical="center"/>
    </xf>
    <xf numFmtId="164" fontId="23" fillId="34" borderId="16" xfId="2982" applyNumberFormat="1" applyFont="1" applyFill="1" applyBorder="1" applyAlignment="1">
      <alignment horizontal="center" vertical="center"/>
    </xf>
    <xf numFmtId="43" fontId="23" fillId="0" borderId="14" xfId="2982" applyFont="1" applyFill="1" applyBorder="1" applyAlignment="1">
      <alignment vertical="center"/>
    </xf>
    <xf numFmtId="166" fontId="23" fillId="34" borderId="19" xfId="2982" applyNumberFormat="1" applyFont="1" applyFill="1" applyBorder="1" applyAlignment="1">
      <alignment horizontal="center" vertical="center"/>
    </xf>
    <xf numFmtId="166" fontId="23" fillId="59" borderId="15" xfId="2982" applyNumberFormat="1" applyFont="1" applyFill="1" applyBorder="1" applyAlignment="1">
      <alignment horizontal="center" vertical="center"/>
    </xf>
    <xf numFmtId="43" fontId="66" fillId="0" borderId="14" xfId="2982" applyFont="1" applyFill="1" applyBorder="1" applyAlignment="1">
      <alignment horizontal="center" vertical="center"/>
    </xf>
    <xf numFmtId="43" fontId="23" fillId="0" borderId="14" xfId="2982" applyFont="1" applyBorder="1" applyAlignment="1">
      <alignment horizontal="center" vertical="center"/>
    </xf>
    <xf numFmtId="43" fontId="23" fillId="0" borderId="14" xfId="2982" applyFont="1" applyFill="1" applyBorder="1" applyAlignment="1">
      <alignment horizontal="center" vertical="center"/>
    </xf>
    <xf numFmtId="164" fontId="23" fillId="60" borderId="16" xfId="2982" applyNumberFormat="1" applyFont="1" applyFill="1" applyBorder="1" applyAlignment="1">
      <alignment horizontal="center" vertical="center"/>
    </xf>
    <xf numFmtId="166" fontId="23" fillId="60" borderId="14" xfId="2982" applyNumberFormat="1" applyFont="1" applyFill="1" applyBorder="1" applyAlignment="1">
      <alignment horizontal="center" vertical="center"/>
    </xf>
    <xf numFmtId="43" fontId="19" fillId="0" borderId="14" xfId="2982" applyFont="1" applyBorder="1" applyAlignment="1">
      <alignment horizontal="center" vertical="center"/>
    </xf>
    <xf numFmtId="43" fontId="19" fillId="0" borderId="14" xfId="2982" applyFont="1" applyBorder="1" applyAlignment="1">
      <alignment vertical="center"/>
    </xf>
    <xf numFmtId="164" fontId="23" fillId="34" borderId="10" xfId="2982" applyNumberFormat="1" applyFont="1" applyFill="1" applyBorder="1"/>
    <xf numFmtId="164" fontId="23" fillId="59" borderId="16" xfId="2982" applyNumberFormat="1" applyFont="1" applyFill="1" applyBorder="1" applyAlignment="1">
      <alignment vertical="center"/>
    </xf>
    <xf numFmtId="43" fontId="23" fillId="0" borderId="15" xfId="2982" applyFont="1" applyFill="1" applyBorder="1" applyAlignment="1">
      <alignment vertical="center"/>
    </xf>
    <xf numFmtId="3" fontId="68" fillId="34" borderId="16" xfId="2985" applyNumberFormat="1" applyFont="1" applyFill="1" applyBorder="1" applyAlignment="1">
      <alignment horizontal="center" vertical="center"/>
    </xf>
    <xf numFmtId="3" fontId="68" fillId="60" borderId="16" xfId="2985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4" xfId="2982" applyNumberFormat="1" applyFont="1" applyFill="1" applyBorder="1" applyAlignment="1">
      <alignment vertical="center"/>
    </xf>
    <xf numFmtId="166" fontId="23" fillId="0" borderId="14" xfId="2985" applyNumberFormat="1" applyBorder="1" applyAlignment="1">
      <alignment vertical="center"/>
    </xf>
    <xf numFmtId="166" fontId="23" fillId="0" borderId="16" xfId="2985" applyNumberFormat="1" applyFont="1" applyFill="1" applyBorder="1" applyAlignment="1">
      <alignment horizontal="center" vertical="center"/>
    </xf>
    <xf numFmtId="166" fontId="20" fillId="34" borderId="15" xfId="2982" applyNumberFormat="1" applyFont="1" applyFill="1" applyBorder="1" applyAlignment="1">
      <alignment vertical="center"/>
    </xf>
    <xf numFmtId="166" fontId="23" fillId="0" borderId="16" xfId="2985" applyNumberFormat="1" applyFont="1" applyFill="1" applyBorder="1" applyAlignment="1">
      <alignment vertical="center"/>
    </xf>
    <xf numFmtId="166" fontId="20" fillId="60" borderId="15" xfId="2982" applyNumberFormat="1" applyFont="1" applyFill="1" applyBorder="1" applyAlignment="1">
      <alignment vertical="center"/>
    </xf>
    <xf numFmtId="166" fontId="69" fillId="0" borderId="0" xfId="0" applyNumberFormat="1" applyFont="1" applyAlignment="1">
      <alignment horizontal="right"/>
    </xf>
    <xf numFmtId="166" fontId="66" fillId="0" borderId="10" xfId="0" applyNumberFormat="1" applyFont="1" applyBorder="1"/>
    <xf numFmtId="166" fontId="66" fillId="0" borderId="20" xfId="2982" applyNumberFormat="1" applyFont="1" applyBorder="1"/>
    <xf numFmtId="164" fontId="70" fillId="34" borderId="21" xfId="2982" applyNumberFormat="1" applyFont="1" applyFill="1" applyBorder="1" applyAlignment="1">
      <alignment horizontal="center"/>
    </xf>
    <xf numFmtId="164" fontId="70" fillId="60" borderId="16" xfId="2982" applyNumberFormat="1" applyFont="1" applyFill="1" applyBorder="1"/>
    <xf numFmtId="166" fontId="66" fillId="0" borderId="14" xfId="2982" applyNumberFormat="1" applyFont="1" applyBorder="1"/>
    <xf numFmtId="164" fontId="70" fillId="34" borderId="16" xfId="2982" applyNumberFormat="1" applyFont="1" applyFill="1" applyBorder="1" applyAlignment="1">
      <alignment horizontal="center"/>
    </xf>
    <xf numFmtId="164" fontId="70" fillId="34" borderId="49" xfId="2982" applyNumberFormat="1" applyFont="1" applyFill="1" applyBorder="1" applyAlignment="1">
      <alignment horizontal="center"/>
    </xf>
    <xf numFmtId="164" fontId="70" fillId="60" borderId="49" xfId="2982" applyNumberFormat="1" applyFont="1" applyFill="1" applyBorder="1"/>
    <xf numFmtId="166" fontId="66" fillId="0" borderId="36" xfId="2982" applyNumberFormat="1" applyFont="1" applyBorder="1"/>
    <xf numFmtId="0" fontId="0" fillId="0" borderId="36" xfId="0" applyBorder="1"/>
    <xf numFmtId="0" fontId="0" fillId="0" borderId="0" xfId="0" applyAlignment="1">
      <alignment horizontal="center"/>
    </xf>
    <xf numFmtId="0" fontId="71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71" fillId="0" borderId="0" xfId="0" applyFont="1" applyAlignment="1">
      <alignment horizontal="left"/>
    </xf>
    <xf numFmtId="0" fontId="20" fillId="0" borderId="11" xfId="2473" applyFont="1" applyFill="1" applyBorder="1" applyAlignment="1">
      <alignment horizontal="center" vertical="center"/>
    </xf>
    <xf numFmtId="3" fontId="20" fillId="33" borderId="14" xfId="2473" applyNumberFormat="1" applyFont="1" applyFill="1" applyBorder="1" applyAlignment="1">
      <alignment horizontal="center" textRotation="90" wrapText="1"/>
    </xf>
    <xf numFmtId="0" fontId="20" fillId="0" borderId="11" xfId="2473" applyFont="1" applyBorder="1" applyAlignment="1">
      <alignment horizontal="center" vertical="center"/>
    </xf>
    <xf numFmtId="0" fontId="20" fillId="59" borderId="14" xfId="2985" applyNumberFormat="1" applyFont="1" applyFill="1" applyBorder="1" applyAlignment="1">
      <alignment horizontal="center" vertical="center" wrapText="1"/>
    </xf>
    <xf numFmtId="0" fontId="20" fillId="34" borderId="22" xfId="2985" applyNumberFormat="1" applyFont="1" applyFill="1" applyBorder="1" applyAlignment="1">
      <alignment horizontal="center" vertical="center" wrapText="1"/>
    </xf>
    <xf numFmtId="2" fontId="20" fillId="60" borderId="22" xfId="2473" applyNumberFormat="1" applyFont="1" applyFill="1" applyBorder="1" applyAlignment="1" applyProtection="1">
      <alignment horizontal="center" vertical="center" wrapText="1"/>
    </xf>
    <xf numFmtId="2" fontId="20" fillId="60" borderId="35" xfId="2473" applyNumberFormat="1" applyFont="1" applyFill="1" applyBorder="1" applyAlignment="1" applyProtection="1">
      <alignment horizontal="center" vertical="center" wrapText="1"/>
    </xf>
    <xf numFmtId="0" fontId="19" fillId="0" borderId="10" xfId="2473" applyBorder="1" applyAlignment="1">
      <alignment horizontal="center"/>
    </xf>
    <xf numFmtId="0" fontId="23" fillId="59" borderId="16" xfId="2473" applyFont="1" applyFill="1" applyBorder="1" applyAlignment="1">
      <alignment horizontal="center"/>
    </xf>
    <xf numFmtId="0" fontId="23" fillId="59" borderId="15" xfId="2473" applyFont="1" applyFill="1" applyBorder="1" applyAlignment="1">
      <alignment horizontal="center"/>
    </xf>
    <xf numFmtId="0" fontId="23" fillId="34" borderId="14" xfId="2473" applyFont="1" applyFill="1" applyBorder="1" applyAlignment="1">
      <alignment horizontal="center"/>
    </xf>
    <xf numFmtId="0" fontId="23" fillId="60" borderId="14" xfId="2473" applyFont="1" applyFill="1" applyBorder="1" applyAlignment="1">
      <alignment horizontal="center"/>
    </xf>
    <xf numFmtId="43" fontId="23" fillId="60" borderId="14" xfId="2982" applyFont="1" applyFill="1" applyBorder="1" applyAlignment="1">
      <alignment horizontal="center" wrapText="1"/>
    </xf>
    <xf numFmtId="0" fontId="19" fillId="36" borderId="10" xfId="2473" applyFill="1" applyBorder="1" applyAlignment="1">
      <alignment horizontal="center"/>
    </xf>
    <xf numFmtId="0" fontId="19" fillId="0" borderId="50" xfId="2473" applyBorder="1" applyAlignment="1">
      <alignment horizontal="center"/>
    </xf>
    <xf numFmtId="0" fontId="28" fillId="0" borderId="33" xfId="0" applyFont="1" applyFill="1" applyBorder="1" applyAlignment="1">
      <alignment wrapText="1"/>
    </xf>
    <xf numFmtId="43" fontId="0" fillId="0" borderId="0" xfId="2982" applyNumberFormat="1" applyFont="1"/>
    <xf numFmtId="0" fontId="23" fillId="0" borderId="0" xfId="0" applyFont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textRotation="90" wrapText="1"/>
    </xf>
    <xf numFmtId="43" fontId="72" fillId="61" borderId="20" xfId="2982" applyNumberFormat="1" applyFont="1" applyFill="1" applyBorder="1" applyAlignment="1">
      <alignment horizontal="center" vertical="center" wrapText="1"/>
    </xf>
    <xf numFmtId="43" fontId="20" fillId="61" borderId="0" xfId="2982" applyNumberFormat="1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/>
    </xf>
    <xf numFmtId="0" fontId="23" fillId="62" borderId="20" xfId="0" applyFont="1" applyFill="1" applyBorder="1" applyAlignment="1"/>
    <xf numFmtId="0" fontId="20" fillId="33" borderId="19" xfId="0" applyFont="1" applyFill="1" applyBorder="1" applyAlignment="1">
      <alignment horizontal="center"/>
    </xf>
    <xf numFmtId="164" fontId="73" fillId="0" borderId="0" xfId="298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52" xfId="0" applyFont="1" applyBorder="1" applyAlignment="1">
      <alignment horizontal="center"/>
    </xf>
    <xf numFmtId="43" fontId="20" fillId="61" borderId="53" xfId="2982" applyFont="1" applyFill="1" applyBorder="1" applyAlignment="1">
      <alignment horizontal="center" vertical="center" wrapText="1"/>
    </xf>
    <xf numFmtId="43" fontId="20" fillId="61" borderId="54" xfId="2982" applyFont="1" applyFill="1" applyBorder="1" applyAlignment="1">
      <alignment horizontal="center" vertical="center" wrapText="1"/>
    </xf>
    <xf numFmtId="43" fontId="20" fillId="61" borderId="55" xfId="2982" applyFont="1" applyFill="1" applyBorder="1" applyAlignment="1">
      <alignment horizontal="center" vertical="center" wrapText="1"/>
    </xf>
    <xf numFmtId="164" fontId="23" fillId="0" borderId="52" xfId="2982" applyNumberFormat="1" applyFont="1" applyBorder="1" applyAlignment="1">
      <alignment horizontal="center"/>
    </xf>
    <xf numFmtId="0" fontId="71" fillId="0" borderId="0" xfId="0" applyFont="1" applyAlignment="1">
      <alignment horizontal="right"/>
    </xf>
    <xf numFmtId="0" fontId="20" fillId="33" borderId="36" xfId="0" applyFont="1" applyFill="1" applyBorder="1" applyAlignment="1">
      <alignment horizontal="center"/>
    </xf>
    <xf numFmtId="164" fontId="20" fillId="33" borderId="36" xfId="2982" applyNumberFormat="1" applyFont="1" applyFill="1" applyBorder="1"/>
    <xf numFmtId="9" fontId="20" fillId="33" borderId="0" xfId="2981" applyNumberFormat="1" applyFont="1" applyFill="1" applyBorder="1" applyAlignment="1">
      <alignment horizontal="center"/>
    </xf>
    <xf numFmtId="1" fontId="20" fillId="33" borderId="0" xfId="2982" applyNumberFormat="1" applyFont="1" applyFill="1" applyBorder="1" applyAlignment="1">
      <alignment horizontal="center"/>
    </xf>
    <xf numFmtId="0" fontId="72" fillId="61" borderId="20" xfId="2982" applyNumberFormat="1" applyFont="1" applyFill="1" applyBorder="1" applyAlignment="1">
      <alignment horizontal="center" vertical="center" wrapText="1"/>
    </xf>
    <xf numFmtId="9" fontId="23" fillId="0" borderId="0" xfId="2981" applyNumberFormat="1" applyFont="1" applyFill="1" applyBorder="1" applyAlignment="1">
      <alignment horizontal="center"/>
    </xf>
    <xf numFmtId="0" fontId="74" fillId="0" borderId="0" xfId="0" applyFont="1" applyFill="1"/>
    <xf numFmtId="0" fontId="75" fillId="0" borderId="0" xfId="0" applyFont="1" applyFill="1"/>
    <xf numFmtId="0" fontId="76" fillId="0" borderId="0" xfId="0" applyFont="1" applyFill="1"/>
    <xf numFmtId="0" fontId="77" fillId="0" borderId="0" xfId="0" applyFont="1" applyFill="1"/>
    <xf numFmtId="0" fontId="28" fillId="0" borderId="11" xfId="2473" applyFont="1" applyFill="1" applyBorder="1" applyAlignment="1">
      <alignment horizontal="left"/>
    </xf>
    <xf numFmtId="164" fontId="23" fillId="0" borderId="38" xfId="2320" applyNumberFormat="1" applyFont="1" applyFill="1" applyBorder="1" applyAlignment="1"/>
    <xf numFmtId="165" fontId="23" fillId="0" borderId="32" xfId="2839" applyNumberFormat="1" applyFont="1" applyFill="1" applyBorder="1" applyAlignment="1">
      <alignment horizontal="center"/>
    </xf>
    <xf numFmtId="164" fontId="78" fillId="0" borderId="0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164" fontId="80" fillId="59" borderId="20" xfId="2982" applyNumberFormat="1" applyFont="1" applyFill="1" applyBorder="1"/>
    <xf numFmtId="0" fontId="61" fillId="0" borderId="56" xfId="0" applyFont="1" applyBorder="1" applyAlignment="1">
      <alignment horizontal="center"/>
    </xf>
    <xf numFmtId="44" fontId="23" fillId="0" borderId="0" xfId="2986" applyFont="1"/>
    <xf numFmtId="44" fontId="23" fillId="0" borderId="0" xfId="2473" applyNumberFormat="1" applyFont="1"/>
    <xf numFmtId="164" fontId="23" fillId="0" borderId="0" xfId="0" applyNumberFormat="1" applyFont="1"/>
    <xf numFmtId="0" fontId="23" fillId="63" borderId="0" xfId="0" applyFont="1" applyFill="1" applyBorder="1"/>
    <xf numFmtId="164" fontId="64" fillId="63" borderId="23" xfId="0" applyNumberFormat="1" applyFont="1" applyFill="1" applyBorder="1" applyAlignment="1">
      <alignment horizontal="center"/>
    </xf>
    <xf numFmtId="0" fontId="28" fillId="63" borderId="11" xfId="0" applyFont="1" applyFill="1" applyBorder="1" applyAlignment="1">
      <alignment horizontal="left"/>
    </xf>
    <xf numFmtId="165" fontId="64" fillId="63" borderId="23" xfId="2981" applyNumberFormat="1" applyFont="1" applyFill="1" applyBorder="1" applyAlignment="1">
      <alignment horizontal="center"/>
    </xf>
    <xf numFmtId="0" fontId="23" fillId="63" borderId="0" xfId="0" applyFont="1" applyFill="1"/>
    <xf numFmtId="0" fontId="66" fillId="63" borderId="0" xfId="0" applyFont="1" applyFill="1" applyBorder="1"/>
    <xf numFmtId="164" fontId="65" fillId="63" borderId="42" xfId="2982" applyNumberFormat="1" applyFont="1" applyFill="1" applyBorder="1" applyAlignment="1">
      <alignment horizontal="center"/>
    </xf>
    <xf numFmtId="165" fontId="65" fillId="63" borderId="42" xfId="2981" applyNumberFormat="1" applyFont="1" applyFill="1" applyBorder="1" applyAlignment="1">
      <alignment horizontal="center"/>
    </xf>
    <xf numFmtId="0" fontId="23" fillId="64" borderId="0" xfId="2473" applyFont="1" applyFill="1" applyBorder="1"/>
    <xf numFmtId="164" fontId="64" fillId="64" borderId="23" xfId="2473" applyNumberFormat="1" applyFont="1" applyFill="1" applyBorder="1" applyAlignment="1">
      <alignment horizontal="center"/>
    </xf>
    <xf numFmtId="0" fontId="28" fillId="64" borderId="11" xfId="2473" applyFont="1" applyFill="1" applyBorder="1" applyAlignment="1">
      <alignment horizontal="left"/>
    </xf>
    <xf numFmtId="165" fontId="64" fillId="64" borderId="23" xfId="2981" applyNumberFormat="1" applyFont="1" applyFill="1" applyBorder="1" applyAlignment="1">
      <alignment horizontal="center"/>
    </xf>
    <xf numFmtId="0" fontId="23" fillId="64" borderId="0" xfId="2473" applyFont="1" applyFill="1"/>
    <xf numFmtId="0" fontId="66" fillId="64" borderId="0" xfId="2473" applyFont="1" applyFill="1" applyBorder="1"/>
    <xf numFmtId="164" fontId="65" fillId="64" borderId="42" xfId="2982" applyNumberFormat="1" applyFont="1" applyFill="1" applyBorder="1" applyAlignment="1">
      <alignment horizontal="center"/>
    </xf>
    <xf numFmtId="165" fontId="65" fillId="64" borderId="42" xfId="298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9" fontId="23" fillId="0" borderId="0" xfId="2987" applyFont="1" applyFill="1" applyAlignment="1">
      <alignment horizontal="center"/>
    </xf>
    <xf numFmtId="0" fontId="23" fillId="65" borderId="0" xfId="0" applyFont="1" applyFill="1"/>
    <xf numFmtId="0" fontId="23" fillId="65" borderId="0" xfId="0" applyFont="1" applyFill="1" applyBorder="1"/>
    <xf numFmtId="164" fontId="64" fillId="65" borderId="23" xfId="0" applyNumberFormat="1" applyFont="1" applyFill="1" applyBorder="1" applyAlignment="1">
      <alignment horizontal="center"/>
    </xf>
    <xf numFmtId="0" fontId="28" fillId="65" borderId="11" xfId="0" applyFont="1" applyFill="1" applyBorder="1" applyAlignment="1">
      <alignment horizontal="left"/>
    </xf>
    <xf numFmtId="165" fontId="64" fillId="65" borderId="23" xfId="2981" applyNumberFormat="1" applyFont="1" applyFill="1" applyBorder="1" applyAlignment="1">
      <alignment horizontal="center"/>
    </xf>
    <xf numFmtId="0" fontId="66" fillId="65" borderId="0" xfId="0" applyFont="1" applyFill="1" applyBorder="1"/>
    <xf numFmtId="164" fontId="65" fillId="65" borderId="42" xfId="2982" applyNumberFormat="1" applyFont="1" applyFill="1" applyBorder="1" applyAlignment="1">
      <alignment horizontal="center"/>
    </xf>
    <xf numFmtId="165" fontId="65" fillId="65" borderId="42" xfId="2981" applyNumberFormat="1" applyFont="1" applyFill="1" applyBorder="1" applyAlignment="1">
      <alignment horizontal="center"/>
    </xf>
    <xf numFmtId="165" fontId="23" fillId="0" borderId="0" xfId="2987" applyNumberFormat="1" applyFont="1" applyFill="1" applyAlignment="1">
      <alignment horizontal="center"/>
    </xf>
    <xf numFmtId="9" fontId="23" fillId="0" borderId="0" xfId="2987" applyNumberFormat="1" applyFont="1" applyFill="1" applyAlignment="1">
      <alignment horizontal="center"/>
    </xf>
    <xf numFmtId="0" fontId="20" fillId="64" borderId="0" xfId="2473" applyFont="1" applyFill="1"/>
    <xf numFmtId="164" fontId="64" fillId="64" borderId="23" xfId="0" applyNumberFormat="1" applyFont="1" applyFill="1" applyBorder="1" applyAlignment="1">
      <alignment horizontal="center"/>
    </xf>
    <xf numFmtId="0" fontId="20" fillId="64" borderId="0" xfId="0" applyFont="1" applyFill="1"/>
    <xf numFmtId="0" fontId="23" fillId="64" borderId="0" xfId="0" applyFont="1" applyFill="1"/>
    <xf numFmtId="0" fontId="20" fillId="0" borderId="16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164" fontId="51" fillId="0" borderId="32" xfId="298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3" fontId="19" fillId="0" borderId="0" xfId="2473" applyNumberFormat="1" applyFill="1" applyAlignment="1">
      <alignment horizontal="center"/>
    </xf>
    <xf numFmtId="165" fontId="19" fillId="0" borderId="0" xfId="2987" applyNumberFormat="1" applyFont="1" applyFill="1" applyAlignment="1">
      <alignment horizontal="center"/>
    </xf>
    <xf numFmtId="2" fontId="23" fillId="0" borderId="0" xfId="2473" applyNumberFormat="1" applyFont="1"/>
    <xf numFmtId="2" fontId="20" fillId="60" borderId="57" xfId="0" applyNumberFormat="1" applyFont="1" applyFill="1" applyBorder="1" applyAlignment="1" applyProtection="1">
      <alignment horizontal="center" vertical="center" wrapText="1"/>
    </xf>
    <xf numFmtId="0" fontId="20" fillId="67" borderId="57" xfId="0" applyFont="1" applyFill="1" applyBorder="1" applyAlignment="1">
      <alignment horizontal="center" vertical="center" wrapText="1"/>
    </xf>
    <xf numFmtId="2" fontId="20" fillId="34" borderId="57" xfId="0" applyNumberFormat="1" applyFont="1" applyFill="1" applyBorder="1" applyAlignment="1" applyProtection="1">
      <alignment horizontal="center" vertical="center" wrapText="1"/>
    </xf>
    <xf numFmtId="164" fontId="23" fillId="60" borderId="58" xfId="2252" applyNumberFormat="1" applyFont="1" applyFill="1" applyBorder="1" applyAlignment="1" applyProtection="1">
      <alignment horizontal="right" vertical="center" wrapText="1"/>
    </xf>
    <xf numFmtId="164" fontId="23" fillId="67" borderId="59" xfId="2252" applyNumberFormat="1" applyFont="1" applyFill="1" applyBorder="1" applyAlignment="1">
      <alignment vertical="center"/>
    </xf>
    <xf numFmtId="164" fontId="23" fillId="34" borderId="59" xfId="2252" applyNumberFormat="1" applyFont="1" applyFill="1" applyBorder="1" applyAlignment="1">
      <alignment vertical="center"/>
    </xf>
    <xf numFmtId="164" fontId="23" fillId="60" borderId="60" xfId="2252" applyNumberFormat="1" applyFont="1" applyFill="1" applyBorder="1" applyAlignment="1" applyProtection="1">
      <alignment horizontal="right" vertical="center" wrapText="1"/>
    </xf>
    <xf numFmtId="164" fontId="23" fillId="67" borderId="61" xfId="2252" applyNumberFormat="1" applyFont="1" applyFill="1" applyBorder="1" applyAlignment="1">
      <alignment vertical="center"/>
    </xf>
    <xf numFmtId="164" fontId="23" fillId="34" borderId="61" xfId="2252" applyNumberFormat="1" applyFont="1" applyFill="1" applyBorder="1" applyAlignment="1">
      <alignment vertical="center"/>
    </xf>
    <xf numFmtId="164" fontId="23" fillId="60" borderId="62" xfId="2252" applyNumberFormat="1" applyFont="1" applyFill="1" applyBorder="1" applyAlignment="1" applyProtection="1">
      <alignment horizontal="right" vertical="center" wrapText="1"/>
    </xf>
    <xf numFmtId="164" fontId="23" fillId="67" borderId="63" xfId="2252" applyNumberFormat="1" applyFont="1" applyFill="1" applyBorder="1" applyAlignment="1">
      <alignment vertical="center"/>
    </xf>
    <xf numFmtId="164" fontId="23" fillId="34" borderId="63" xfId="2252" applyNumberFormat="1" applyFont="1" applyFill="1" applyBorder="1" applyAlignment="1">
      <alignment vertical="center"/>
    </xf>
    <xf numFmtId="3" fontId="20" fillId="60" borderId="64" xfId="0" applyNumberFormat="1" applyFont="1" applyFill="1" applyBorder="1" applyAlignment="1">
      <alignment horizontal="center" vertical="center"/>
    </xf>
    <xf numFmtId="164" fontId="20" fillId="67" borderId="64" xfId="2252" applyNumberFormat="1" applyFont="1" applyFill="1" applyBorder="1" applyAlignment="1">
      <alignment horizontal="center" vertical="center"/>
    </xf>
    <xf numFmtId="3" fontId="20" fillId="34" borderId="64" xfId="0" applyNumberFormat="1" applyFont="1" applyFill="1" applyBorder="1" applyAlignment="1">
      <alignment horizontal="center" vertical="center"/>
    </xf>
    <xf numFmtId="164" fontId="83" fillId="60" borderId="57" xfId="2252" applyNumberFormat="1" applyFont="1" applyFill="1" applyBorder="1" applyAlignment="1">
      <alignment horizontal="center" vertical="center"/>
    </xf>
    <xf numFmtId="164" fontId="83" fillId="67" borderId="57" xfId="2252" applyNumberFormat="1" applyFont="1" applyFill="1" applyBorder="1" applyAlignment="1">
      <alignment horizontal="center" vertical="center"/>
    </xf>
    <xf numFmtId="164" fontId="83" fillId="34" borderId="57" xfId="2252" applyNumberFormat="1" applyFont="1" applyFill="1" applyBorder="1" applyAlignment="1">
      <alignment horizontal="center" vertical="center"/>
    </xf>
    <xf numFmtId="165" fontId="19" fillId="0" borderId="0" xfId="2987" applyNumberFormat="1" applyFont="1"/>
    <xf numFmtId="0" fontId="0" fillId="0" borderId="10" xfId="0" applyBorder="1" applyAlignment="1">
      <alignment horizontal="center"/>
    </xf>
    <xf numFmtId="166" fontId="69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0" fillId="0" borderId="0" xfId="2807" applyNumberFormat="1" applyFont="1" applyFill="1" applyBorder="1" applyAlignment="1">
      <alignment horizontal="center" vertical="center" textRotation="90" wrapText="1"/>
    </xf>
    <xf numFmtId="0" fontId="23" fillId="0" borderId="0" xfId="2807" applyFont="1" applyFill="1" applyBorder="1" applyAlignment="1">
      <alignment horizontal="center"/>
    </xf>
    <xf numFmtId="0" fontId="20" fillId="0" borderId="0" xfId="2807" applyFont="1" applyAlignment="1">
      <alignment horizontal="center"/>
    </xf>
    <xf numFmtId="0" fontId="84" fillId="0" borderId="0" xfId="2807" applyFont="1" applyFill="1"/>
    <xf numFmtId="164" fontId="23" fillId="34" borderId="11" xfId="2982" applyNumberFormat="1" applyFont="1" applyFill="1" applyBorder="1"/>
    <xf numFmtId="166" fontId="23" fillId="0" borderId="10" xfId="2985" applyNumberFormat="1" applyFont="1" applyFill="1" applyBorder="1" applyAlignment="1">
      <alignment horizontal="center" vertical="center"/>
    </xf>
    <xf numFmtId="164" fontId="23" fillId="34" borderId="0" xfId="2252" applyNumberFormat="1" applyFont="1" applyFill="1" applyBorder="1" applyAlignment="1">
      <alignment vertical="center"/>
    </xf>
    <xf numFmtId="164" fontId="23" fillId="33" borderId="11" xfId="1" applyNumberFormat="1" applyFont="1" applyFill="1" applyBorder="1" applyAlignment="1">
      <alignment horizontal="center"/>
    </xf>
    <xf numFmtId="0" fontId="28" fillId="0" borderId="11" xfId="0" applyFont="1" applyFill="1" applyBorder="1" applyAlignment="1"/>
    <xf numFmtId="0" fontId="28" fillId="0" borderId="21" xfId="0" applyFont="1" applyFill="1" applyBorder="1" applyAlignment="1"/>
    <xf numFmtId="0" fontId="0" fillId="68" borderId="0" xfId="0" applyFill="1" applyAlignment="1"/>
    <xf numFmtId="166" fontId="23" fillId="0" borderId="10" xfId="2985" applyNumberFormat="1" applyBorder="1" applyAlignment="1">
      <alignment vertical="center"/>
    </xf>
    <xf numFmtId="0" fontId="20" fillId="60" borderId="20" xfId="2985" applyFont="1" applyFill="1" applyBorder="1" applyAlignment="1">
      <alignment vertical="center"/>
    </xf>
    <xf numFmtId="0" fontId="20" fillId="60" borderId="19" xfId="2985" applyFont="1" applyFill="1" applyBorder="1" applyAlignment="1">
      <alignment vertical="center"/>
    </xf>
    <xf numFmtId="166" fontId="23" fillId="68" borderId="0" xfId="0" applyNumberFormat="1" applyFont="1" applyFill="1" applyAlignment="1"/>
    <xf numFmtId="0" fontId="23" fillId="68" borderId="0" xfId="0" applyFont="1" applyFill="1" applyAlignment="1"/>
    <xf numFmtId="0" fontId="27" fillId="0" borderId="15" xfId="0" applyFont="1" applyFill="1" applyBorder="1" applyAlignment="1">
      <alignment horizontal="center"/>
    </xf>
    <xf numFmtId="0" fontId="23" fillId="59" borderId="16" xfId="2985" applyNumberFormat="1" applyFont="1" applyFill="1" applyBorder="1" applyAlignment="1">
      <alignment horizontal="center" vertical="center" wrapText="1"/>
    </xf>
    <xf numFmtId="164" fontId="23" fillId="59" borderId="16" xfId="2982" applyNumberFormat="1" applyFont="1" applyFill="1" applyBorder="1" applyAlignment="1">
      <alignment horizontal="center" vertical="center"/>
    </xf>
    <xf numFmtId="164" fontId="66" fillId="59" borderId="16" xfId="2982" applyNumberFormat="1" applyFont="1" applyFill="1" applyBorder="1" applyAlignment="1">
      <alignment horizontal="center" vertical="center"/>
    </xf>
    <xf numFmtId="0" fontId="0" fillId="68" borderId="0" xfId="0" applyFill="1" applyBorder="1" applyAlignment="1"/>
    <xf numFmtId="3" fontId="68" fillId="59" borderId="16" xfId="2985" applyNumberFormat="1" applyFont="1" applyFill="1" applyBorder="1" applyAlignment="1">
      <alignment vertical="center"/>
    </xf>
    <xf numFmtId="0" fontId="23" fillId="68" borderId="0" xfId="0" applyFont="1" applyFill="1" applyBorder="1" applyAlignment="1"/>
    <xf numFmtId="166" fontId="23" fillId="68" borderId="0" xfId="0" applyNumberFormat="1" applyFont="1" applyFill="1" applyBorder="1" applyAlignment="1"/>
    <xf numFmtId="164" fontId="80" fillId="59" borderId="21" xfId="2982" applyNumberFormat="1" applyFont="1" applyFill="1" applyBorder="1"/>
    <xf numFmtId="166" fontId="23" fillId="34" borderId="20" xfId="2982" applyNumberFormat="1" applyFont="1" applyFill="1" applyBorder="1" applyAlignment="1">
      <alignment vertical="center"/>
    </xf>
    <xf numFmtId="0" fontId="20" fillId="63" borderId="0" xfId="0" applyFon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20" fillId="64" borderId="0" xfId="2473" applyFont="1" applyFill="1" applyAlignment="1">
      <alignment horizontal="center"/>
    </xf>
    <xf numFmtId="0" fontId="20" fillId="63" borderId="0" xfId="0" applyFont="1" applyFill="1" applyAlignment="1">
      <alignment horizontal="center"/>
    </xf>
    <xf numFmtId="0" fontId="0" fillId="0" borderId="11" xfId="0" applyBorder="1"/>
    <xf numFmtId="0" fontId="0" fillId="0" borderId="16" xfId="0" applyBorder="1"/>
    <xf numFmtId="0" fontId="19" fillId="0" borderId="11" xfId="2473" applyBorder="1"/>
    <xf numFmtId="0" fontId="23" fillId="33" borderId="74" xfId="0" applyFont="1" applyFill="1" applyBorder="1" applyAlignment="1"/>
    <xf numFmtId="0" fontId="85" fillId="69" borderId="74" xfId="0" applyFont="1" applyFill="1" applyBorder="1" applyAlignment="1"/>
    <xf numFmtId="0" fontId="23" fillId="70" borderId="74" xfId="0" applyFont="1" applyFill="1" applyBorder="1" applyAlignment="1"/>
    <xf numFmtId="0" fontId="0" fillId="0" borderId="74" xfId="0" applyBorder="1"/>
    <xf numFmtId="0" fontId="23" fillId="71" borderId="74" xfId="0" applyFont="1" applyFill="1" applyBorder="1" applyAlignment="1"/>
    <xf numFmtId="0" fontId="23" fillId="72" borderId="74" xfId="0" applyFont="1" applyFill="1" applyBorder="1" applyAlignment="1"/>
    <xf numFmtId="0" fontId="19" fillId="0" borderId="16" xfId="2473" applyBorder="1"/>
    <xf numFmtId="0" fontId="0" fillId="0" borderId="21" xfId="0" applyBorder="1"/>
    <xf numFmtId="43" fontId="23" fillId="0" borderId="0" xfId="1" applyFont="1"/>
    <xf numFmtId="0" fontId="23" fillId="33" borderId="74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65" fillId="0" borderId="0" xfId="2473" applyFont="1" applyAlignment="1">
      <alignment horizontal="right"/>
    </xf>
    <xf numFmtId="0" fontId="28" fillId="0" borderId="11" xfId="2473" applyFont="1" applyFill="1" applyBorder="1" applyAlignment="1">
      <alignment horizontal="left" vertical="center" wrapText="1"/>
    </xf>
    <xf numFmtId="0" fontId="28" fillId="0" borderId="21" xfId="2473" applyFont="1" applyFill="1" applyBorder="1" applyAlignment="1">
      <alignment horizontal="left" vertical="center" wrapText="1"/>
    </xf>
    <xf numFmtId="0" fontId="49" fillId="0" borderId="0" xfId="2473" applyFont="1" applyBorder="1" applyAlignment="1">
      <alignment horizontal="left"/>
    </xf>
    <xf numFmtId="0" fontId="64" fillId="65" borderId="39" xfId="0" applyFont="1" applyFill="1" applyBorder="1" applyAlignment="1">
      <alignment horizontal="center"/>
    </xf>
    <xf numFmtId="0" fontId="64" fillId="65" borderId="40" xfId="0" applyFont="1" applyFill="1" applyBorder="1" applyAlignment="1">
      <alignment horizontal="center"/>
    </xf>
    <xf numFmtId="0" fontId="64" fillId="65" borderId="41" xfId="0" applyFont="1" applyFill="1" applyBorder="1" applyAlignment="1">
      <alignment horizontal="center"/>
    </xf>
    <xf numFmtId="0" fontId="65" fillId="65" borderId="0" xfId="0" applyFont="1" applyFill="1" applyAlignment="1">
      <alignment horizontal="right"/>
    </xf>
    <xf numFmtId="0" fontId="64" fillId="63" borderId="39" xfId="0" applyFont="1" applyFill="1" applyBorder="1" applyAlignment="1">
      <alignment horizontal="center"/>
    </xf>
    <xf numFmtId="0" fontId="64" fillId="63" borderId="40" xfId="0" applyFont="1" applyFill="1" applyBorder="1" applyAlignment="1">
      <alignment horizontal="center"/>
    </xf>
    <xf numFmtId="0" fontId="64" fillId="63" borderId="41" xfId="0" applyFont="1" applyFill="1" applyBorder="1" applyAlignment="1">
      <alignment horizontal="center"/>
    </xf>
    <xf numFmtId="0" fontId="65" fillId="63" borderId="0" xfId="0" applyFont="1" applyFill="1" applyAlignment="1">
      <alignment horizontal="right"/>
    </xf>
    <xf numFmtId="0" fontId="64" fillId="64" borderId="39" xfId="2473" applyFont="1" applyFill="1" applyBorder="1" applyAlignment="1">
      <alignment horizontal="center"/>
    </xf>
    <xf numFmtId="0" fontId="64" fillId="64" borderId="40" xfId="2473" applyFont="1" applyFill="1" applyBorder="1" applyAlignment="1">
      <alignment horizontal="center"/>
    </xf>
    <xf numFmtId="0" fontId="64" fillId="64" borderId="41" xfId="2473" applyFont="1" applyFill="1" applyBorder="1" applyAlignment="1">
      <alignment horizontal="center"/>
    </xf>
    <xf numFmtId="0" fontId="65" fillId="64" borderId="0" xfId="2473" applyFont="1" applyFill="1" applyAlignment="1">
      <alignment horizontal="right"/>
    </xf>
    <xf numFmtId="0" fontId="20" fillId="0" borderId="0" xfId="2473" applyFont="1" applyAlignment="1">
      <alignment horizontal="center"/>
    </xf>
    <xf numFmtId="0" fontId="64" fillId="0" borderId="39" xfId="2473" applyFont="1" applyBorder="1" applyAlignment="1">
      <alignment horizontal="center"/>
    </xf>
    <xf numFmtId="0" fontId="64" fillId="0" borderId="40" xfId="2473" applyFont="1" applyBorder="1" applyAlignment="1">
      <alignment horizontal="center"/>
    </xf>
    <xf numFmtId="0" fontId="64" fillId="0" borderId="41" xfId="2473" applyFont="1" applyBorder="1" applyAlignment="1">
      <alignment horizontal="center"/>
    </xf>
    <xf numFmtId="0" fontId="28" fillId="0" borderId="11" xfId="2473" applyFont="1" applyFill="1" applyBorder="1" applyAlignment="1">
      <alignment horizontal="left"/>
    </xf>
    <xf numFmtId="0" fontId="28" fillId="0" borderId="21" xfId="2473" applyFont="1" applyFill="1" applyBorder="1" applyAlignment="1">
      <alignment horizontal="left"/>
    </xf>
    <xf numFmtId="0" fontId="63" fillId="33" borderId="15" xfId="2473" applyFont="1" applyFill="1" applyBorder="1" applyAlignment="1">
      <alignment horizontal="center" wrapText="1"/>
    </xf>
    <xf numFmtId="0" fontId="63" fillId="33" borderId="10" xfId="2473" applyFont="1" applyFill="1" applyBorder="1" applyAlignment="1">
      <alignment horizontal="center" wrapText="1"/>
    </xf>
    <xf numFmtId="0" fontId="63" fillId="33" borderId="16" xfId="2473" applyFont="1" applyFill="1" applyBorder="1" applyAlignment="1">
      <alignment horizontal="center" wrapText="1"/>
    </xf>
    <xf numFmtId="0" fontId="63" fillId="33" borderId="20" xfId="2473" applyFont="1" applyFill="1" applyBorder="1" applyAlignment="1">
      <alignment horizontal="center" wrapText="1"/>
    </xf>
    <xf numFmtId="2" fontId="20" fillId="33" borderId="22" xfId="2473" applyNumberFormat="1" applyFont="1" applyFill="1" applyBorder="1" applyAlignment="1" applyProtection="1">
      <alignment horizontal="center" vertical="center" wrapText="1"/>
    </xf>
    <xf numFmtId="2" fontId="20" fillId="33" borderId="36" xfId="2473" applyNumberFormat="1" applyFont="1" applyFill="1" applyBorder="1" applyAlignment="1" applyProtection="1">
      <alignment horizontal="center" vertical="center" wrapText="1"/>
    </xf>
    <xf numFmtId="2" fontId="20" fillId="33" borderId="33" xfId="2473" applyNumberFormat="1" applyFont="1" applyFill="1" applyBorder="1" applyAlignment="1" applyProtection="1">
      <alignment horizontal="center" vertical="center" wrapText="1"/>
    </xf>
    <xf numFmtId="2" fontId="20" fillId="33" borderId="34" xfId="2473" applyNumberFormat="1" applyFont="1" applyFill="1" applyBorder="1" applyAlignment="1" applyProtection="1">
      <alignment horizontal="center" vertical="center" wrapText="1"/>
    </xf>
    <xf numFmtId="2" fontId="20" fillId="33" borderId="35" xfId="2473" applyNumberFormat="1" applyFont="1" applyFill="1" applyBorder="1" applyAlignment="1" applyProtection="1">
      <alignment horizontal="center" vertical="center" wrapText="1"/>
    </xf>
    <xf numFmtId="2" fontId="20" fillId="33" borderId="37" xfId="2473" applyNumberFormat="1" applyFont="1" applyFill="1" applyBorder="1" applyAlignment="1" applyProtection="1">
      <alignment horizontal="center" vertical="center" wrapText="1"/>
    </xf>
    <xf numFmtId="0" fontId="63" fillId="33" borderId="44" xfId="2473" applyFont="1" applyFill="1" applyBorder="1" applyAlignment="1">
      <alignment horizontal="center" wrapText="1"/>
    </xf>
    <xf numFmtId="0" fontId="63" fillId="33" borderId="45" xfId="2473" applyFont="1" applyFill="1" applyBorder="1" applyAlignment="1">
      <alignment horizontal="center"/>
    </xf>
    <xf numFmtId="0" fontId="63" fillId="33" borderId="45" xfId="2473" applyFont="1" applyFill="1" applyBorder="1" applyAlignment="1">
      <alignment horizontal="center" wrapText="1"/>
    </xf>
    <xf numFmtId="0" fontId="65" fillId="0" borderId="0" xfId="0" applyFont="1" applyAlignment="1">
      <alignment horizontal="right"/>
    </xf>
    <xf numFmtId="0" fontId="28" fillId="0" borderId="0" xfId="0" applyFont="1" applyFill="1" applyBorder="1" applyAlignment="1">
      <alignment horizontal="left"/>
    </xf>
    <xf numFmtId="0" fontId="63" fillId="33" borderId="44" xfId="0" applyFont="1" applyFill="1" applyBorder="1" applyAlignment="1">
      <alignment horizontal="center" wrapText="1"/>
    </xf>
    <xf numFmtId="0" fontId="63" fillId="33" borderId="45" xfId="0" applyFont="1" applyFill="1" applyBorder="1" applyAlignment="1">
      <alignment horizontal="center"/>
    </xf>
    <xf numFmtId="0" fontId="63" fillId="33" borderId="45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4" fillId="64" borderId="39" xfId="0" applyFont="1" applyFill="1" applyBorder="1" applyAlignment="1">
      <alignment horizontal="center"/>
    </xf>
    <xf numFmtId="0" fontId="64" fillId="64" borderId="40" xfId="0" applyFont="1" applyFill="1" applyBorder="1" applyAlignment="1">
      <alignment horizontal="center"/>
    </xf>
    <xf numFmtId="0" fontId="64" fillId="64" borderId="41" xfId="0" applyFont="1" applyFill="1" applyBorder="1" applyAlignment="1">
      <alignment horizontal="center"/>
    </xf>
    <xf numFmtId="0" fontId="65" fillId="64" borderId="0" xfId="0" applyFont="1" applyFill="1" applyAlignment="1">
      <alignment horizontal="right"/>
    </xf>
    <xf numFmtId="0" fontId="63" fillId="33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3" fontId="20" fillId="33" borderId="65" xfId="0" quotePrefix="1" applyNumberFormat="1" applyFont="1" applyFill="1" applyBorder="1" applyAlignment="1">
      <alignment horizontal="center" vertical="center"/>
    </xf>
    <xf numFmtId="3" fontId="20" fillId="33" borderId="66" xfId="0" quotePrefix="1" applyNumberFormat="1" applyFont="1" applyFill="1" applyBorder="1" applyAlignment="1">
      <alignment horizontal="center" vertical="center"/>
    </xf>
    <xf numFmtId="3" fontId="20" fillId="33" borderId="67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0" fillId="66" borderId="68" xfId="0" applyFont="1" applyFill="1" applyBorder="1" applyAlignment="1">
      <alignment horizontal="center" vertical="center"/>
    </xf>
    <xf numFmtId="0" fontId="20" fillId="66" borderId="69" xfId="0" applyFont="1" applyFill="1" applyBorder="1" applyAlignment="1">
      <alignment horizontal="center" vertical="center"/>
    </xf>
    <xf numFmtId="0" fontId="20" fillId="66" borderId="70" xfId="0" applyFont="1" applyFill="1" applyBorder="1" applyAlignment="1">
      <alignment horizontal="center" vertical="center"/>
    </xf>
    <xf numFmtId="0" fontId="20" fillId="66" borderId="71" xfId="0" applyFont="1" applyFill="1" applyBorder="1" applyAlignment="1">
      <alignment horizontal="center" vertical="center"/>
    </xf>
    <xf numFmtId="0" fontId="20" fillId="66" borderId="72" xfId="0" applyFont="1" applyFill="1" applyBorder="1" applyAlignment="1">
      <alignment horizontal="center" vertical="center"/>
    </xf>
    <xf numFmtId="0" fontId="20" fillId="66" borderId="73" xfId="0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20" fillId="59" borderId="20" xfId="2985" applyFont="1" applyFill="1" applyBorder="1" applyAlignment="1">
      <alignment horizontal="center" vertical="center"/>
    </xf>
    <xf numFmtId="0" fontId="20" fillId="59" borderId="19" xfId="2985" applyFont="1" applyFill="1" applyBorder="1" applyAlignment="1">
      <alignment horizontal="center" vertical="center"/>
    </xf>
    <xf numFmtId="0" fontId="20" fillId="34" borderId="0" xfId="2985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3" fillId="0" borderId="10" xfId="2985" applyNumberFormat="1" applyBorder="1" applyAlignment="1">
      <alignment horizontal="center" vertical="center"/>
    </xf>
    <xf numFmtId="0" fontId="20" fillId="34" borderId="11" xfId="2985" applyFont="1" applyFill="1" applyBorder="1" applyAlignment="1">
      <alignment horizontal="center" vertical="center"/>
    </xf>
    <xf numFmtId="0" fontId="20" fillId="60" borderId="14" xfId="2473" applyFont="1" applyFill="1" applyBorder="1" applyAlignment="1">
      <alignment horizontal="center" vertical="center" wrapText="1"/>
    </xf>
    <xf numFmtId="0" fontId="20" fillId="60" borderId="15" xfId="2473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left" wrapText="1"/>
    </xf>
    <xf numFmtId="0" fontId="20" fillId="33" borderId="44" xfId="0" applyFont="1" applyFill="1" applyBorder="1" applyAlignment="1">
      <alignment horizontal="center" wrapText="1"/>
    </xf>
    <xf numFmtId="0" fontId="20" fillId="33" borderId="45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43" fontId="20" fillId="61" borderId="18" xfId="2982" applyFont="1" applyFill="1" applyBorder="1" applyAlignment="1">
      <alignment horizontal="center" vertical="center" wrapText="1"/>
    </xf>
    <xf numFmtId="43" fontId="20" fillId="61" borderId="17" xfId="2982" applyFont="1" applyFill="1" applyBorder="1" applyAlignment="1">
      <alignment horizontal="center" vertical="center" wrapText="1"/>
    </xf>
  </cellXfs>
  <cellStyles count="2988">
    <cellStyle name="20% - Accent1 10" xfId="5"/>
    <cellStyle name="20% - Accent1 10 2" xfId="6"/>
    <cellStyle name="20% - Accent1 10 2 2" xfId="7"/>
    <cellStyle name="20% - Accent1 10 2 2 2" xfId="8"/>
    <cellStyle name="20% - Accent1 10 2 3" xfId="9"/>
    <cellStyle name="20% - Accent1 10 2 4" xfId="10"/>
    <cellStyle name="20% - Accent1 10 3" xfId="11"/>
    <cellStyle name="20% - Accent1 10 3 2" xfId="12"/>
    <cellStyle name="20% - Accent1 10 4" xfId="13"/>
    <cellStyle name="20% - Accent1 10 5" xfId="14"/>
    <cellStyle name="20% - Accent1 11" xfId="15"/>
    <cellStyle name="20% - Accent1 11 2" xfId="16"/>
    <cellStyle name="20% - Accent1 11 2 2" xfId="17"/>
    <cellStyle name="20% - Accent1 11 2 2 2" xfId="18"/>
    <cellStyle name="20% - Accent1 11 2 3" xfId="19"/>
    <cellStyle name="20% - Accent1 11 2 4" xfId="20"/>
    <cellStyle name="20% - Accent1 11 3" xfId="21"/>
    <cellStyle name="20% - Accent1 11 3 2" xfId="22"/>
    <cellStyle name="20% - Accent1 11 4" xfId="23"/>
    <cellStyle name="20% - Accent1 11 5" xfId="24"/>
    <cellStyle name="20% - Accent1 12" xfId="25"/>
    <cellStyle name="20% - Accent1 12 2" xfId="26"/>
    <cellStyle name="20% - Accent1 12 2 2" xfId="27"/>
    <cellStyle name="20% - Accent1 12 3" xfId="28"/>
    <cellStyle name="20% - Accent1 12 4" xfId="29"/>
    <cellStyle name="20% - Accent1 13" xfId="30"/>
    <cellStyle name="20% - Accent1 13 2" xfId="31"/>
    <cellStyle name="20% - Accent1 14" xfId="32"/>
    <cellStyle name="20% - Accent1 14 2" xfId="33"/>
    <cellStyle name="20% - Accent1 15" xfId="34"/>
    <cellStyle name="20% - Accent1 16" xfId="35"/>
    <cellStyle name="20% - Accent1 2" xfId="36"/>
    <cellStyle name="20% - Accent1 2 2" xfId="37"/>
    <cellStyle name="20% - Accent1 2 2 2" xfId="38"/>
    <cellStyle name="20% - Accent1 2 2 2 2" xfId="39"/>
    <cellStyle name="20% - Accent1 2 2 2 2 2" xfId="40"/>
    <cellStyle name="20% - Accent1 2 2 2 2 2 2" xfId="41"/>
    <cellStyle name="20% - Accent1 2 2 2 2 3" xfId="42"/>
    <cellStyle name="20% - Accent1 2 2 2 2 4" xfId="43"/>
    <cellStyle name="20% - Accent1 2 2 2 3" xfId="44"/>
    <cellStyle name="20% - Accent1 2 2 2 3 2" xfId="45"/>
    <cellStyle name="20% - Accent1 2 2 2 4" xfId="46"/>
    <cellStyle name="20% - Accent1 2 2 2 5" xfId="47"/>
    <cellStyle name="20% - Accent1 2 2 3" xfId="48"/>
    <cellStyle name="20% - Accent1 2 2 3 2" xfId="49"/>
    <cellStyle name="20% - Accent1 2 2 3 2 2" xfId="50"/>
    <cellStyle name="20% - Accent1 2 2 3 3" xfId="51"/>
    <cellStyle name="20% - Accent1 2 2 3 4" xfId="52"/>
    <cellStyle name="20% - Accent1 2 2 4" xfId="53"/>
    <cellStyle name="20% - Accent1 2 2 4 2" xfId="54"/>
    <cellStyle name="20% - Accent1 2 2 5" xfId="55"/>
    <cellStyle name="20% - Accent1 2 2 5 2" xfId="56"/>
    <cellStyle name="20% - Accent1 2 2 6" xfId="57"/>
    <cellStyle name="20% - Accent1 2 2 7" xfId="58"/>
    <cellStyle name="20% - Accent1 2 3" xfId="59"/>
    <cellStyle name="20% - Accent1 2 3 2" xfId="60"/>
    <cellStyle name="20% - Accent1 2 3 2 2" xfId="61"/>
    <cellStyle name="20% - Accent1 2 3 2 2 2" xfId="62"/>
    <cellStyle name="20% - Accent1 2 3 2 3" xfId="63"/>
    <cellStyle name="20% - Accent1 2 3 2 4" xfId="64"/>
    <cellStyle name="20% - Accent1 2 3 3" xfId="65"/>
    <cellStyle name="20% - Accent1 2 3 3 2" xfId="66"/>
    <cellStyle name="20% - Accent1 2 3 4" xfId="67"/>
    <cellStyle name="20% - Accent1 2 3 5" xfId="68"/>
    <cellStyle name="20% - Accent1 2 4" xfId="69"/>
    <cellStyle name="20% - Accent1 2 4 2" xfId="70"/>
    <cellStyle name="20% - Accent1 2 4 2 2" xfId="71"/>
    <cellStyle name="20% - Accent1 2 4 3" xfId="72"/>
    <cellStyle name="20% - Accent1 2 4 4" xfId="73"/>
    <cellStyle name="20% - Accent1 2 5" xfId="74"/>
    <cellStyle name="20% - Accent1 2 5 2" xfId="75"/>
    <cellStyle name="20% - Accent1 2 6" xfId="76"/>
    <cellStyle name="20% - Accent1 2 6 2" xfId="77"/>
    <cellStyle name="20% - Accent1 2 7" xfId="78"/>
    <cellStyle name="20% - Accent1 2 8" xfId="79"/>
    <cellStyle name="20% - Accent1 3" xfId="80"/>
    <cellStyle name="20% - Accent1 3 2" xfId="81"/>
    <cellStyle name="20% - Accent1 4" xfId="82"/>
    <cellStyle name="20% - Accent1 4 2" xfId="83"/>
    <cellStyle name="20% - Accent1 4 2 2" xfId="84"/>
    <cellStyle name="20% - Accent1 4 2 2 2" xfId="85"/>
    <cellStyle name="20% - Accent1 4 2 2 2 2" xfId="86"/>
    <cellStyle name="20% - Accent1 4 2 2 3" xfId="87"/>
    <cellStyle name="20% - Accent1 4 2 2 4" xfId="88"/>
    <cellStyle name="20% - Accent1 4 2 3" xfId="89"/>
    <cellStyle name="20% - Accent1 4 2 3 2" xfId="90"/>
    <cellStyle name="20% - Accent1 4 2 4" xfId="91"/>
    <cellStyle name="20% - Accent1 4 2 5" xfId="92"/>
    <cellStyle name="20% - Accent1 4 3" xfId="93"/>
    <cellStyle name="20% - Accent1 4 3 2" xfId="94"/>
    <cellStyle name="20% - Accent1 4 3 2 2" xfId="95"/>
    <cellStyle name="20% - Accent1 4 3 3" xfId="96"/>
    <cellStyle name="20% - Accent1 4 3 4" xfId="97"/>
    <cellStyle name="20% - Accent1 4 4" xfId="98"/>
    <cellStyle name="20% - Accent1 4 4 2" xfId="99"/>
    <cellStyle name="20% - Accent1 4 5" xfId="100"/>
    <cellStyle name="20% - Accent1 4 5 2" xfId="101"/>
    <cellStyle name="20% - Accent1 4 6" xfId="102"/>
    <cellStyle name="20% - Accent1 4 7" xfId="103"/>
    <cellStyle name="20% - Accent1 5" xfId="104"/>
    <cellStyle name="20% - Accent1 5 2" xfId="105"/>
    <cellStyle name="20% - Accent1 5 2 2" xfId="106"/>
    <cellStyle name="20% - Accent1 5 2 2 2" xfId="107"/>
    <cellStyle name="20% - Accent1 5 2 2 2 2" xfId="108"/>
    <cellStyle name="20% - Accent1 5 2 2 3" xfId="109"/>
    <cellStyle name="20% - Accent1 5 2 2 4" xfId="110"/>
    <cellStyle name="20% - Accent1 5 2 3" xfId="111"/>
    <cellStyle name="20% - Accent1 5 2 3 2" xfId="112"/>
    <cellStyle name="20% - Accent1 5 2 4" xfId="113"/>
    <cellStyle name="20% - Accent1 5 2 5" xfId="114"/>
    <cellStyle name="20% - Accent1 5 3" xfId="115"/>
    <cellStyle name="20% - Accent1 5 3 2" xfId="116"/>
    <cellStyle name="20% - Accent1 5 3 2 2" xfId="117"/>
    <cellStyle name="20% - Accent1 5 3 3" xfId="118"/>
    <cellStyle name="20% - Accent1 5 3 4" xfId="119"/>
    <cellStyle name="20% - Accent1 5 4" xfId="120"/>
    <cellStyle name="20% - Accent1 5 4 2" xfId="121"/>
    <cellStyle name="20% - Accent1 5 5" xfId="122"/>
    <cellStyle name="20% - Accent1 5 5 2" xfId="123"/>
    <cellStyle name="20% - Accent1 5 6" xfId="124"/>
    <cellStyle name="20% - Accent1 5 7" xfId="125"/>
    <cellStyle name="20% - Accent1 6" xfId="126"/>
    <cellStyle name="20% - Accent1 7" xfId="127"/>
    <cellStyle name="20% - Accent1 7 2" xfId="128"/>
    <cellStyle name="20% - Accent1 7 2 2" xfId="129"/>
    <cellStyle name="20% - Accent1 7 2 2 2" xfId="130"/>
    <cellStyle name="20% - Accent1 7 2 2 2 2" xfId="131"/>
    <cellStyle name="20% - Accent1 7 2 2 3" xfId="132"/>
    <cellStyle name="20% - Accent1 7 2 2 4" xfId="133"/>
    <cellStyle name="20% - Accent1 7 2 3" xfId="134"/>
    <cellStyle name="20% - Accent1 7 2 3 2" xfId="135"/>
    <cellStyle name="20% - Accent1 7 2 4" xfId="136"/>
    <cellStyle name="20% - Accent1 7 2 5" xfId="137"/>
    <cellStyle name="20% - Accent1 7 3" xfId="138"/>
    <cellStyle name="20% - Accent1 7 3 2" xfId="139"/>
    <cellStyle name="20% - Accent1 7 3 2 2" xfId="140"/>
    <cellStyle name="20% - Accent1 7 3 3" xfId="141"/>
    <cellStyle name="20% - Accent1 7 3 4" xfId="142"/>
    <cellStyle name="20% - Accent1 7 4" xfId="143"/>
    <cellStyle name="20% - Accent1 7 4 2" xfId="144"/>
    <cellStyle name="20% - Accent1 7 5" xfId="145"/>
    <cellStyle name="20% - Accent1 7 6" xfId="146"/>
    <cellStyle name="20% - Accent1 8" xfId="147"/>
    <cellStyle name="20% - Accent1 8 2" xfId="148"/>
    <cellStyle name="20% - Accent1 8 2 2" xfId="149"/>
    <cellStyle name="20% - Accent1 8 2 2 2" xfId="150"/>
    <cellStyle name="20% - Accent1 8 2 2 2 2" xfId="151"/>
    <cellStyle name="20% - Accent1 8 2 2 3" xfId="152"/>
    <cellStyle name="20% - Accent1 8 2 2 4" xfId="153"/>
    <cellStyle name="20% - Accent1 8 2 3" xfId="154"/>
    <cellStyle name="20% - Accent1 8 2 3 2" xfId="155"/>
    <cellStyle name="20% - Accent1 8 2 4" xfId="156"/>
    <cellStyle name="20% - Accent1 8 2 5" xfId="157"/>
    <cellStyle name="20% - Accent1 8 3" xfId="158"/>
    <cellStyle name="20% - Accent1 8 3 2" xfId="159"/>
    <cellStyle name="20% - Accent1 8 3 2 2" xfId="160"/>
    <cellStyle name="20% - Accent1 8 3 3" xfId="161"/>
    <cellStyle name="20% - Accent1 8 3 4" xfId="162"/>
    <cellStyle name="20% - Accent1 8 4" xfId="163"/>
    <cellStyle name="20% - Accent1 8 4 2" xfId="164"/>
    <cellStyle name="20% - Accent1 8 5" xfId="165"/>
    <cellStyle name="20% - Accent1 8 6" xfId="166"/>
    <cellStyle name="20% - Accent1 9" xfId="167"/>
    <cellStyle name="20% - Accent1 9 2" xfId="168"/>
    <cellStyle name="20% - Accent1 9 2 2" xfId="169"/>
    <cellStyle name="20% - Accent1 9 2 2 2" xfId="170"/>
    <cellStyle name="20% - Accent1 9 2 2 2 2" xfId="171"/>
    <cellStyle name="20% - Accent1 9 2 2 3" xfId="172"/>
    <cellStyle name="20% - Accent1 9 2 2 4" xfId="173"/>
    <cellStyle name="20% - Accent1 9 2 3" xfId="174"/>
    <cellStyle name="20% - Accent1 9 2 3 2" xfId="175"/>
    <cellStyle name="20% - Accent1 9 2 4" xfId="176"/>
    <cellStyle name="20% - Accent1 9 2 5" xfId="177"/>
    <cellStyle name="20% - Accent1 9 3" xfId="178"/>
    <cellStyle name="20% - Accent1 9 3 2" xfId="179"/>
    <cellStyle name="20% - Accent1 9 3 2 2" xfId="180"/>
    <cellStyle name="20% - Accent1 9 3 3" xfId="181"/>
    <cellStyle name="20% - Accent1 9 3 4" xfId="182"/>
    <cellStyle name="20% - Accent1 9 4" xfId="183"/>
    <cellStyle name="20% - Accent1 9 4 2" xfId="184"/>
    <cellStyle name="20% - Accent1 9 5" xfId="185"/>
    <cellStyle name="20% - Accent1 9 6" xfId="186"/>
    <cellStyle name="20% - Accent2 10" xfId="187"/>
    <cellStyle name="20% - Accent2 10 2" xfId="188"/>
    <cellStyle name="20% - Accent2 10 2 2" xfId="189"/>
    <cellStyle name="20% - Accent2 10 2 2 2" xfId="190"/>
    <cellStyle name="20% - Accent2 10 2 3" xfId="191"/>
    <cellStyle name="20% - Accent2 10 2 4" xfId="192"/>
    <cellStyle name="20% - Accent2 10 3" xfId="193"/>
    <cellStyle name="20% - Accent2 10 3 2" xfId="194"/>
    <cellStyle name="20% - Accent2 10 4" xfId="195"/>
    <cellStyle name="20% - Accent2 10 5" xfId="196"/>
    <cellStyle name="20% - Accent2 11" xfId="197"/>
    <cellStyle name="20% - Accent2 11 2" xfId="198"/>
    <cellStyle name="20% - Accent2 11 2 2" xfId="199"/>
    <cellStyle name="20% - Accent2 11 2 2 2" xfId="200"/>
    <cellStyle name="20% - Accent2 11 2 3" xfId="201"/>
    <cellStyle name="20% - Accent2 11 2 4" xfId="202"/>
    <cellStyle name="20% - Accent2 11 3" xfId="203"/>
    <cellStyle name="20% - Accent2 11 3 2" xfId="204"/>
    <cellStyle name="20% - Accent2 11 4" xfId="205"/>
    <cellStyle name="20% - Accent2 11 5" xfId="206"/>
    <cellStyle name="20% - Accent2 12" xfId="207"/>
    <cellStyle name="20% - Accent2 12 2" xfId="208"/>
    <cellStyle name="20% - Accent2 12 2 2" xfId="209"/>
    <cellStyle name="20% - Accent2 12 3" xfId="210"/>
    <cellStyle name="20% - Accent2 12 4" xfId="211"/>
    <cellStyle name="20% - Accent2 13" xfId="212"/>
    <cellStyle name="20% - Accent2 13 2" xfId="213"/>
    <cellStyle name="20% - Accent2 14" xfId="214"/>
    <cellStyle name="20% - Accent2 14 2" xfId="215"/>
    <cellStyle name="20% - Accent2 15" xfId="216"/>
    <cellStyle name="20% - Accent2 16" xfId="217"/>
    <cellStyle name="20% - Accent2 2" xfId="218"/>
    <cellStyle name="20% - Accent2 2 2" xfId="219"/>
    <cellStyle name="20% - Accent2 2 2 2" xfId="220"/>
    <cellStyle name="20% - Accent2 2 2 2 2" xfId="221"/>
    <cellStyle name="20% - Accent2 2 2 2 2 2" xfId="222"/>
    <cellStyle name="20% - Accent2 2 2 2 2 2 2" xfId="223"/>
    <cellStyle name="20% - Accent2 2 2 2 2 3" xfId="224"/>
    <cellStyle name="20% - Accent2 2 2 2 2 4" xfId="225"/>
    <cellStyle name="20% - Accent2 2 2 2 3" xfId="226"/>
    <cellStyle name="20% - Accent2 2 2 2 3 2" xfId="227"/>
    <cellStyle name="20% - Accent2 2 2 2 4" xfId="228"/>
    <cellStyle name="20% - Accent2 2 2 2 5" xfId="229"/>
    <cellStyle name="20% - Accent2 2 2 3" xfId="230"/>
    <cellStyle name="20% - Accent2 2 2 3 2" xfId="231"/>
    <cellStyle name="20% - Accent2 2 2 3 2 2" xfId="232"/>
    <cellStyle name="20% - Accent2 2 2 3 3" xfId="233"/>
    <cellStyle name="20% - Accent2 2 2 3 4" xfId="234"/>
    <cellStyle name="20% - Accent2 2 2 4" xfId="235"/>
    <cellStyle name="20% - Accent2 2 2 4 2" xfId="236"/>
    <cellStyle name="20% - Accent2 2 2 5" xfId="237"/>
    <cellStyle name="20% - Accent2 2 2 5 2" xfId="238"/>
    <cellStyle name="20% - Accent2 2 2 6" xfId="239"/>
    <cellStyle name="20% - Accent2 2 2 7" xfId="240"/>
    <cellStyle name="20% - Accent2 2 3" xfId="241"/>
    <cellStyle name="20% - Accent2 2 3 2" xfId="242"/>
    <cellStyle name="20% - Accent2 2 3 2 2" xfId="243"/>
    <cellStyle name="20% - Accent2 2 3 2 2 2" xfId="244"/>
    <cellStyle name="20% - Accent2 2 3 2 3" xfId="245"/>
    <cellStyle name="20% - Accent2 2 3 2 4" xfId="246"/>
    <cellStyle name="20% - Accent2 2 3 3" xfId="247"/>
    <cellStyle name="20% - Accent2 2 3 3 2" xfId="248"/>
    <cellStyle name="20% - Accent2 2 3 4" xfId="249"/>
    <cellStyle name="20% - Accent2 2 3 5" xfId="250"/>
    <cellStyle name="20% - Accent2 2 4" xfId="251"/>
    <cellStyle name="20% - Accent2 2 4 2" xfId="252"/>
    <cellStyle name="20% - Accent2 2 4 2 2" xfId="253"/>
    <cellStyle name="20% - Accent2 2 4 3" xfId="254"/>
    <cellStyle name="20% - Accent2 2 4 4" xfId="255"/>
    <cellStyle name="20% - Accent2 2 5" xfId="256"/>
    <cellStyle name="20% - Accent2 2 5 2" xfId="257"/>
    <cellStyle name="20% - Accent2 2 6" xfId="258"/>
    <cellStyle name="20% - Accent2 2 6 2" xfId="259"/>
    <cellStyle name="20% - Accent2 2 7" xfId="260"/>
    <cellStyle name="20% - Accent2 2 8" xfId="261"/>
    <cellStyle name="20% - Accent2 3" xfId="262"/>
    <cellStyle name="20% - Accent2 3 2" xfId="263"/>
    <cellStyle name="20% - Accent2 4" xfId="264"/>
    <cellStyle name="20% - Accent2 4 2" xfId="265"/>
    <cellStyle name="20% - Accent2 4 2 2" xfId="266"/>
    <cellStyle name="20% - Accent2 4 2 2 2" xfId="267"/>
    <cellStyle name="20% - Accent2 4 2 2 2 2" xfId="268"/>
    <cellStyle name="20% - Accent2 4 2 2 3" xfId="269"/>
    <cellStyle name="20% - Accent2 4 2 2 4" xfId="270"/>
    <cellStyle name="20% - Accent2 4 2 3" xfId="271"/>
    <cellStyle name="20% - Accent2 4 2 3 2" xfId="272"/>
    <cellStyle name="20% - Accent2 4 2 4" xfId="273"/>
    <cellStyle name="20% - Accent2 4 2 5" xfId="274"/>
    <cellStyle name="20% - Accent2 4 3" xfId="275"/>
    <cellStyle name="20% - Accent2 4 3 2" xfId="276"/>
    <cellStyle name="20% - Accent2 4 3 2 2" xfId="277"/>
    <cellStyle name="20% - Accent2 4 3 3" xfId="278"/>
    <cellStyle name="20% - Accent2 4 3 4" xfId="279"/>
    <cellStyle name="20% - Accent2 4 4" xfId="280"/>
    <cellStyle name="20% - Accent2 4 4 2" xfId="281"/>
    <cellStyle name="20% - Accent2 4 5" xfId="282"/>
    <cellStyle name="20% - Accent2 4 5 2" xfId="283"/>
    <cellStyle name="20% - Accent2 4 6" xfId="284"/>
    <cellStyle name="20% - Accent2 4 7" xfId="285"/>
    <cellStyle name="20% - Accent2 5" xfId="286"/>
    <cellStyle name="20% - Accent2 5 2" xfId="287"/>
    <cellStyle name="20% - Accent2 5 2 2" xfId="288"/>
    <cellStyle name="20% - Accent2 5 2 2 2" xfId="289"/>
    <cellStyle name="20% - Accent2 5 2 2 2 2" xfId="290"/>
    <cellStyle name="20% - Accent2 5 2 2 3" xfId="291"/>
    <cellStyle name="20% - Accent2 5 2 2 4" xfId="292"/>
    <cellStyle name="20% - Accent2 5 2 3" xfId="293"/>
    <cellStyle name="20% - Accent2 5 2 3 2" xfId="294"/>
    <cellStyle name="20% - Accent2 5 2 4" xfId="295"/>
    <cellStyle name="20% - Accent2 5 2 5" xfId="296"/>
    <cellStyle name="20% - Accent2 5 3" xfId="297"/>
    <cellStyle name="20% - Accent2 5 3 2" xfId="298"/>
    <cellStyle name="20% - Accent2 5 3 2 2" xfId="299"/>
    <cellStyle name="20% - Accent2 5 3 3" xfId="300"/>
    <cellStyle name="20% - Accent2 5 3 4" xfId="301"/>
    <cellStyle name="20% - Accent2 5 4" xfId="302"/>
    <cellStyle name="20% - Accent2 5 4 2" xfId="303"/>
    <cellStyle name="20% - Accent2 5 5" xfId="304"/>
    <cellStyle name="20% - Accent2 5 5 2" xfId="305"/>
    <cellStyle name="20% - Accent2 5 6" xfId="306"/>
    <cellStyle name="20% - Accent2 5 7" xfId="307"/>
    <cellStyle name="20% - Accent2 6" xfId="308"/>
    <cellStyle name="20% - Accent2 7" xfId="309"/>
    <cellStyle name="20% - Accent2 7 2" xfId="310"/>
    <cellStyle name="20% - Accent2 7 2 2" xfId="311"/>
    <cellStyle name="20% - Accent2 7 2 2 2" xfId="312"/>
    <cellStyle name="20% - Accent2 7 2 2 2 2" xfId="313"/>
    <cellStyle name="20% - Accent2 7 2 2 3" xfId="314"/>
    <cellStyle name="20% - Accent2 7 2 2 4" xfId="315"/>
    <cellStyle name="20% - Accent2 7 2 3" xfId="316"/>
    <cellStyle name="20% - Accent2 7 2 3 2" xfId="317"/>
    <cellStyle name="20% - Accent2 7 2 4" xfId="318"/>
    <cellStyle name="20% - Accent2 7 2 5" xfId="319"/>
    <cellStyle name="20% - Accent2 7 3" xfId="320"/>
    <cellStyle name="20% - Accent2 7 3 2" xfId="321"/>
    <cellStyle name="20% - Accent2 7 3 2 2" xfId="322"/>
    <cellStyle name="20% - Accent2 7 3 3" xfId="323"/>
    <cellStyle name="20% - Accent2 7 3 4" xfId="324"/>
    <cellStyle name="20% - Accent2 7 4" xfId="325"/>
    <cellStyle name="20% - Accent2 7 4 2" xfId="326"/>
    <cellStyle name="20% - Accent2 7 5" xfId="327"/>
    <cellStyle name="20% - Accent2 7 6" xfId="328"/>
    <cellStyle name="20% - Accent2 8" xfId="329"/>
    <cellStyle name="20% - Accent2 8 2" xfId="330"/>
    <cellStyle name="20% - Accent2 8 2 2" xfId="331"/>
    <cellStyle name="20% - Accent2 8 2 2 2" xfId="332"/>
    <cellStyle name="20% - Accent2 8 2 2 2 2" xfId="333"/>
    <cellStyle name="20% - Accent2 8 2 2 3" xfId="334"/>
    <cellStyle name="20% - Accent2 8 2 2 4" xfId="335"/>
    <cellStyle name="20% - Accent2 8 2 3" xfId="336"/>
    <cellStyle name="20% - Accent2 8 2 3 2" xfId="337"/>
    <cellStyle name="20% - Accent2 8 2 4" xfId="338"/>
    <cellStyle name="20% - Accent2 8 2 5" xfId="339"/>
    <cellStyle name="20% - Accent2 8 3" xfId="340"/>
    <cellStyle name="20% - Accent2 8 3 2" xfId="341"/>
    <cellStyle name="20% - Accent2 8 3 2 2" xfId="342"/>
    <cellStyle name="20% - Accent2 8 3 3" xfId="343"/>
    <cellStyle name="20% - Accent2 8 3 4" xfId="344"/>
    <cellStyle name="20% - Accent2 8 4" xfId="345"/>
    <cellStyle name="20% - Accent2 8 4 2" xfId="346"/>
    <cellStyle name="20% - Accent2 8 5" xfId="347"/>
    <cellStyle name="20% - Accent2 8 6" xfId="348"/>
    <cellStyle name="20% - Accent2 9" xfId="349"/>
    <cellStyle name="20% - Accent2 9 2" xfId="350"/>
    <cellStyle name="20% - Accent2 9 2 2" xfId="351"/>
    <cellStyle name="20% - Accent2 9 2 2 2" xfId="352"/>
    <cellStyle name="20% - Accent2 9 2 2 2 2" xfId="353"/>
    <cellStyle name="20% - Accent2 9 2 2 3" xfId="354"/>
    <cellStyle name="20% - Accent2 9 2 2 4" xfId="355"/>
    <cellStyle name="20% - Accent2 9 2 3" xfId="356"/>
    <cellStyle name="20% - Accent2 9 2 3 2" xfId="357"/>
    <cellStyle name="20% - Accent2 9 2 4" xfId="358"/>
    <cellStyle name="20% - Accent2 9 2 5" xfId="359"/>
    <cellStyle name="20% - Accent2 9 3" xfId="360"/>
    <cellStyle name="20% - Accent2 9 3 2" xfId="361"/>
    <cellStyle name="20% - Accent2 9 3 2 2" xfId="362"/>
    <cellStyle name="20% - Accent2 9 3 3" xfId="363"/>
    <cellStyle name="20% - Accent2 9 3 4" xfId="364"/>
    <cellStyle name="20% - Accent2 9 4" xfId="365"/>
    <cellStyle name="20% - Accent2 9 4 2" xfId="366"/>
    <cellStyle name="20% - Accent2 9 5" xfId="367"/>
    <cellStyle name="20% - Accent2 9 6" xfId="368"/>
    <cellStyle name="20% - Accent3 10" xfId="369"/>
    <cellStyle name="20% - Accent3 10 2" xfId="370"/>
    <cellStyle name="20% - Accent3 10 2 2" xfId="371"/>
    <cellStyle name="20% - Accent3 10 2 2 2" xfId="372"/>
    <cellStyle name="20% - Accent3 10 2 3" xfId="373"/>
    <cellStyle name="20% - Accent3 10 2 4" xfId="374"/>
    <cellStyle name="20% - Accent3 10 3" xfId="375"/>
    <cellStyle name="20% - Accent3 10 3 2" xfId="376"/>
    <cellStyle name="20% - Accent3 10 4" xfId="377"/>
    <cellStyle name="20% - Accent3 10 5" xfId="378"/>
    <cellStyle name="20% - Accent3 11" xfId="379"/>
    <cellStyle name="20% - Accent3 11 2" xfId="380"/>
    <cellStyle name="20% - Accent3 11 2 2" xfId="381"/>
    <cellStyle name="20% - Accent3 11 2 2 2" xfId="382"/>
    <cellStyle name="20% - Accent3 11 2 3" xfId="383"/>
    <cellStyle name="20% - Accent3 11 2 4" xfId="384"/>
    <cellStyle name="20% - Accent3 11 3" xfId="385"/>
    <cellStyle name="20% - Accent3 11 3 2" xfId="386"/>
    <cellStyle name="20% - Accent3 11 4" xfId="387"/>
    <cellStyle name="20% - Accent3 11 5" xfId="388"/>
    <cellStyle name="20% - Accent3 12" xfId="389"/>
    <cellStyle name="20% - Accent3 12 2" xfId="390"/>
    <cellStyle name="20% - Accent3 12 2 2" xfId="391"/>
    <cellStyle name="20% - Accent3 12 3" xfId="392"/>
    <cellStyle name="20% - Accent3 12 4" xfId="393"/>
    <cellStyle name="20% - Accent3 13" xfId="394"/>
    <cellStyle name="20% - Accent3 13 2" xfId="395"/>
    <cellStyle name="20% - Accent3 14" xfId="396"/>
    <cellStyle name="20% - Accent3 14 2" xfId="397"/>
    <cellStyle name="20% - Accent3 15" xfId="398"/>
    <cellStyle name="20% - Accent3 16" xfId="399"/>
    <cellStyle name="20% - Accent3 2" xfId="400"/>
    <cellStyle name="20% - Accent3 2 2" xfId="401"/>
    <cellStyle name="20% - Accent3 2 2 2" xfId="402"/>
    <cellStyle name="20% - Accent3 2 2 2 2" xfId="403"/>
    <cellStyle name="20% - Accent3 2 2 2 2 2" xfId="404"/>
    <cellStyle name="20% - Accent3 2 2 2 2 2 2" xfId="405"/>
    <cellStyle name="20% - Accent3 2 2 2 2 3" xfId="406"/>
    <cellStyle name="20% - Accent3 2 2 2 2 4" xfId="407"/>
    <cellStyle name="20% - Accent3 2 2 2 3" xfId="408"/>
    <cellStyle name="20% - Accent3 2 2 2 3 2" xfId="409"/>
    <cellStyle name="20% - Accent3 2 2 2 4" xfId="410"/>
    <cellStyle name="20% - Accent3 2 2 2 5" xfId="411"/>
    <cellStyle name="20% - Accent3 2 2 3" xfId="412"/>
    <cellStyle name="20% - Accent3 2 2 3 2" xfId="413"/>
    <cellStyle name="20% - Accent3 2 2 3 2 2" xfId="414"/>
    <cellStyle name="20% - Accent3 2 2 3 3" xfId="415"/>
    <cellStyle name="20% - Accent3 2 2 3 4" xfId="416"/>
    <cellStyle name="20% - Accent3 2 2 4" xfId="417"/>
    <cellStyle name="20% - Accent3 2 2 4 2" xfId="418"/>
    <cellStyle name="20% - Accent3 2 2 5" xfId="419"/>
    <cellStyle name="20% - Accent3 2 2 5 2" xfId="420"/>
    <cellStyle name="20% - Accent3 2 2 6" xfId="421"/>
    <cellStyle name="20% - Accent3 2 2 7" xfId="422"/>
    <cellStyle name="20% - Accent3 2 3" xfId="423"/>
    <cellStyle name="20% - Accent3 2 3 2" xfId="424"/>
    <cellStyle name="20% - Accent3 2 3 2 2" xfId="425"/>
    <cellStyle name="20% - Accent3 2 3 2 2 2" xfId="426"/>
    <cellStyle name="20% - Accent3 2 3 2 3" xfId="427"/>
    <cellStyle name="20% - Accent3 2 3 2 4" xfId="428"/>
    <cellStyle name="20% - Accent3 2 3 3" xfId="429"/>
    <cellStyle name="20% - Accent3 2 3 3 2" xfId="430"/>
    <cellStyle name="20% - Accent3 2 3 4" xfId="431"/>
    <cellStyle name="20% - Accent3 2 3 5" xfId="432"/>
    <cellStyle name="20% - Accent3 2 4" xfId="433"/>
    <cellStyle name="20% - Accent3 2 4 2" xfId="434"/>
    <cellStyle name="20% - Accent3 2 4 2 2" xfId="435"/>
    <cellStyle name="20% - Accent3 2 4 3" xfId="436"/>
    <cellStyle name="20% - Accent3 2 4 4" xfId="437"/>
    <cellStyle name="20% - Accent3 2 5" xfId="438"/>
    <cellStyle name="20% - Accent3 2 5 2" xfId="439"/>
    <cellStyle name="20% - Accent3 2 6" xfId="440"/>
    <cellStyle name="20% - Accent3 2 6 2" xfId="441"/>
    <cellStyle name="20% - Accent3 2 7" xfId="442"/>
    <cellStyle name="20% - Accent3 2 8" xfId="443"/>
    <cellStyle name="20% - Accent3 3" xfId="444"/>
    <cellStyle name="20% - Accent3 3 2" xfId="445"/>
    <cellStyle name="20% - Accent3 4" xfId="446"/>
    <cellStyle name="20% - Accent3 4 2" xfId="447"/>
    <cellStyle name="20% - Accent3 4 2 2" xfId="448"/>
    <cellStyle name="20% - Accent3 4 2 2 2" xfId="449"/>
    <cellStyle name="20% - Accent3 4 2 2 2 2" xfId="450"/>
    <cellStyle name="20% - Accent3 4 2 2 3" xfId="451"/>
    <cellStyle name="20% - Accent3 4 2 2 4" xfId="452"/>
    <cellStyle name="20% - Accent3 4 2 3" xfId="453"/>
    <cellStyle name="20% - Accent3 4 2 3 2" xfId="454"/>
    <cellStyle name="20% - Accent3 4 2 4" xfId="455"/>
    <cellStyle name="20% - Accent3 4 2 5" xfId="456"/>
    <cellStyle name="20% - Accent3 4 3" xfId="457"/>
    <cellStyle name="20% - Accent3 4 3 2" xfId="458"/>
    <cellStyle name="20% - Accent3 4 3 2 2" xfId="459"/>
    <cellStyle name="20% - Accent3 4 3 3" xfId="460"/>
    <cellStyle name="20% - Accent3 4 3 4" xfId="461"/>
    <cellStyle name="20% - Accent3 4 4" xfId="462"/>
    <cellStyle name="20% - Accent3 4 4 2" xfId="463"/>
    <cellStyle name="20% - Accent3 4 5" xfId="464"/>
    <cellStyle name="20% - Accent3 4 5 2" xfId="465"/>
    <cellStyle name="20% - Accent3 4 6" xfId="466"/>
    <cellStyle name="20% - Accent3 4 7" xfId="467"/>
    <cellStyle name="20% - Accent3 5" xfId="468"/>
    <cellStyle name="20% - Accent3 5 2" xfId="469"/>
    <cellStyle name="20% - Accent3 5 2 2" xfId="470"/>
    <cellStyle name="20% - Accent3 5 2 2 2" xfId="471"/>
    <cellStyle name="20% - Accent3 5 2 2 2 2" xfId="472"/>
    <cellStyle name="20% - Accent3 5 2 2 3" xfId="473"/>
    <cellStyle name="20% - Accent3 5 2 2 4" xfId="474"/>
    <cellStyle name="20% - Accent3 5 2 3" xfId="475"/>
    <cellStyle name="20% - Accent3 5 2 3 2" xfId="476"/>
    <cellStyle name="20% - Accent3 5 2 4" xfId="477"/>
    <cellStyle name="20% - Accent3 5 2 5" xfId="478"/>
    <cellStyle name="20% - Accent3 5 3" xfId="479"/>
    <cellStyle name="20% - Accent3 5 3 2" xfId="480"/>
    <cellStyle name="20% - Accent3 5 3 2 2" xfId="481"/>
    <cellStyle name="20% - Accent3 5 3 3" xfId="482"/>
    <cellStyle name="20% - Accent3 5 3 4" xfId="483"/>
    <cellStyle name="20% - Accent3 5 4" xfId="484"/>
    <cellStyle name="20% - Accent3 5 4 2" xfId="485"/>
    <cellStyle name="20% - Accent3 5 5" xfId="486"/>
    <cellStyle name="20% - Accent3 5 5 2" xfId="487"/>
    <cellStyle name="20% - Accent3 5 6" xfId="488"/>
    <cellStyle name="20% - Accent3 5 7" xfId="489"/>
    <cellStyle name="20% - Accent3 6" xfId="490"/>
    <cellStyle name="20% - Accent3 7" xfId="491"/>
    <cellStyle name="20% - Accent3 7 2" xfId="492"/>
    <cellStyle name="20% - Accent3 7 2 2" xfId="493"/>
    <cellStyle name="20% - Accent3 7 2 2 2" xfId="494"/>
    <cellStyle name="20% - Accent3 7 2 2 2 2" xfId="495"/>
    <cellStyle name="20% - Accent3 7 2 2 3" xfId="496"/>
    <cellStyle name="20% - Accent3 7 2 2 4" xfId="497"/>
    <cellStyle name="20% - Accent3 7 2 3" xfId="498"/>
    <cellStyle name="20% - Accent3 7 2 3 2" xfId="499"/>
    <cellStyle name="20% - Accent3 7 2 4" xfId="500"/>
    <cellStyle name="20% - Accent3 7 2 5" xfId="501"/>
    <cellStyle name="20% - Accent3 7 3" xfId="502"/>
    <cellStyle name="20% - Accent3 7 3 2" xfId="503"/>
    <cellStyle name="20% - Accent3 7 3 2 2" xfId="504"/>
    <cellStyle name="20% - Accent3 7 3 3" xfId="505"/>
    <cellStyle name="20% - Accent3 7 3 4" xfId="506"/>
    <cellStyle name="20% - Accent3 7 4" xfId="507"/>
    <cellStyle name="20% - Accent3 7 4 2" xfId="508"/>
    <cellStyle name="20% - Accent3 7 5" xfId="509"/>
    <cellStyle name="20% - Accent3 7 6" xfId="510"/>
    <cellStyle name="20% - Accent3 8" xfId="511"/>
    <cellStyle name="20% - Accent3 8 2" xfId="512"/>
    <cellStyle name="20% - Accent3 8 2 2" xfId="513"/>
    <cellStyle name="20% - Accent3 8 2 2 2" xfId="514"/>
    <cellStyle name="20% - Accent3 8 2 2 2 2" xfId="515"/>
    <cellStyle name="20% - Accent3 8 2 2 3" xfId="516"/>
    <cellStyle name="20% - Accent3 8 2 2 4" xfId="517"/>
    <cellStyle name="20% - Accent3 8 2 3" xfId="518"/>
    <cellStyle name="20% - Accent3 8 2 3 2" xfId="519"/>
    <cellStyle name="20% - Accent3 8 2 4" xfId="520"/>
    <cellStyle name="20% - Accent3 8 2 5" xfId="521"/>
    <cellStyle name="20% - Accent3 8 3" xfId="522"/>
    <cellStyle name="20% - Accent3 8 3 2" xfId="523"/>
    <cellStyle name="20% - Accent3 8 3 2 2" xfId="524"/>
    <cellStyle name="20% - Accent3 8 3 3" xfId="525"/>
    <cellStyle name="20% - Accent3 8 3 4" xfId="526"/>
    <cellStyle name="20% - Accent3 8 4" xfId="527"/>
    <cellStyle name="20% - Accent3 8 4 2" xfId="528"/>
    <cellStyle name="20% - Accent3 8 5" xfId="529"/>
    <cellStyle name="20% - Accent3 8 6" xfId="530"/>
    <cellStyle name="20% - Accent3 9" xfId="531"/>
    <cellStyle name="20% - Accent3 9 2" xfId="532"/>
    <cellStyle name="20% - Accent3 9 2 2" xfId="533"/>
    <cellStyle name="20% - Accent3 9 2 2 2" xfId="534"/>
    <cellStyle name="20% - Accent3 9 2 2 2 2" xfId="535"/>
    <cellStyle name="20% - Accent3 9 2 2 3" xfId="536"/>
    <cellStyle name="20% - Accent3 9 2 2 4" xfId="537"/>
    <cellStyle name="20% - Accent3 9 2 3" xfId="538"/>
    <cellStyle name="20% - Accent3 9 2 3 2" xfId="539"/>
    <cellStyle name="20% - Accent3 9 2 4" xfId="540"/>
    <cellStyle name="20% - Accent3 9 2 5" xfId="541"/>
    <cellStyle name="20% - Accent3 9 3" xfId="542"/>
    <cellStyle name="20% - Accent3 9 3 2" xfId="543"/>
    <cellStyle name="20% - Accent3 9 3 2 2" xfId="544"/>
    <cellStyle name="20% - Accent3 9 3 3" xfId="545"/>
    <cellStyle name="20% - Accent3 9 3 4" xfId="546"/>
    <cellStyle name="20% - Accent3 9 4" xfId="547"/>
    <cellStyle name="20% - Accent3 9 4 2" xfId="548"/>
    <cellStyle name="20% - Accent3 9 5" xfId="549"/>
    <cellStyle name="20% - Accent3 9 6" xfId="550"/>
    <cellStyle name="20% - Accent4 10" xfId="551"/>
    <cellStyle name="20% - Accent4 10 2" xfId="552"/>
    <cellStyle name="20% - Accent4 10 2 2" xfId="553"/>
    <cellStyle name="20% - Accent4 10 2 2 2" xfId="554"/>
    <cellStyle name="20% - Accent4 10 2 3" xfId="555"/>
    <cellStyle name="20% - Accent4 10 2 4" xfId="556"/>
    <cellStyle name="20% - Accent4 10 3" xfId="557"/>
    <cellStyle name="20% - Accent4 10 3 2" xfId="558"/>
    <cellStyle name="20% - Accent4 10 4" xfId="559"/>
    <cellStyle name="20% - Accent4 10 5" xfId="560"/>
    <cellStyle name="20% - Accent4 11" xfId="561"/>
    <cellStyle name="20% - Accent4 11 2" xfId="562"/>
    <cellStyle name="20% - Accent4 11 2 2" xfId="563"/>
    <cellStyle name="20% - Accent4 11 2 2 2" xfId="564"/>
    <cellStyle name="20% - Accent4 11 2 3" xfId="565"/>
    <cellStyle name="20% - Accent4 11 2 4" xfId="566"/>
    <cellStyle name="20% - Accent4 11 3" xfId="567"/>
    <cellStyle name="20% - Accent4 11 3 2" xfId="568"/>
    <cellStyle name="20% - Accent4 11 4" xfId="569"/>
    <cellStyle name="20% - Accent4 11 5" xfId="570"/>
    <cellStyle name="20% - Accent4 12" xfId="571"/>
    <cellStyle name="20% - Accent4 12 2" xfId="572"/>
    <cellStyle name="20% - Accent4 12 2 2" xfId="573"/>
    <cellStyle name="20% - Accent4 12 3" xfId="574"/>
    <cellStyle name="20% - Accent4 12 4" xfId="575"/>
    <cellStyle name="20% - Accent4 13" xfId="576"/>
    <cellStyle name="20% - Accent4 13 2" xfId="577"/>
    <cellStyle name="20% - Accent4 14" xfId="578"/>
    <cellStyle name="20% - Accent4 14 2" xfId="579"/>
    <cellStyle name="20% - Accent4 15" xfId="580"/>
    <cellStyle name="20% - Accent4 16" xfId="581"/>
    <cellStyle name="20% - Accent4 2" xfId="582"/>
    <cellStyle name="20% - Accent4 2 2" xfId="583"/>
    <cellStyle name="20% - Accent4 2 2 2" xfId="584"/>
    <cellStyle name="20% - Accent4 2 2 2 2" xfId="585"/>
    <cellStyle name="20% - Accent4 2 2 2 2 2" xfId="586"/>
    <cellStyle name="20% - Accent4 2 2 2 2 2 2" xfId="587"/>
    <cellStyle name="20% - Accent4 2 2 2 2 3" xfId="588"/>
    <cellStyle name="20% - Accent4 2 2 2 2 4" xfId="589"/>
    <cellStyle name="20% - Accent4 2 2 2 3" xfId="590"/>
    <cellStyle name="20% - Accent4 2 2 2 3 2" xfId="591"/>
    <cellStyle name="20% - Accent4 2 2 2 4" xfId="592"/>
    <cellStyle name="20% - Accent4 2 2 2 5" xfId="593"/>
    <cellStyle name="20% - Accent4 2 2 3" xfId="594"/>
    <cellStyle name="20% - Accent4 2 2 3 2" xfId="595"/>
    <cellStyle name="20% - Accent4 2 2 3 2 2" xfId="596"/>
    <cellStyle name="20% - Accent4 2 2 3 3" xfId="597"/>
    <cellStyle name="20% - Accent4 2 2 3 4" xfId="598"/>
    <cellStyle name="20% - Accent4 2 2 4" xfId="599"/>
    <cellStyle name="20% - Accent4 2 2 4 2" xfId="600"/>
    <cellStyle name="20% - Accent4 2 2 5" xfId="601"/>
    <cellStyle name="20% - Accent4 2 2 5 2" xfId="602"/>
    <cellStyle name="20% - Accent4 2 2 6" xfId="603"/>
    <cellStyle name="20% - Accent4 2 2 7" xfId="604"/>
    <cellStyle name="20% - Accent4 2 3" xfId="605"/>
    <cellStyle name="20% - Accent4 2 3 2" xfId="606"/>
    <cellStyle name="20% - Accent4 2 3 2 2" xfId="607"/>
    <cellStyle name="20% - Accent4 2 3 2 2 2" xfId="608"/>
    <cellStyle name="20% - Accent4 2 3 2 3" xfId="609"/>
    <cellStyle name="20% - Accent4 2 3 2 4" xfId="610"/>
    <cellStyle name="20% - Accent4 2 3 3" xfId="611"/>
    <cellStyle name="20% - Accent4 2 3 3 2" xfId="612"/>
    <cellStyle name="20% - Accent4 2 3 4" xfId="613"/>
    <cellStyle name="20% - Accent4 2 3 5" xfId="614"/>
    <cellStyle name="20% - Accent4 2 4" xfId="615"/>
    <cellStyle name="20% - Accent4 2 4 2" xfId="616"/>
    <cellStyle name="20% - Accent4 2 4 2 2" xfId="617"/>
    <cellStyle name="20% - Accent4 2 4 3" xfId="618"/>
    <cellStyle name="20% - Accent4 2 4 4" xfId="619"/>
    <cellStyle name="20% - Accent4 2 5" xfId="620"/>
    <cellStyle name="20% - Accent4 2 5 2" xfId="621"/>
    <cellStyle name="20% - Accent4 2 6" xfId="622"/>
    <cellStyle name="20% - Accent4 2 6 2" xfId="623"/>
    <cellStyle name="20% - Accent4 2 7" xfId="624"/>
    <cellStyle name="20% - Accent4 2 8" xfId="625"/>
    <cellStyle name="20% - Accent4 3" xfId="626"/>
    <cellStyle name="20% - Accent4 3 2" xfId="627"/>
    <cellStyle name="20% - Accent4 4" xfId="628"/>
    <cellStyle name="20% - Accent4 4 2" xfId="629"/>
    <cellStyle name="20% - Accent4 4 2 2" xfId="630"/>
    <cellStyle name="20% - Accent4 4 2 2 2" xfId="631"/>
    <cellStyle name="20% - Accent4 4 2 2 2 2" xfId="632"/>
    <cellStyle name="20% - Accent4 4 2 2 3" xfId="633"/>
    <cellStyle name="20% - Accent4 4 2 2 4" xfId="634"/>
    <cellStyle name="20% - Accent4 4 2 3" xfId="635"/>
    <cellStyle name="20% - Accent4 4 2 3 2" xfId="636"/>
    <cellStyle name="20% - Accent4 4 2 4" xfId="637"/>
    <cellStyle name="20% - Accent4 4 2 5" xfId="638"/>
    <cellStyle name="20% - Accent4 4 3" xfId="639"/>
    <cellStyle name="20% - Accent4 4 3 2" xfId="640"/>
    <cellStyle name="20% - Accent4 4 3 2 2" xfId="641"/>
    <cellStyle name="20% - Accent4 4 3 3" xfId="642"/>
    <cellStyle name="20% - Accent4 4 3 4" xfId="643"/>
    <cellStyle name="20% - Accent4 4 4" xfId="644"/>
    <cellStyle name="20% - Accent4 4 4 2" xfId="645"/>
    <cellStyle name="20% - Accent4 4 5" xfId="646"/>
    <cellStyle name="20% - Accent4 4 5 2" xfId="647"/>
    <cellStyle name="20% - Accent4 4 6" xfId="648"/>
    <cellStyle name="20% - Accent4 4 7" xfId="649"/>
    <cellStyle name="20% - Accent4 5" xfId="650"/>
    <cellStyle name="20% - Accent4 5 2" xfId="651"/>
    <cellStyle name="20% - Accent4 5 2 2" xfId="652"/>
    <cellStyle name="20% - Accent4 5 2 2 2" xfId="653"/>
    <cellStyle name="20% - Accent4 5 2 2 2 2" xfId="654"/>
    <cellStyle name="20% - Accent4 5 2 2 3" xfId="655"/>
    <cellStyle name="20% - Accent4 5 2 2 4" xfId="656"/>
    <cellStyle name="20% - Accent4 5 2 3" xfId="657"/>
    <cellStyle name="20% - Accent4 5 2 3 2" xfId="658"/>
    <cellStyle name="20% - Accent4 5 2 4" xfId="659"/>
    <cellStyle name="20% - Accent4 5 2 5" xfId="660"/>
    <cellStyle name="20% - Accent4 5 3" xfId="661"/>
    <cellStyle name="20% - Accent4 5 3 2" xfId="662"/>
    <cellStyle name="20% - Accent4 5 3 2 2" xfId="663"/>
    <cellStyle name="20% - Accent4 5 3 3" xfId="664"/>
    <cellStyle name="20% - Accent4 5 3 4" xfId="665"/>
    <cellStyle name="20% - Accent4 5 4" xfId="666"/>
    <cellStyle name="20% - Accent4 5 4 2" xfId="667"/>
    <cellStyle name="20% - Accent4 5 5" xfId="668"/>
    <cellStyle name="20% - Accent4 5 5 2" xfId="669"/>
    <cellStyle name="20% - Accent4 5 6" xfId="670"/>
    <cellStyle name="20% - Accent4 5 7" xfId="671"/>
    <cellStyle name="20% - Accent4 6" xfId="672"/>
    <cellStyle name="20% - Accent4 7" xfId="673"/>
    <cellStyle name="20% - Accent4 7 2" xfId="674"/>
    <cellStyle name="20% - Accent4 7 2 2" xfId="675"/>
    <cellStyle name="20% - Accent4 7 2 2 2" xfId="676"/>
    <cellStyle name="20% - Accent4 7 2 2 2 2" xfId="677"/>
    <cellStyle name="20% - Accent4 7 2 2 3" xfId="678"/>
    <cellStyle name="20% - Accent4 7 2 2 4" xfId="679"/>
    <cellStyle name="20% - Accent4 7 2 3" xfId="680"/>
    <cellStyle name="20% - Accent4 7 2 3 2" xfId="681"/>
    <cellStyle name="20% - Accent4 7 2 4" xfId="682"/>
    <cellStyle name="20% - Accent4 7 2 5" xfId="683"/>
    <cellStyle name="20% - Accent4 7 3" xfId="684"/>
    <cellStyle name="20% - Accent4 7 3 2" xfId="685"/>
    <cellStyle name="20% - Accent4 7 3 2 2" xfId="686"/>
    <cellStyle name="20% - Accent4 7 3 3" xfId="687"/>
    <cellStyle name="20% - Accent4 7 3 4" xfId="688"/>
    <cellStyle name="20% - Accent4 7 4" xfId="689"/>
    <cellStyle name="20% - Accent4 7 4 2" xfId="690"/>
    <cellStyle name="20% - Accent4 7 5" xfId="691"/>
    <cellStyle name="20% - Accent4 7 6" xfId="692"/>
    <cellStyle name="20% - Accent4 8" xfId="693"/>
    <cellStyle name="20% - Accent4 8 2" xfId="694"/>
    <cellStyle name="20% - Accent4 8 2 2" xfId="695"/>
    <cellStyle name="20% - Accent4 8 2 2 2" xfId="696"/>
    <cellStyle name="20% - Accent4 8 2 2 2 2" xfId="697"/>
    <cellStyle name="20% - Accent4 8 2 2 3" xfId="698"/>
    <cellStyle name="20% - Accent4 8 2 2 4" xfId="699"/>
    <cellStyle name="20% - Accent4 8 2 3" xfId="700"/>
    <cellStyle name="20% - Accent4 8 2 3 2" xfId="701"/>
    <cellStyle name="20% - Accent4 8 2 4" xfId="702"/>
    <cellStyle name="20% - Accent4 8 2 5" xfId="703"/>
    <cellStyle name="20% - Accent4 8 3" xfId="704"/>
    <cellStyle name="20% - Accent4 8 3 2" xfId="705"/>
    <cellStyle name="20% - Accent4 8 3 2 2" xfId="706"/>
    <cellStyle name="20% - Accent4 8 3 3" xfId="707"/>
    <cellStyle name="20% - Accent4 8 3 4" xfId="708"/>
    <cellStyle name="20% - Accent4 8 4" xfId="709"/>
    <cellStyle name="20% - Accent4 8 4 2" xfId="710"/>
    <cellStyle name="20% - Accent4 8 5" xfId="711"/>
    <cellStyle name="20% - Accent4 8 6" xfId="712"/>
    <cellStyle name="20% - Accent4 9" xfId="713"/>
    <cellStyle name="20% - Accent4 9 2" xfId="714"/>
    <cellStyle name="20% - Accent4 9 2 2" xfId="715"/>
    <cellStyle name="20% - Accent4 9 2 2 2" xfId="716"/>
    <cellStyle name="20% - Accent4 9 2 2 2 2" xfId="717"/>
    <cellStyle name="20% - Accent4 9 2 2 3" xfId="718"/>
    <cellStyle name="20% - Accent4 9 2 2 4" xfId="719"/>
    <cellStyle name="20% - Accent4 9 2 3" xfId="720"/>
    <cellStyle name="20% - Accent4 9 2 3 2" xfId="721"/>
    <cellStyle name="20% - Accent4 9 2 4" xfId="722"/>
    <cellStyle name="20% - Accent4 9 2 5" xfId="723"/>
    <cellStyle name="20% - Accent4 9 3" xfId="724"/>
    <cellStyle name="20% - Accent4 9 3 2" xfId="725"/>
    <cellStyle name="20% - Accent4 9 3 2 2" xfId="726"/>
    <cellStyle name="20% - Accent4 9 3 3" xfId="727"/>
    <cellStyle name="20% - Accent4 9 3 4" xfId="728"/>
    <cellStyle name="20% - Accent4 9 4" xfId="729"/>
    <cellStyle name="20% - Accent4 9 4 2" xfId="730"/>
    <cellStyle name="20% - Accent4 9 5" xfId="731"/>
    <cellStyle name="20% - Accent4 9 6" xfId="732"/>
    <cellStyle name="20% - Accent5 10" xfId="733"/>
    <cellStyle name="20% - Accent5 10 2" xfId="734"/>
    <cellStyle name="20% - Accent5 10 2 2" xfId="735"/>
    <cellStyle name="20% - Accent5 10 2 2 2" xfId="736"/>
    <cellStyle name="20% - Accent5 10 2 3" xfId="737"/>
    <cellStyle name="20% - Accent5 10 2 4" xfId="738"/>
    <cellStyle name="20% - Accent5 10 3" xfId="739"/>
    <cellStyle name="20% - Accent5 10 3 2" xfId="740"/>
    <cellStyle name="20% - Accent5 10 4" xfId="741"/>
    <cellStyle name="20% - Accent5 10 5" xfId="742"/>
    <cellStyle name="20% - Accent5 11" xfId="743"/>
    <cellStyle name="20% - Accent5 11 2" xfId="744"/>
    <cellStyle name="20% - Accent5 11 2 2" xfId="745"/>
    <cellStyle name="20% - Accent5 11 2 2 2" xfId="746"/>
    <cellStyle name="20% - Accent5 11 2 3" xfId="747"/>
    <cellStyle name="20% - Accent5 11 2 4" xfId="748"/>
    <cellStyle name="20% - Accent5 11 3" xfId="749"/>
    <cellStyle name="20% - Accent5 11 3 2" xfId="750"/>
    <cellStyle name="20% - Accent5 11 4" xfId="751"/>
    <cellStyle name="20% - Accent5 11 5" xfId="752"/>
    <cellStyle name="20% - Accent5 12" xfId="753"/>
    <cellStyle name="20% - Accent5 12 2" xfId="754"/>
    <cellStyle name="20% - Accent5 12 2 2" xfId="755"/>
    <cellStyle name="20% - Accent5 12 3" xfId="756"/>
    <cellStyle name="20% - Accent5 12 4" xfId="757"/>
    <cellStyle name="20% - Accent5 13" xfId="758"/>
    <cellStyle name="20% - Accent5 13 2" xfId="759"/>
    <cellStyle name="20% - Accent5 14" xfId="760"/>
    <cellStyle name="20% - Accent5 14 2" xfId="761"/>
    <cellStyle name="20% - Accent5 15" xfId="762"/>
    <cellStyle name="20% - Accent5 16" xfId="763"/>
    <cellStyle name="20% - Accent5 2" xfId="764"/>
    <cellStyle name="20% - Accent5 2 2" xfId="765"/>
    <cellStyle name="20% - Accent5 2 2 2" xfId="766"/>
    <cellStyle name="20% - Accent5 2 2 2 2" xfId="767"/>
    <cellStyle name="20% - Accent5 2 2 2 2 2" xfId="768"/>
    <cellStyle name="20% - Accent5 2 2 2 2 2 2" xfId="769"/>
    <cellStyle name="20% - Accent5 2 2 2 2 3" xfId="770"/>
    <cellStyle name="20% - Accent5 2 2 2 2 4" xfId="771"/>
    <cellStyle name="20% - Accent5 2 2 2 3" xfId="772"/>
    <cellStyle name="20% - Accent5 2 2 2 3 2" xfId="773"/>
    <cellStyle name="20% - Accent5 2 2 2 4" xfId="774"/>
    <cellStyle name="20% - Accent5 2 2 2 5" xfId="775"/>
    <cellStyle name="20% - Accent5 2 2 3" xfId="776"/>
    <cellStyle name="20% - Accent5 2 2 3 2" xfId="777"/>
    <cellStyle name="20% - Accent5 2 2 3 2 2" xfId="778"/>
    <cellStyle name="20% - Accent5 2 2 3 3" xfId="779"/>
    <cellStyle name="20% - Accent5 2 2 3 4" xfId="780"/>
    <cellStyle name="20% - Accent5 2 2 4" xfId="781"/>
    <cellStyle name="20% - Accent5 2 2 4 2" xfId="782"/>
    <cellStyle name="20% - Accent5 2 2 5" xfId="783"/>
    <cellStyle name="20% - Accent5 2 2 5 2" xfId="784"/>
    <cellStyle name="20% - Accent5 2 2 6" xfId="785"/>
    <cellStyle name="20% - Accent5 2 2 7" xfId="786"/>
    <cellStyle name="20% - Accent5 2 3" xfId="787"/>
    <cellStyle name="20% - Accent5 2 3 2" xfId="788"/>
    <cellStyle name="20% - Accent5 2 3 2 2" xfId="789"/>
    <cellStyle name="20% - Accent5 2 3 2 2 2" xfId="790"/>
    <cellStyle name="20% - Accent5 2 3 2 3" xfId="791"/>
    <cellStyle name="20% - Accent5 2 3 2 4" xfId="792"/>
    <cellStyle name="20% - Accent5 2 3 3" xfId="793"/>
    <cellStyle name="20% - Accent5 2 3 3 2" xfId="794"/>
    <cellStyle name="20% - Accent5 2 3 4" xfId="795"/>
    <cellStyle name="20% - Accent5 2 3 5" xfId="796"/>
    <cellStyle name="20% - Accent5 2 4" xfId="797"/>
    <cellStyle name="20% - Accent5 2 4 2" xfId="798"/>
    <cellStyle name="20% - Accent5 2 4 2 2" xfId="799"/>
    <cellStyle name="20% - Accent5 2 4 3" xfId="800"/>
    <cellStyle name="20% - Accent5 2 4 4" xfId="801"/>
    <cellStyle name="20% - Accent5 2 5" xfId="802"/>
    <cellStyle name="20% - Accent5 2 5 2" xfId="803"/>
    <cellStyle name="20% - Accent5 2 6" xfId="804"/>
    <cellStyle name="20% - Accent5 2 6 2" xfId="805"/>
    <cellStyle name="20% - Accent5 2 7" xfId="806"/>
    <cellStyle name="20% - Accent5 2 8" xfId="807"/>
    <cellStyle name="20% - Accent5 3" xfId="808"/>
    <cellStyle name="20% - Accent5 3 2" xfId="809"/>
    <cellStyle name="20% - Accent5 4" xfId="810"/>
    <cellStyle name="20% - Accent5 4 2" xfId="811"/>
    <cellStyle name="20% - Accent5 4 2 2" xfId="812"/>
    <cellStyle name="20% - Accent5 4 2 2 2" xfId="813"/>
    <cellStyle name="20% - Accent5 4 2 2 2 2" xfId="814"/>
    <cellStyle name="20% - Accent5 4 2 2 3" xfId="815"/>
    <cellStyle name="20% - Accent5 4 2 2 4" xfId="816"/>
    <cellStyle name="20% - Accent5 4 2 3" xfId="817"/>
    <cellStyle name="20% - Accent5 4 2 3 2" xfId="818"/>
    <cellStyle name="20% - Accent5 4 2 4" xfId="819"/>
    <cellStyle name="20% - Accent5 4 2 5" xfId="820"/>
    <cellStyle name="20% - Accent5 4 3" xfId="821"/>
    <cellStyle name="20% - Accent5 4 3 2" xfId="822"/>
    <cellStyle name="20% - Accent5 4 3 2 2" xfId="823"/>
    <cellStyle name="20% - Accent5 4 3 3" xfId="824"/>
    <cellStyle name="20% - Accent5 4 3 4" xfId="825"/>
    <cellStyle name="20% - Accent5 4 4" xfId="826"/>
    <cellStyle name="20% - Accent5 4 4 2" xfId="827"/>
    <cellStyle name="20% - Accent5 4 5" xfId="828"/>
    <cellStyle name="20% - Accent5 4 5 2" xfId="829"/>
    <cellStyle name="20% - Accent5 4 6" xfId="830"/>
    <cellStyle name="20% - Accent5 4 7" xfId="831"/>
    <cellStyle name="20% - Accent5 5" xfId="832"/>
    <cellStyle name="20% - Accent5 5 2" xfId="833"/>
    <cellStyle name="20% - Accent5 5 2 2" xfId="834"/>
    <cellStyle name="20% - Accent5 5 2 2 2" xfId="835"/>
    <cellStyle name="20% - Accent5 5 2 2 2 2" xfId="836"/>
    <cellStyle name="20% - Accent5 5 2 2 3" xfId="837"/>
    <cellStyle name="20% - Accent5 5 2 2 4" xfId="838"/>
    <cellStyle name="20% - Accent5 5 2 3" xfId="839"/>
    <cellStyle name="20% - Accent5 5 2 3 2" xfId="840"/>
    <cellStyle name="20% - Accent5 5 2 4" xfId="841"/>
    <cellStyle name="20% - Accent5 5 2 5" xfId="842"/>
    <cellStyle name="20% - Accent5 5 3" xfId="843"/>
    <cellStyle name="20% - Accent5 5 3 2" xfId="844"/>
    <cellStyle name="20% - Accent5 5 3 2 2" xfId="845"/>
    <cellStyle name="20% - Accent5 5 3 3" xfId="846"/>
    <cellStyle name="20% - Accent5 5 3 4" xfId="847"/>
    <cellStyle name="20% - Accent5 5 4" xfId="848"/>
    <cellStyle name="20% - Accent5 5 4 2" xfId="849"/>
    <cellStyle name="20% - Accent5 5 5" xfId="850"/>
    <cellStyle name="20% - Accent5 5 5 2" xfId="851"/>
    <cellStyle name="20% - Accent5 5 6" xfId="852"/>
    <cellStyle name="20% - Accent5 5 7" xfId="853"/>
    <cellStyle name="20% - Accent5 6" xfId="854"/>
    <cellStyle name="20% - Accent5 7" xfId="855"/>
    <cellStyle name="20% - Accent5 7 2" xfId="856"/>
    <cellStyle name="20% - Accent5 7 2 2" xfId="857"/>
    <cellStyle name="20% - Accent5 7 2 2 2" xfId="858"/>
    <cellStyle name="20% - Accent5 7 2 2 2 2" xfId="859"/>
    <cellStyle name="20% - Accent5 7 2 2 3" xfId="860"/>
    <cellStyle name="20% - Accent5 7 2 2 4" xfId="861"/>
    <cellStyle name="20% - Accent5 7 2 3" xfId="862"/>
    <cellStyle name="20% - Accent5 7 2 3 2" xfId="863"/>
    <cellStyle name="20% - Accent5 7 2 4" xfId="864"/>
    <cellStyle name="20% - Accent5 7 2 5" xfId="865"/>
    <cellStyle name="20% - Accent5 7 3" xfId="866"/>
    <cellStyle name="20% - Accent5 7 3 2" xfId="867"/>
    <cellStyle name="20% - Accent5 7 3 2 2" xfId="868"/>
    <cellStyle name="20% - Accent5 7 3 3" xfId="869"/>
    <cellStyle name="20% - Accent5 7 3 4" xfId="870"/>
    <cellStyle name="20% - Accent5 7 4" xfId="871"/>
    <cellStyle name="20% - Accent5 7 4 2" xfId="872"/>
    <cellStyle name="20% - Accent5 7 5" xfId="873"/>
    <cellStyle name="20% - Accent5 7 6" xfId="874"/>
    <cellStyle name="20% - Accent5 8" xfId="875"/>
    <cellStyle name="20% - Accent5 8 2" xfId="876"/>
    <cellStyle name="20% - Accent5 8 2 2" xfId="877"/>
    <cellStyle name="20% - Accent5 8 2 2 2" xfId="878"/>
    <cellStyle name="20% - Accent5 8 2 2 2 2" xfId="879"/>
    <cellStyle name="20% - Accent5 8 2 2 3" xfId="880"/>
    <cellStyle name="20% - Accent5 8 2 2 4" xfId="881"/>
    <cellStyle name="20% - Accent5 8 2 3" xfId="882"/>
    <cellStyle name="20% - Accent5 8 2 3 2" xfId="883"/>
    <cellStyle name="20% - Accent5 8 2 4" xfId="884"/>
    <cellStyle name="20% - Accent5 8 2 5" xfId="885"/>
    <cellStyle name="20% - Accent5 8 3" xfId="886"/>
    <cellStyle name="20% - Accent5 8 3 2" xfId="887"/>
    <cellStyle name="20% - Accent5 8 3 2 2" xfId="888"/>
    <cellStyle name="20% - Accent5 8 3 3" xfId="889"/>
    <cellStyle name="20% - Accent5 8 3 4" xfId="890"/>
    <cellStyle name="20% - Accent5 8 4" xfId="891"/>
    <cellStyle name="20% - Accent5 8 4 2" xfId="892"/>
    <cellStyle name="20% - Accent5 8 5" xfId="893"/>
    <cellStyle name="20% - Accent5 8 6" xfId="894"/>
    <cellStyle name="20% - Accent5 9" xfId="895"/>
    <cellStyle name="20% - Accent5 9 2" xfId="896"/>
    <cellStyle name="20% - Accent5 9 2 2" xfId="897"/>
    <cellStyle name="20% - Accent5 9 2 2 2" xfId="898"/>
    <cellStyle name="20% - Accent5 9 2 2 2 2" xfId="899"/>
    <cellStyle name="20% - Accent5 9 2 2 3" xfId="900"/>
    <cellStyle name="20% - Accent5 9 2 2 4" xfId="901"/>
    <cellStyle name="20% - Accent5 9 2 3" xfId="902"/>
    <cellStyle name="20% - Accent5 9 2 3 2" xfId="903"/>
    <cellStyle name="20% - Accent5 9 2 4" xfId="904"/>
    <cellStyle name="20% - Accent5 9 2 5" xfId="905"/>
    <cellStyle name="20% - Accent5 9 3" xfId="906"/>
    <cellStyle name="20% - Accent5 9 3 2" xfId="907"/>
    <cellStyle name="20% - Accent5 9 3 2 2" xfId="908"/>
    <cellStyle name="20% - Accent5 9 3 3" xfId="909"/>
    <cellStyle name="20% - Accent5 9 3 4" xfId="910"/>
    <cellStyle name="20% - Accent5 9 4" xfId="911"/>
    <cellStyle name="20% - Accent5 9 4 2" xfId="912"/>
    <cellStyle name="20% - Accent5 9 5" xfId="913"/>
    <cellStyle name="20% - Accent5 9 6" xfId="914"/>
    <cellStyle name="20% - Accent6 10" xfId="915"/>
    <cellStyle name="20% - Accent6 10 2" xfId="916"/>
    <cellStyle name="20% - Accent6 10 2 2" xfId="917"/>
    <cellStyle name="20% - Accent6 10 2 2 2" xfId="918"/>
    <cellStyle name="20% - Accent6 10 2 3" xfId="919"/>
    <cellStyle name="20% - Accent6 10 2 4" xfId="920"/>
    <cellStyle name="20% - Accent6 10 3" xfId="921"/>
    <cellStyle name="20% - Accent6 10 3 2" xfId="922"/>
    <cellStyle name="20% - Accent6 10 4" xfId="923"/>
    <cellStyle name="20% - Accent6 10 5" xfId="924"/>
    <cellStyle name="20% - Accent6 11" xfId="925"/>
    <cellStyle name="20% - Accent6 11 2" xfId="926"/>
    <cellStyle name="20% - Accent6 11 2 2" xfId="927"/>
    <cellStyle name="20% - Accent6 11 2 2 2" xfId="928"/>
    <cellStyle name="20% - Accent6 11 2 3" xfId="929"/>
    <cellStyle name="20% - Accent6 11 2 4" xfId="930"/>
    <cellStyle name="20% - Accent6 11 3" xfId="931"/>
    <cellStyle name="20% - Accent6 11 3 2" xfId="932"/>
    <cellStyle name="20% - Accent6 11 4" xfId="933"/>
    <cellStyle name="20% - Accent6 11 5" xfId="934"/>
    <cellStyle name="20% - Accent6 12" xfId="935"/>
    <cellStyle name="20% - Accent6 12 2" xfId="936"/>
    <cellStyle name="20% - Accent6 12 2 2" xfId="937"/>
    <cellStyle name="20% - Accent6 12 3" xfId="938"/>
    <cellStyle name="20% - Accent6 12 4" xfId="939"/>
    <cellStyle name="20% - Accent6 13" xfId="940"/>
    <cellStyle name="20% - Accent6 13 2" xfId="941"/>
    <cellStyle name="20% - Accent6 14" xfId="942"/>
    <cellStyle name="20% - Accent6 14 2" xfId="943"/>
    <cellStyle name="20% - Accent6 15" xfId="944"/>
    <cellStyle name="20% - Accent6 16" xfId="945"/>
    <cellStyle name="20% - Accent6 2" xfId="946"/>
    <cellStyle name="20% - Accent6 2 2" xfId="947"/>
    <cellStyle name="20% - Accent6 2 2 2" xfId="948"/>
    <cellStyle name="20% - Accent6 2 2 2 2" xfId="949"/>
    <cellStyle name="20% - Accent6 2 2 2 2 2" xfId="950"/>
    <cellStyle name="20% - Accent6 2 2 2 2 2 2" xfId="951"/>
    <cellStyle name="20% - Accent6 2 2 2 2 3" xfId="952"/>
    <cellStyle name="20% - Accent6 2 2 2 2 4" xfId="953"/>
    <cellStyle name="20% - Accent6 2 2 2 3" xfId="954"/>
    <cellStyle name="20% - Accent6 2 2 2 3 2" xfId="955"/>
    <cellStyle name="20% - Accent6 2 2 2 4" xfId="956"/>
    <cellStyle name="20% - Accent6 2 2 2 5" xfId="957"/>
    <cellStyle name="20% - Accent6 2 2 3" xfId="958"/>
    <cellStyle name="20% - Accent6 2 2 3 2" xfId="959"/>
    <cellStyle name="20% - Accent6 2 2 3 2 2" xfId="960"/>
    <cellStyle name="20% - Accent6 2 2 3 3" xfId="961"/>
    <cellStyle name="20% - Accent6 2 2 3 4" xfId="962"/>
    <cellStyle name="20% - Accent6 2 2 4" xfId="963"/>
    <cellStyle name="20% - Accent6 2 2 4 2" xfId="964"/>
    <cellStyle name="20% - Accent6 2 2 5" xfId="965"/>
    <cellStyle name="20% - Accent6 2 2 5 2" xfId="966"/>
    <cellStyle name="20% - Accent6 2 2 6" xfId="967"/>
    <cellStyle name="20% - Accent6 2 2 7" xfId="968"/>
    <cellStyle name="20% - Accent6 2 3" xfId="969"/>
    <cellStyle name="20% - Accent6 2 3 2" xfId="970"/>
    <cellStyle name="20% - Accent6 2 3 2 2" xfId="971"/>
    <cellStyle name="20% - Accent6 2 3 2 2 2" xfId="972"/>
    <cellStyle name="20% - Accent6 2 3 2 3" xfId="973"/>
    <cellStyle name="20% - Accent6 2 3 2 4" xfId="974"/>
    <cellStyle name="20% - Accent6 2 3 3" xfId="975"/>
    <cellStyle name="20% - Accent6 2 3 3 2" xfId="976"/>
    <cellStyle name="20% - Accent6 2 3 4" xfId="977"/>
    <cellStyle name="20% - Accent6 2 3 5" xfId="978"/>
    <cellStyle name="20% - Accent6 2 4" xfId="979"/>
    <cellStyle name="20% - Accent6 2 4 2" xfId="980"/>
    <cellStyle name="20% - Accent6 2 4 2 2" xfId="981"/>
    <cellStyle name="20% - Accent6 2 4 3" xfId="982"/>
    <cellStyle name="20% - Accent6 2 4 4" xfId="983"/>
    <cellStyle name="20% - Accent6 2 5" xfId="984"/>
    <cellStyle name="20% - Accent6 2 5 2" xfId="985"/>
    <cellStyle name="20% - Accent6 2 6" xfId="986"/>
    <cellStyle name="20% - Accent6 2 6 2" xfId="987"/>
    <cellStyle name="20% - Accent6 2 7" xfId="988"/>
    <cellStyle name="20% - Accent6 2 8" xfId="989"/>
    <cellStyle name="20% - Accent6 3" xfId="990"/>
    <cellStyle name="20% - Accent6 3 2" xfId="991"/>
    <cellStyle name="20% - Accent6 4" xfId="992"/>
    <cellStyle name="20% - Accent6 4 2" xfId="993"/>
    <cellStyle name="20% - Accent6 4 2 2" xfId="994"/>
    <cellStyle name="20% - Accent6 4 2 2 2" xfId="995"/>
    <cellStyle name="20% - Accent6 4 2 2 2 2" xfId="996"/>
    <cellStyle name="20% - Accent6 4 2 2 3" xfId="997"/>
    <cellStyle name="20% - Accent6 4 2 2 4" xfId="998"/>
    <cellStyle name="20% - Accent6 4 2 3" xfId="999"/>
    <cellStyle name="20% - Accent6 4 2 3 2" xfId="1000"/>
    <cellStyle name="20% - Accent6 4 2 4" xfId="1001"/>
    <cellStyle name="20% - Accent6 4 2 5" xfId="1002"/>
    <cellStyle name="20% - Accent6 4 3" xfId="1003"/>
    <cellStyle name="20% - Accent6 4 3 2" xfId="1004"/>
    <cellStyle name="20% - Accent6 4 3 2 2" xfId="1005"/>
    <cellStyle name="20% - Accent6 4 3 3" xfId="1006"/>
    <cellStyle name="20% - Accent6 4 3 4" xfId="1007"/>
    <cellStyle name="20% - Accent6 4 4" xfId="1008"/>
    <cellStyle name="20% - Accent6 4 4 2" xfId="1009"/>
    <cellStyle name="20% - Accent6 4 5" xfId="1010"/>
    <cellStyle name="20% - Accent6 4 5 2" xfId="1011"/>
    <cellStyle name="20% - Accent6 4 6" xfId="1012"/>
    <cellStyle name="20% - Accent6 4 7" xfId="1013"/>
    <cellStyle name="20% - Accent6 5" xfId="1014"/>
    <cellStyle name="20% - Accent6 5 2" xfId="1015"/>
    <cellStyle name="20% - Accent6 5 2 2" xfId="1016"/>
    <cellStyle name="20% - Accent6 5 2 2 2" xfId="1017"/>
    <cellStyle name="20% - Accent6 5 2 2 2 2" xfId="1018"/>
    <cellStyle name="20% - Accent6 5 2 2 3" xfId="1019"/>
    <cellStyle name="20% - Accent6 5 2 2 4" xfId="1020"/>
    <cellStyle name="20% - Accent6 5 2 3" xfId="1021"/>
    <cellStyle name="20% - Accent6 5 2 3 2" xfId="1022"/>
    <cellStyle name="20% - Accent6 5 2 4" xfId="1023"/>
    <cellStyle name="20% - Accent6 5 2 5" xfId="1024"/>
    <cellStyle name="20% - Accent6 5 3" xfId="1025"/>
    <cellStyle name="20% - Accent6 5 3 2" xfId="1026"/>
    <cellStyle name="20% - Accent6 5 3 2 2" xfId="1027"/>
    <cellStyle name="20% - Accent6 5 3 3" xfId="1028"/>
    <cellStyle name="20% - Accent6 5 3 4" xfId="1029"/>
    <cellStyle name="20% - Accent6 5 4" xfId="1030"/>
    <cellStyle name="20% - Accent6 5 4 2" xfId="1031"/>
    <cellStyle name="20% - Accent6 5 5" xfId="1032"/>
    <cellStyle name="20% - Accent6 5 5 2" xfId="1033"/>
    <cellStyle name="20% - Accent6 5 6" xfId="1034"/>
    <cellStyle name="20% - Accent6 5 7" xfId="1035"/>
    <cellStyle name="20% - Accent6 6" xfId="1036"/>
    <cellStyle name="20% - Accent6 7" xfId="1037"/>
    <cellStyle name="20% - Accent6 7 2" xfId="1038"/>
    <cellStyle name="20% - Accent6 7 2 2" xfId="1039"/>
    <cellStyle name="20% - Accent6 7 2 2 2" xfId="1040"/>
    <cellStyle name="20% - Accent6 7 2 2 2 2" xfId="1041"/>
    <cellStyle name="20% - Accent6 7 2 2 3" xfId="1042"/>
    <cellStyle name="20% - Accent6 7 2 2 4" xfId="1043"/>
    <cellStyle name="20% - Accent6 7 2 3" xfId="1044"/>
    <cellStyle name="20% - Accent6 7 2 3 2" xfId="1045"/>
    <cellStyle name="20% - Accent6 7 2 4" xfId="1046"/>
    <cellStyle name="20% - Accent6 7 2 5" xfId="1047"/>
    <cellStyle name="20% - Accent6 7 3" xfId="1048"/>
    <cellStyle name="20% - Accent6 7 3 2" xfId="1049"/>
    <cellStyle name="20% - Accent6 7 3 2 2" xfId="1050"/>
    <cellStyle name="20% - Accent6 7 3 3" xfId="1051"/>
    <cellStyle name="20% - Accent6 7 3 4" xfId="1052"/>
    <cellStyle name="20% - Accent6 7 4" xfId="1053"/>
    <cellStyle name="20% - Accent6 7 4 2" xfId="1054"/>
    <cellStyle name="20% - Accent6 7 5" xfId="1055"/>
    <cellStyle name="20% - Accent6 7 6" xfId="1056"/>
    <cellStyle name="20% - Accent6 8" xfId="1057"/>
    <cellStyle name="20% - Accent6 8 2" xfId="1058"/>
    <cellStyle name="20% - Accent6 8 2 2" xfId="1059"/>
    <cellStyle name="20% - Accent6 8 2 2 2" xfId="1060"/>
    <cellStyle name="20% - Accent6 8 2 2 2 2" xfId="1061"/>
    <cellStyle name="20% - Accent6 8 2 2 3" xfId="1062"/>
    <cellStyle name="20% - Accent6 8 2 2 4" xfId="1063"/>
    <cellStyle name="20% - Accent6 8 2 3" xfId="1064"/>
    <cellStyle name="20% - Accent6 8 2 3 2" xfId="1065"/>
    <cellStyle name="20% - Accent6 8 2 4" xfId="1066"/>
    <cellStyle name="20% - Accent6 8 2 5" xfId="1067"/>
    <cellStyle name="20% - Accent6 8 3" xfId="1068"/>
    <cellStyle name="20% - Accent6 8 3 2" xfId="1069"/>
    <cellStyle name="20% - Accent6 8 3 2 2" xfId="1070"/>
    <cellStyle name="20% - Accent6 8 3 3" xfId="1071"/>
    <cellStyle name="20% - Accent6 8 3 4" xfId="1072"/>
    <cellStyle name="20% - Accent6 8 4" xfId="1073"/>
    <cellStyle name="20% - Accent6 8 4 2" xfId="1074"/>
    <cellStyle name="20% - Accent6 8 5" xfId="1075"/>
    <cellStyle name="20% - Accent6 8 6" xfId="1076"/>
    <cellStyle name="20% - Accent6 9" xfId="1077"/>
    <cellStyle name="20% - Accent6 9 2" xfId="1078"/>
    <cellStyle name="20% - Accent6 9 2 2" xfId="1079"/>
    <cellStyle name="20% - Accent6 9 2 2 2" xfId="1080"/>
    <cellStyle name="20% - Accent6 9 2 2 2 2" xfId="1081"/>
    <cellStyle name="20% - Accent6 9 2 2 3" xfId="1082"/>
    <cellStyle name="20% - Accent6 9 2 2 4" xfId="1083"/>
    <cellStyle name="20% - Accent6 9 2 3" xfId="1084"/>
    <cellStyle name="20% - Accent6 9 2 3 2" xfId="1085"/>
    <cellStyle name="20% - Accent6 9 2 4" xfId="1086"/>
    <cellStyle name="20% - Accent6 9 2 5" xfId="1087"/>
    <cellStyle name="20% - Accent6 9 3" xfId="1088"/>
    <cellStyle name="20% - Accent6 9 3 2" xfId="1089"/>
    <cellStyle name="20% - Accent6 9 3 2 2" xfId="1090"/>
    <cellStyle name="20% - Accent6 9 3 3" xfId="1091"/>
    <cellStyle name="20% - Accent6 9 3 4" xfId="1092"/>
    <cellStyle name="20% - Accent6 9 4" xfId="1093"/>
    <cellStyle name="20% - Accent6 9 4 2" xfId="1094"/>
    <cellStyle name="20% - Accent6 9 5" xfId="1095"/>
    <cellStyle name="20% - Accent6 9 6" xfId="1096"/>
    <cellStyle name="40% - Accent1 10" xfId="1097"/>
    <cellStyle name="40% - Accent1 10 2" xfId="1098"/>
    <cellStyle name="40% - Accent1 10 2 2" xfId="1099"/>
    <cellStyle name="40% - Accent1 10 2 2 2" xfId="1100"/>
    <cellStyle name="40% - Accent1 10 2 3" xfId="1101"/>
    <cellStyle name="40% - Accent1 10 2 4" xfId="1102"/>
    <cellStyle name="40% - Accent1 10 3" xfId="1103"/>
    <cellStyle name="40% - Accent1 10 3 2" xfId="1104"/>
    <cellStyle name="40% - Accent1 10 4" xfId="1105"/>
    <cellStyle name="40% - Accent1 10 5" xfId="1106"/>
    <cellStyle name="40% - Accent1 11" xfId="1107"/>
    <cellStyle name="40% - Accent1 11 2" xfId="1108"/>
    <cellStyle name="40% - Accent1 11 2 2" xfId="1109"/>
    <cellStyle name="40% - Accent1 11 2 2 2" xfId="1110"/>
    <cellStyle name="40% - Accent1 11 2 3" xfId="1111"/>
    <cellStyle name="40% - Accent1 11 2 4" xfId="1112"/>
    <cellStyle name="40% - Accent1 11 3" xfId="1113"/>
    <cellStyle name="40% - Accent1 11 3 2" xfId="1114"/>
    <cellStyle name="40% - Accent1 11 4" xfId="1115"/>
    <cellStyle name="40% - Accent1 11 5" xfId="1116"/>
    <cellStyle name="40% - Accent1 12" xfId="1117"/>
    <cellStyle name="40% - Accent1 12 2" xfId="1118"/>
    <cellStyle name="40% - Accent1 12 2 2" xfId="1119"/>
    <cellStyle name="40% - Accent1 12 3" xfId="1120"/>
    <cellStyle name="40% - Accent1 12 4" xfId="1121"/>
    <cellStyle name="40% - Accent1 13" xfId="1122"/>
    <cellStyle name="40% - Accent1 13 2" xfId="1123"/>
    <cellStyle name="40% - Accent1 14" xfId="1124"/>
    <cellStyle name="40% - Accent1 14 2" xfId="1125"/>
    <cellStyle name="40% - Accent1 15" xfId="1126"/>
    <cellStyle name="40% - Accent1 16" xfId="1127"/>
    <cellStyle name="40% - Accent1 2" xfId="1128"/>
    <cellStyle name="40% - Accent1 2 2" xfId="1129"/>
    <cellStyle name="40% - Accent1 2 2 2" xfId="1130"/>
    <cellStyle name="40% - Accent1 2 2 2 2" xfId="1131"/>
    <cellStyle name="40% - Accent1 2 2 2 2 2" xfId="1132"/>
    <cellStyle name="40% - Accent1 2 2 2 2 2 2" xfId="1133"/>
    <cellStyle name="40% - Accent1 2 2 2 2 3" xfId="1134"/>
    <cellStyle name="40% - Accent1 2 2 2 2 4" xfId="1135"/>
    <cellStyle name="40% - Accent1 2 2 2 3" xfId="1136"/>
    <cellStyle name="40% - Accent1 2 2 2 3 2" xfId="1137"/>
    <cellStyle name="40% - Accent1 2 2 2 4" xfId="1138"/>
    <cellStyle name="40% - Accent1 2 2 2 5" xfId="1139"/>
    <cellStyle name="40% - Accent1 2 2 3" xfId="1140"/>
    <cellStyle name="40% - Accent1 2 2 3 2" xfId="1141"/>
    <cellStyle name="40% - Accent1 2 2 3 2 2" xfId="1142"/>
    <cellStyle name="40% - Accent1 2 2 3 3" xfId="1143"/>
    <cellStyle name="40% - Accent1 2 2 3 4" xfId="1144"/>
    <cellStyle name="40% - Accent1 2 2 4" xfId="1145"/>
    <cellStyle name="40% - Accent1 2 2 4 2" xfId="1146"/>
    <cellStyle name="40% - Accent1 2 2 5" xfId="1147"/>
    <cellStyle name="40% - Accent1 2 2 5 2" xfId="1148"/>
    <cellStyle name="40% - Accent1 2 2 6" xfId="1149"/>
    <cellStyle name="40% - Accent1 2 2 7" xfId="1150"/>
    <cellStyle name="40% - Accent1 2 3" xfId="1151"/>
    <cellStyle name="40% - Accent1 2 3 2" xfId="1152"/>
    <cellStyle name="40% - Accent1 2 3 2 2" xfId="1153"/>
    <cellStyle name="40% - Accent1 2 3 2 2 2" xfId="1154"/>
    <cellStyle name="40% - Accent1 2 3 2 3" xfId="1155"/>
    <cellStyle name="40% - Accent1 2 3 2 4" xfId="1156"/>
    <cellStyle name="40% - Accent1 2 3 3" xfId="1157"/>
    <cellStyle name="40% - Accent1 2 3 3 2" xfId="1158"/>
    <cellStyle name="40% - Accent1 2 3 4" xfId="1159"/>
    <cellStyle name="40% - Accent1 2 3 5" xfId="1160"/>
    <cellStyle name="40% - Accent1 2 4" xfId="1161"/>
    <cellStyle name="40% - Accent1 2 4 2" xfId="1162"/>
    <cellStyle name="40% - Accent1 2 4 2 2" xfId="1163"/>
    <cellStyle name="40% - Accent1 2 4 3" xfId="1164"/>
    <cellStyle name="40% - Accent1 2 4 4" xfId="1165"/>
    <cellStyle name="40% - Accent1 2 5" xfId="1166"/>
    <cellStyle name="40% - Accent1 2 5 2" xfId="1167"/>
    <cellStyle name="40% - Accent1 2 6" xfId="1168"/>
    <cellStyle name="40% - Accent1 2 6 2" xfId="1169"/>
    <cellStyle name="40% - Accent1 2 7" xfId="1170"/>
    <cellStyle name="40% - Accent1 2 8" xfId="1171"/>
    <cellStyle name="40% - Accent1 3" xfId="1172"/>
    <cellStyle name="40% - Accent1 3 2" xfId="1173"/>
    <cellStyle name="40% - Accent1 4" xfId="1174"/>
    <cellStyle name="40% - Accent1 4 2" xfId="1175"/>
    <cellStyle name="40% - Accent1 4 2 2" xfId="1176"/>
    <cellStyle name="40% - Accent1 4 2 2 2" xfId="1177"/>
    <cellStyle name="40% - Accent1 4 2 2 2 2" xfId="1178"/>
    <cellStyle name="40% - Accent1 4 2 2 3" xfId="1179"/>
    <cellStyle name="40% - Accent1 4 2 2 4" xfId="1180"/>
    <cellStyle name="40% - Accent1 4 2 3" xfId="1181"/>
    <cellStyle name="40% - Accent1 4 2 3 2" xfId="1182"/>
    <cellStyle name="40% - Accent1 4 2 4" xfId="1183"/>
    <cellStyle name="40% - Accent1 4 2 5" xfId="1184"/>
    <cellStyle name="40% - Accent1 4 3" xfId="1185"/>
    <cellStyle name="40% - Accent1 4 3 2" xfId="1186"/>
    <cellStyle name="40% - Accent1 4 3 2 2" xfId="1187"/>
    <cellStyle name="40% - Accent1 4 3 3" xfId="1188"/>
    <cellStyle name="40% - Accent1 4 3 4" xfId="1189"/>
    <cellStyle name="40% - Accent1 4 4" xfId="1190"/>
    <cellStyle name="40% - Accent1 4 4 2" xfId="1191"/>
    <cellStyle name="40% - Accent1 4 5" xfId="1192"/>
    <cellStyle name="40% - Accent1 4 5 2" xfId="1193"/>
    <cellStyle name="40% - Accent1 4 6" xfId="1194"/>
    <cellStyle name="40% - Accent1 4 7" xfId="1195"/>
    <cellStyle name="40% - Accent1 5" xfId="1196"/>
    <cellStyle name="40% - Accent1 5 2" xfId="1197"/>
    <cellStyle name="40% - Accent1 5 2 2" xfId="1198"/>
    <cellStyle name="40% - Accent1 5 2 2 2" xfId="1199"/>
    <cellStyle name="40% - Accent1 5 2 2 2 2" xfId="1200"/>
    <cellStyle name="40% - Accent1 5 2 2 3" xfId="1201"/>
    <cellStyle name="40% - Accent1 5 2 2 4" xfId="1202"/>
    <cellStyle name="40% - Accent1 5 2 3" xfId="1203"/>
    <cellStyle name="40% - Accent1 5 2 3 2" xfId="1204"/>
    <cellStyle name="40% - Accent1 5 2 4" xfId="1205"/>
    <cellStyle name="40% - Accent1 5 2 5" xfId="1206"/>
    <cellStyle name="40% - Accent1 5 3" xfId="1207"/>
    <cellStyle name="40% - Accent1 5 3 2" xfId="1208"/>
    <cellStyle name="40% - Accent1 5 3 2 2" xfId="1209"/>
    <cellStyle name="40% - Accent1 5 3 3" xfId="1210"/>
    <cellStyle name="40% - Accent1 5 3 4" xfId="1211"/>
    <cellStyle name="40% - Accent1 5 4" xfId="1212"/>
    <cellStyle name="40% - Accent1 5 4 2" xfId="1213"/>
    <cellStyle name="40% - Accent1 5 5" xfId="1214"/>
    <cellStyle name="40% - Accent1 5 5 2" xfId="1215"/>
    <cellStyle name="40% - Accent1 5 6" xfId="1216"/>
    <cellStyle name="40% - Accent1 5 7" xfId="1217"/>
    <cellStyle name="40% - Accent1 6" xfId="1218"/>
    <cellStyle name="40% - Accent1 7" xfId="1219"/>
    <cellStyle name="40% - Accent1 7 2" xfId="1220"/>
    <cellStyle name="40% - Accent1 7 2 2" xfId="1221"/>
    <cellStyle name="40% - Accent1 7 2 2 2" xfId="1222"/>
    <cellStyle name="40% - Accent1 7 2 2 2 2" xfId="1223"/>
    <cellStyle name="40% - Accent1 7 2 2 3" xfId="1224"/>
    <cellStyle name="40% - Accent1 7 2 2 4" xfId="1225"/>
    <cellStyle name="40% - Accent1 7 2 3" xfId="1226"/>
    <cellStyle name="40% - Accent1 7 2 3 2" xfId="1227"/>
    <cellStyle name="40% - Accent1 7 2 4" xfId="1228"/>
    <cellStyle name="40% - Accent1 7 2 5" xfId="1229"/>
    <cellStyle name="40% - Accent1 7 3" xfId="1230"/>
    <cellStyle name="40% - Accent1 7 3 2" xfId="1231"/>
    <cellStyle name="40% - Accent1 7 3 2 2" xfId="1232"/>
    <cellStyle name="40% - Accent1 7 3 3" xfId="1233"/>
    <cellStyle name="40% - Accent1 7 3 4" xfId="1234"/>
    <cellStyle name="40% - Accent1 7 4" xfId="1235"/>
    <cellStyle name="40% - Accent1 7 4 2" xfId="1236"/>
    <cellStyle name="40% - Accent1 7 5" xfId="1237"/>
    <cellStyle name="40% - Accent1 7 6" xfId="1238"/>
    <cellStyle name="40% - Accent1 8" xfId="1239"/>
    <cellStyle name="40% - Accent1 8 2" xfId="1240"/>
    <cellStyle name="40% - Accent1 8 2 2" xfId="1241"/>
    <cellStyle name="40% - Accent1 8 2 2 2" xfId="1242"/>
    <cellStyle name="40% - Accent1 8 2 2 2 2" xfId="1243"/>
    <cellStyle name="40% - Accent1 8 2 2 3" xfId="1244"/>
    <cellStyle name="40% - Accent1 8 2 2 4" xfId="1245"/>
    <cellStyle name="40% - Accent1 8 2 3" xfId="1246"/>
    <cellStyle name="40% - Accent1 8 2 3 2" xfId="1247"/>
    <cellStyle name="40% - Accent1 8 2 4" xfId="1248"/>
    <cellStyle name="40% - Accent1 8 2 5" xfId="1249"/>
    <cellStyle name="40% - Accent1 8 3" xfId="1250"/>
    <cellStyle name="40% - Accent1 8 3 2" xfId="1251"/>
    <cellStyle name="40% - Accent1 8 3 2 2" xfId="1252"/>
    <cellStyle name="40% - Accent1 8 3 3" xfId="1253"/>
    <cellStyle name="40% - Accent1 8 3 4" xfId="1254"/>
    <cellStyle name="40% - Accent1 8 4" xfId="1255"/>
    <cellStyle name="40% - Accent1 8 4 2" xfId="1256"/>
    <cellStyle name="40% - Accent1 8 5" xfId="1257"/>
    <cellStyle name="40% - Accent1 8 6" xfId="1258"/>
    <cellStyle name="40% - Accent1 9" xfId="1259"/>
    <cellStyle name="40% - Accent1 9 2" xfId="1260"/>
    <cellStyle name="40% - Accent1 9 2 2" xfId="1261"/>
    <cellStyle name="40% - Accent1 9 2 2 2" xfId="1262"/>
    <cellStyle name="40% - Accent1 9 2 2 2 2" xfId="1263"/>
    <cellStyle name="40% - Accent1 9 2 2 3" xfId="1264"/>
    <cellStyle name="40% - Accent1 9 2 2 4" xfId="1265"/>
    <cellStyle name="40% - Accent1 9 2 3" xfId="1266"/>
    <cellStyle name="40% - Accent1 9 2 3 2" xfId="1267"/>
    <cellStyle name="40% - Accent1 9 2 4" xfId="1268"/>
    <cellStyle name="40% - Accent1 9 2 5" xfId="1269"/>
    <cellStyle name="40% - Accent1 9 3" xfId="1270"/>
    <cellStyle name="40% - Accent1 9 3 2" xfId="1271"/>
    <cellStyle name="40% - Accent1 9 3 2 2" xfId="1272"/>
    <cellStyle name="40% - Accent1 9 3 3" xfId="1273"/>
    <cellStyle name="40% - Accent1 9 3 4" xfId="1274"/>
    <cellStyle name="40% - Accent1 9 4" xfId="1275"/>
    <cellStyle name="40% - Accent1 9 4 2" xfId="1276"/>
    <cellStyle name="40% - Accent1 9 5" xfId="1277"/>
    <cellStyle name="40% - Accent1 9 6" xfId="1278"/>
    <cellStyle name="40% - Accent2 10" xfId="1279"/>
    <cellStyle name="40% - Accent2 10 2" xfId="1280"/>
    <cellStyle name="40% - Accent2 10 2 2" xfId="1281"/>
    <cellStyle name="40% - Accent2 10 2 2 2" xfId="1282"/>
    <cellStyle name="40% - Accent2 10 2 3" xfId="1283"/>
    <cellStyle name="40% - Accent2 10 2 4" xfId="1284"/>
    <cellStyle name="40% - Accent2 10 3" xfId="1285"/>
    <cellStyle name="40% - Accent2 10 3 2" xfId="1286"/>
    <cellStyle name="40% - Accent2 10 4" xfId="1287"/>
    <cellStyle name="40% - Accent2 10 5" xfId="1288"/>
    <cellStyle name="40% - Accent2 11" xfId="1289"/>
    <cellStyle name="40% - Accent2 11 2" xfId="1290"/>
    <cellStyle name="40% - Accent2 11 2 2" xfId="1291"/>
    <cellStyle name="40% - Accent2 11 2 2 2" xfId="1292"/>
    <cellStyle name="40% - Accent2 11 2 3" xfId="1293"/>
    <cellStyle name="40% - Accent2 11 2 4" xfId="1294"/>
    <cellStyle name="40% - Accent2 11 3" xfId="1295"/>
    <cellStyle name="40% - Accent2 11 3 2" xfId="1296"/>
    <cellStyle name="40% - Accent2 11 4" xfId="1297"/>
    <cellStyle name="40% - Accent2 11 5" xfId="1298"/>
    <cellStyle name="40% - Accent2 12" xfId="1299"/>
    <cellStyle name="40% - Accent2 12 2" xfId="1300"/>
    <cellStyle name="40% - Accent2 12 2 2" xfId="1301"/>
    <cellStyle name="40% - Accent2 12 3" xfId="1302"/>
    <cellStyle name="40% - Accent2 12 4" xfId="1303"/>
    <cellStyle name="40% - Accent2 13" xfId="1304"/>
    <cellStyle name="40% - Accent2 13 2" xfId="1305"/>
    <cellStyle name="40% - Accent2 14" xfId="1306"/>
    <cellStyle name="40% - Accent2 14 2" xfId="1307"/>
    <cellStyle name="40% - Accent2 15" xfId="1308"/>
    <cellStyle name="40% - Accent2 16" xfId="1309"/>
    <cellStyle name="40% - Accent2 2" xfId="1310"/>
    <cellStyle name="40% - Accent2 2 2" xfId="1311"/>
    <cellStyle name="40% - Accent2 2 2 2" xfId="1312"/>
    <cellStyle name="40% - Accent2 2 2 2 2" xfId="1313"/>
    <cellStyle name="40% - Accent2 2 2 2 2 2" xfId="1314"/>
    <cellStyle name="40% - Accent2 2 2 2 2 2 2" xfId="1315"/>
    <cellStyle name="40% - Accent2 2 2 2 2 3" xfId="1316"/>
    <cellStyle name="40% - Accent2 2 2 2 2 4" xfId="1317"/>
    <cellStyle name="40% - Accent2 2 2 2 3" xfId="1318"/>
    <cellStyle name="40% - Accent2 2 2 2 3 2" xfId="1319"/>
    <cellStyle name="40% - Accent2 2 2 2 4" xfId="1320"/>
    <cellStyle name="40% - Accent2 2 2 2 5" xfId="1321"/>
    <cellStyle name="40% - Accent2 2 2 3" xfId="1322"/>
    <cellStyle name="40% - Accent2 2 2 3 2" xfId="1323"/>
    <cellStyle name="40% - Accent2 2 2 3 2 2" xfId="1324"/>
    <cellStyle name="40% - Accent2 2 2 3 3" xfId="1325"/>
    <cellStyle name="40% - Accent2 2 2 3 4" xfId="1326"/>
    <cellStyle name="40% - Accent2 2 2 4" xfId="1327"/>
    <cellStyle name="40% - Accent2 2 2 4 2" xfId="1328"/>
    <cellStyle name="40% - Accent2 2 2 5" xfId="1329"/>
    <cellStyle name="40% - Accent2 2 2 5 2" xfId="1330"/>
    <cellStyle name="40% - Accent2 2 2 6" xfId="1331"/>
    <cellStyle name="40% - Accent2 2 2 7" xfId="1332"/>
    <cellStyle name="40% - Accent2 2 3" xfId="1333"/>
    <cellStyle name="40% - Accent2 2 3 2" xfId="1334"/>
    <cellStyle name="40% - Accent2 2 3 2 2" xfId="1335"/>
    <cellStyle name="40% - Accent2 2 3 2 2 2" xfId="1336"/>
    <cellStyle name="40% - Accent2 2 3 2 3" xfId="1337"/>
    <cellStyle name="40% - Accent2 2 3 2 4" xfId="1338"/>
    <cellStyle name="40% - Accent2 2 3 3" xfId="1339"/>
    <cellStyle name="40% - Accent2 2 3 3 2" xfId="1340"/>
    <cellStyle name="40% - Accent2 2 3 4" xfId="1341"/>
    <cellStyle name="40% - Accent2 2 3 5" xfId="1342"/>
    <cellStyle name="40% - Accent2 2 4" xfId="1343"/>
    <cellStyle name="40% - Accent2 2 4 2" xfId="1344"/>
    <cellStyle name="40% - Accent2 2 4 2 2" xfId="1345"/>
    <cellStyle name="40% - Accent2 2 4 3" xfId="1346"/>
    <cellStyle name="40% - Accent2 2 4 4" xfId="1347"/>
    <cellStyle name="40% - Accent2 2 5" xfId="1348"/>
    <cellStyle name="40% - Accent2 2 5 2" xfId="1349"/>
    <cellStyle name="40% - Accent2 2 6" xfId="1350"/>
    <cellStyle name="40% - Accent2 2 6 2" xfId="1351"/>
    <cellStyle name="40% - Accent2 2 7" xfId="1352"/>
    <cellStyle name="40% - Accent2 2 8" xfId="1353"/>
    <cellStyle name="40% - Accent2 3" xfId="1354"/>
    <cellStyle name="40% - Accent2 3 2" xfId="1355"/>
    <cellStyle name="40% - Accent2 4" xfId="1356"/>
    <cellStyle name="40% - Accent2 4 2" xfId="1357"/>
    <cellStyle name="40% - Accent2 4 2 2" xfId="1358"/>
    <cellStyle name="40% - Accent2 4 2 2 2" xfId="1359"/>
    <cellStyle name="40% - Accent2 4 2 2 2 2" xfId="1360"/>
    <cellStyle name="40% - Accent2 4 2 2 3" xfId="1361"/>
    <cellStyle name="40% - Accent2 4 2 2 4" xfId="1362"/>
    <cellStyle name="40% - Accent2 4 2 3" xfId="1363"/>
    <cellStyle name="40% - Accent2 4 2 3 2" xfId="1364"/>
    <cellStyle name="40% - Accent2 4 2 4" xfId="1365"/>
    <cellStyle name="40% - Accent2 4 2 5" xfId="1366"/>
    <cellStyle name="40% - Accent2 4 3" xfId="1367"/>
    <cellStyle name="40% - Accent2 4 3 2" xfId="1368"/>
    <cellStyle name="40% - Accent2 4 3 2 2" xfId="1369"/>
    <cellStyle name="40% - Accent2 4 3 3" xfId="1370"/>
    <cellStyle name="40% - Accent2 4 3 4" xfId="1371"/>
    <cellStyle name="40% - Accent2 4 4" xfId="1372"/>
    <cellStyle name="40% - Accent2 4 4 2" xfId="1373"/>
    <cellStyle name="40% - Accent2 4 5" xfId="1374"/>
    <cellStyle name="40% - Accent2 4 5 2" xfId="1375"/>
    <cellStyle name="40% - Accent2 4 6" xfId="1376"/>
    <cellStyle name="40% - Accent2 4 7" xfId="1377"/>
    <cellStyle name="40% - Accent2 5" xfId="1378"/>
    <cellStyle name="40% - Accent2 5 2" xfId="1379"/>
    <cellStyle name="40% - Accent2 5 2 2" xfId="1380"/>
    <cellStyle name="40% - Accent2 5 2 2 2" xfId="1381"/>
    <cellStyle name="40% - Accent2 5 2 2 2 2" xfId="1382"/>
    <cellStyle name="40% - Accent2 5 2 2 3" xfId="1383"/>
    <cellStyle name="40% - Accent2 5 2 2 4" xfId="1384"/>
    <cellStyle name="40% - Accent2 5 2 3" xfId="1385"/>
    <cellStyle name="40% - Accent2 5 2 3 2" xfId="1386"/>
    <cellStyle name="40% - Accent2 5 2 4" xfId="1387"/>
    <cellStyle name="40% - Accent2 5 2 5" xfId="1388"/>
    <cellStyle name="40% - Accent2 5 3" xfId="1389"/>
    <cellStyle name="40% - Accent2 5 3 2" xfId="1390"/>
    <cellStyle name="40% - Accent2 5 3 2 2" xfId="1391"/>
    <cellStyle name="40% - Accent2 5 3 3" xfId="1392"/>
    <cellStyle name="40% - Accent2 5 3 4" xfId="1393"/>
    <cellStyle name="40% - Accent2 5 4" xfId="1394"/>
    <cellStyle name="40% - Accent2 5 4 2" xfId="1395"/>
    <cellStyle name="40% - Accent2 5 5" xfId="1396"/>
    <cellStyle name="40% - Accent2 5 5 2" xfId="1397"/>
    <cellStyle name="40% - Accent2 5 6" xfId="1398"/>
    <cellStyle name="40% - Accent2 5 7" xfId="1399"/>
    <cellStyle name="40% - Accent2 6" xfId="1400"/>
    <cellStyle name="40% - Accent2 7" xfId="1401"/>
    <cellStyle name="40% - Accent2 7 2" xfId="1402"/>
    <cellStyle name="40% - Accent2 7 2 2" xfId="1403"/>
    <cellStyle name="40% - Accent2 7 2 2 2" xfId="1404"/>
    <cellStyle name="40% - Accent2 7 2 2 2 2" xfId="1405"/>
    <cellStyle name="40% - Accent2 7 2 2 3" xfId="1406"/>
    <cellStyle name="40% - Accent2 7 2 2 4" xfId="1407"/>
    <cellStyle name="40% - Accent2 7 2 3" xfId="1408"/>
    <cellStyle name="40% - Accent2 7 2 3 2" xfId="1409"/>
    <cellStyle name="40% - Accent2 7 2 4" xfId="1410"/>
    <cellStyle name="40% - Accent2 7 2 5" xfId="1411"/>
    <cellStyle name="40% - Accent2 7 3" xfId="1412"/>
    <cellStyle name="40% - Accent2 7 3 2" xfId="1413"/>
    <cellStyle name="40% - Accent2 7 3 2 2" xfId="1414"/>
    <cellStyle name="40% - Accent2 7 3 3" xfId="1415"/>
    <cellStyle name="40% - Accent2 7 3 4" xfId="1416"/>
    <cellStyle name="40% - Accent2 7 4" xfId="1417"/>
    <cellStyle name="40% - Accent2 7 4 2" xfId="1418"/>
    <cellStyle name="40% - Accent2 7 5" xfId="1419"/>
    <cellStyle name="40% - Accent2 7 6" xfId="1420"/>
    <cellStyle name="40% - Accent2 8" xfId="1421"/>
    <cellStyle name="40% - Accent2 8 2" xfId="1422"/>
    <cellStyle name="40% - Accent2 8 2 2" xfId="1423"/>
    <cellStyle name="40% - Accent2 8 2 2 2" xfId="1424"/>
    <cellStyle name="40% - Accent2 8 2 2 2 2" xfId="1425"/>
    <cellStyle name="40% - Accent2 8 2 2 3" xfId="1426"/>
    <cellStyle name="40% - Accent2 8 2 2 4" xfId="1427"/>
    <cellStyle name="40% - Accent2 8 2 3" xfId="1428"/>
    <cellStyle name="40% - Accent2 8 2 3 2" xfId="1429"/>
    <cellStyle name="40% - Accent2 8 2 4" xfId="1430"/>
    <cellStyle name="40% - Accent2 8 2 5" xfId="1431"/>
    <cellStyle name="40% - Accent2 8 3" xfId="1432"/>
    <cellStyle name="40% - Accent2 8 3 2" xfId="1433"/>
    <cellStyle name="40% - Accent2 8 3 2 2" xfId="1434"/>
    <cellStyle name="40% - Accent2 8 3 3" xfId="1435"/>
    <cellStyle name="40% - Accent2 8 3 4" xfId="1436"/>
    <cellStyle name="40% - Accent2 8 4" xfId="1437"/>
    <cellStyle name="40% - Accent2 8 4 2" xfId="1438"/>
    <cellStyle name="40% - Accent2 8 5" xfId="1439"/>
    <cellStyle name="40% - Accent2 8 6" xfId="1440"/>
    <cellStyle name="40% - Accent2 9" xfId="1441"/>
    <cellStyle name="40% - Accent2 9 2" xfId="1442"/>
    <cellStyle name="40% - Accent2 9 2 2" xfId="1443"/>
    <cellStyle name="40% - Accent2 9 2 2 2" xfId="1444"/>
    <cellStyle name="40% - Accent2 9 2 2 2 2" xfId="1445"/>
    <cellStyle name="40% - Accent2 9 2 2 3" xfId="1446"/>
    <cellStyle name="40% - Accent2 9 2 2 4" xfId="1447"/>
    <cellStyle name="40% - Accent2 9 2 3" xfId="1448"/>
    <cellStyle name="40% - Accent2 9 2 3 2" xfId="1449"/>
    <cellStyle name="40% - Accent2 9 2 4" xfId="1450"/>
    <cellStyle name="40% - Accent2 9 2 5" xfId="1451"/>
    <cellStyle name="40% - Accent2 9 3" xfId="1452"/>
    <cellStyle name="40% - Accent2 9 3 2" xfId="1453"/>
    <cellStyle name="40% - Accent2 9 3 2 2" xfId="1454"/>
    <cellStyle name="40% - Accent2 9 3 3" xfId="1455"/>
    <cellStyle name="40% - Accent2 9 3 4" xfId="1456"/>
    <cellStyle name="40% - Accent2 9 4" xfId="1457"/>
    <cellStyle name="40% - Accent2 9 4 2" xfId="1458"/>
    <cellStyle name="40% - Accent2 9 5" xfId="1459"/>
    <cellStyle name="40% - Accent2 9 6" xfId="1460"/>
    <cellStyle name="40% - Accent3 10" xfId="1461"/>
    <cellStyle name="40% - Accent3 10 2" xfId="1462"/>
    <cellStyle name="40% - Accent3 10 2 2" xfId="1463"/>
    <cellStyle name="40% - Accent3 10 2 2 2" xfId="1464"/>
    <cellStyle name="40% - Accent3 10 2 3" xfId="1465"/>
    <cellStyle name="40% - Accent3 10 2 4" xfId="1466"/>
    <cellStyle name="40% - Accent3 10 3" xfId="1467"/>
    <cellStyle name="40% - Accent3 10 3 2" xfId="1468"/>
    <cellStyle name="40% - Accent3 10 4" xfId="1469"/>
    <cellStyle name="40% - Accent3 10 5" xfId="1470"/>
    <cellStyle name="40% - Accent3 11" xfId="1471"/>
    <cellStyle name="40% - Accent3 11 2" xfId="1472"/>
    <cellStyle name="40% - Accent3 11 2 2" xfId="1473"/>
    <cellStyle name="40% - Accent3 11 2 2 2" xfId="1474"/>
    <cellStyle name="40% - Accent3 11 2 3" xfId="1475"/>
    <cellStyle name="40% - Accent3 11 2 4" xfId="1476"/>
    <cellStyle name="40% - Accent3 11 3" xfId="1477"/>
    <cellStyle name="40% - Accent3 11 3 2" xfId="1478"/>
    <cellStyle name="40% - Accent3 11 4" xfId="1479"/>
    <cellStyle name="40% - Accent3 11 5" xfId="1480"/>
    <cellStyle name="40% - Accent3 12" xfId="1481"/>
    <cellStyle name="40% - Accent3 12 2" xfId="1482"/>
    <cellStyle name="40% - Accent3 12 2 2" xfId="1483"/>
    <cellStyle name="40% - Accent3 12 3" xfId="1484"/>
    <cellStyle name="40% - Accent3 12 4" xfId="1485"/>
    <cellStyle name="40% - Accent3 13" xfId="1486"/>
    <cellStyle name="40% - Accent3 13 2" xfId="1487"/>
    <cellStyle name="40% - Accent3 14" xfId="1488"/>
    <cellStyle name="40% - Accent3 14 2" xfId="1489"/>
    <cellStyle name="40% - Accent3 15" xfId="1490"/>
    <cellStyle name="40% - Accent3 16" xfId="1491"/>
    <cellStyle name="40% - Accent3 2" xfId="1492"/>
    <cellStyle name="40% - Accent3 2 2" xfId="1493"/>
    <cellStyle name="40% - Accent3 2 2 2" xfId="1494"/>
    <cellStyle name="40% - Accent3 2 2 2 2" xfId="1495"/>
    <cellStyle name="40% - Accent3 2 2 2 2 2" xfId="1496"/>
    <cellStyle name="40% - Accent3 2 2 2 2 2 2" xfId="1497"/>
    <cellStyle name="40% - Accent3 2 2 2 2 3" xfId="1498"/>
    <cellStyle name="40% - Accent3 2 2 2 2 4" xfId="1499"/>
    <cellStyle name="40% - Accent3 2 2 2 3" xfId="1500"/>
    <cellStyle name="40% - Accent3 2 2 2 3 2" xfId="1501"/>
    <cellStyle name="40% - Accent3 2 2 2 4" xfId="1502"/>
    <cellStyle name="40% - Accent3 2 2 2 5" xfId="1503"/>
    <cellStyle name="40% - Accent3 2 2 3" xfId="1504"/>
    <cellStyle name="40% - Accent3 2 2 3 2" xfId="1505"/>
    <cellStyle name="40% - Accent3 2 2 3 2 2" xfId="1506"/>
    <cellStyle name="40% - Accent3 2 2 3 3" xfId="1507"/>
    <cellStyle name="40% - Accent3 2 2 3 4" xfId="1508"/>
    <cellStyle name="40% - Accent3 2 2 4" xfId="1509"/>
    <cellStyle name="40% - Accent3 2 2 4 2" xfId="1510"/>
    <cellStyle name="40% - Accent3 2 2 5" xfId="1511"/>
    <cellStyle name="40% - Accent3 2 2 5 2" xfId="1512"/>
    <cellStyle name="40% - Accent3 2 2 6" xfId="1513"/>
    <cellStyle name="40% - Accent3 2 2 7" xfId="1514"/>
    <cellStyle name="40% - Accent3 2 3" xfId="1515"/>
    <cellStyle name="40% - Accent3 2 3 2" xfId="1516"/>
    <cellStyle name="40% - Accent3 2 3 2 2" xfId="1517"/>
    <cellStyle name="40% - Accent3 2 3 2 2 2" xfId="1518"/>
    <cellStyle name="40% - Accent3 2 3 2 3" xfId="1519"/>
    <cellStyle name="40% - Accent3 2 3 2 4" xfId="1520"/>
    <cellStyle name="40% - Accent3 2 3 3" xfId="1521"/>
    <cellStyle name="40% - Accent3 2 3 3 2" xfId="1522"/>
    <cellStyle name="40% - Accent3 2 3 4" xfId="1523"/>
    <cellStyle name="40% - Accent3 2 3 5" xfId="1524"/>
    <cellStyle name="40% - Accent3 2 4" xfId="1525"/>
    <cellStyle name="40% - Accent3 2 4 2" xfId="1526"/>
    <cellStyle name="40% - Accent3 2 4 2 2" xfId="1527"/>
    <cellStyle name="40% - Accent3 2 4 3" xfId="1528"/>
    <cellStyle name="40% - Accent3 2 4 4" xfId="1529"/>
    <cellStyle name="40% - Accent3 2 5" xfId="1530"/>
    <cellStyle name="40% - Accent3 2 5 2" xfId="1531"/>
    <cellStyle name="40% - Accent3 2 6" xfId="1532"/>
    <cellStyle name="40% - Accent3 2 6 2" xfId="1533"/>
    <cellStyle name="40% - Accent3 2 7" xfId="1534"/>
    <cellStyle name="40% - Accent3 2 8" xfId="1535"/>
    <cellStyle name="40% - Accent3 3" xfId="1536"/>
    <cellStyle name="40% - Accent3 3 2" xfId="1537"/>
    <cellStyle name="40% - Accent3 4" xfId="1538"/>
    <cellStyle name="40% - Accent3 4 2" xfId="1539"/>
    <cellStyle name="40% - Accent3 4 2 2" xfId="1540"/>
    <cellStyle name="40% - Accent3 4 2 2 2" xfId="1541"/>
    <cellStyle name="40% - Accent3 4 2 2 2 2" xfId="1542"/>
    <cellStyle name="40% - Accent3 4 2 2 3" xfId="1543"/>
    <cellStyle name="40% - Accent3 4 2 2 4" xfId="1544"/>
    <cellStyle name="40% - Accent3 4 2 3" xfId="1545"/>
    <cellStyle name="40% - Accent3 4 2 3 2" xfId="1546"/>
    <cellStyle name="40% - Accent3 4 2 4" xfId="1547"/>
    <cellStyle name="40% - Accent3 4 2 5" xfId="1548"/>
    <cellStyle name="40% - Accent3 4 3" xfId="1549"/>
    <cellStyle name="40% - Accent3 4 3 2" xfId="1550"/>
    <cellStyle name="40% - Accent3 4 3 2 2" xfId="1551"/>
    <cellStyle name="40% - Accent3 4 3 3" xfId="1552"/>
    <cellStyle name="40% - Accent3 4 3 4" xfId="1553"/>
    <cellStyle name="40% - Accent3 4 4" xfId="1554"/>
    <cellStyle name="40% - Accent3 4 4 2" xfId="1555"/>
    <cellStyle name="40% - Accent3 4 5" xfId="1556"/>
    <cellStyle name="40% - Accent3 4 5 2" xfId="1557"/>
    <cellStyle name="40% - Accent3 4 6" xfId="1558"/>
    <cellStyle name="40% - Accent3 4 7" xfId="1559"/>
    <cellStyle name="40% - Accent3 5" xfId="1560"/>
    <cellStyle name="40% - Accent3 5 2" xfId="1561"/>
    <cellStyle name="40% - Accent3 5 2 2" xfId="1562"/>
    <cellStyle name="40% - Accent3 5 2 2 2" xfId="1563"/>
    <cellStyle name="40% - Accent3 5 2 2 2 2" xfId="1564"/>
    <cellStyle name="40% - Accent3 5 2 2 3" xfId="1565"/>
    <cellStyle name="40% - Accent3 5 2 2 4" xfId="1566"/>
    <cellStyle name="40% - Accent3 5 2 3" xfId="1567"/>
    <cellStyle name="40% - Accent3 5 2 3 2" xfId="1568"/>
    <cellStyle name="40% - Accent3 5 2 4" xfId="1569"/>
    <cellStyle name="40% - Accent3 5 2 5" xfId="1570"/>
    <cellStyle name="40% - Accent3 5 3" xfId="1571"/>
    <cellStyle name="40% - Accent3 5 3 2" xfId="1572"/>
    <cellStyle name="40% - Accent3 5 3 2 2" xfId="1573"/>
    <cellStyle name="40% - Accent3 5 3 3" xfId="1574"/>
    <cellStyle name="40% - Accent3 5 3 4" xfId="1575"/>
    <cellStyle name="40% - Accent3 5 4" xfId="1576"/>
    <cellStyle name="40% - Accent3 5 4 2" xfId="1577"/>
    <cellStyle name="40% - Accent3 5 5" xfId="1578"/>
    <cellStyle name="40% - Accent3 5 5 2" xfId="1579"/>
    <cellStyle name="40% - Accent3 5 6" xfId="1580"/>
    <cellStyle name="40% - Accent3 5 7" xfId="1581"/>
    <cellStyle name="40% - Accent3 6" xfId="1582"/>
    <cellStyle name="40% - Accent3 7" xfId="1583"/>
    <cellStyle name="40% - Accent3 7 2" xfId="1584"/>
    <cellStyle name="40% - Accent3 7 2 2" xfId="1585"/>
    <cellStyle name="40% - Accent3 7 2 2 2" xfId="1586"/>
    <cellStyle name="40% - Accent3 7 2 2 2 2" xfId="1587"/>
    <cellStyle name="40% - Accent3 7 2 2 3" xfId="1588"/>
    <cellStyle name="40% - Accent3 7 2 2 4" xfId="1589"/>
    <cellStyle name="40% - Accent3 7 2 3" xfId="1590"/>
    <cellStyle name="40% - Accent3 7 2 3 2" xfId="1591"/>
    <cellStyle name="40% - Accent3 7 2 4" xfId="1592"/>
    <cellStyle name="40% - Accent3 7 2 5" xfId="1593"/>
    <cellStyle name="40% - Accent3 7 3" xfId="1594"/>
    <cellStyle name="40% - Accent3 7 3 2" xfId="1595"/>
    <cellStyle name="40% - Accent3 7 3 2 2" xfId="1596"/>
    <cellStyle name="40% - Accent3 7 3 3" xfId="1597"/>
    <cellStyle name="40% - Accent3 7 3 4" xfId="1598"/>
    <cellStyle name="40% - Accent3 7 4" xfId="1599"/>
    <cellStyle name="40% - Accent3 7 4 2" xfId="1600"/>
    <cellStyle name="40% - Accent3 7 5" xfId="1601"/>
    <cellStyle name="40% - Accent3 7 6" xfId="1602"/>
    <cellStyle name="40% - Accent3 8" xfId="1603"/>
    <cellStyle name="40% - Accent3 8 2" xfId="1604"/>
    <cellStyle name="40% - Accent3 8 2 2" xfId="1605"/>
    <cellStyle name="40% - Accent3 8 2 2 2" xfId="1606"/>
    <cellStyle name="40% - Accent3 8 2 2 2 2" xfId="1607"/>
    <cellStyle name="40% - Accent3 8 2 2 3" xfId="1608"/>
    <cellStyle name="40% - Accent3 8 2 2 4" xfId="1609"/>
    <cellStyle name="40% - Accent3 8 2 3" xfId="1610"/>
    <cellStyle name="40% - Accent3 8 2 3 2" xfId="1611"/>
    <cellStyle name="40% - Accent3 8 2 4" xfId="1612"/>
    <cellStyle name="40% - Accent3 8 2 5" xfId="1613"/>
    <cellStyle name="40% - Accent3 8 3" xfId="1614"/>
    <cellStyle name="40% - Accent3 8 3 2" xfId="1615"/>
    <cellStyle name="40% - Accent3 8 3 2 2" xfId="1616"/>
    <cellStyle name="40% - Accent3 8 3 3" xfId="1617"/>
    <cellStyle name="40% - Accent3 8 3 4" xfId="1618"/>
    <cellStyle name="40% - Accent3 8 4" xfId="1619"/>
    <cellStyle name="40% - Accent3 8 4 2" xfId="1620"/>
    <cellStyle name="40% - Accent3 8 5" xfId="1621"/>
    <cellStyle name="40% - Accent3 8 6" xfId="1622"/>
    <cellStyle name="40% - Accent3 9" xfId="1623"/>
    <cellStyle name="40% - Accent3 9 2" xfId="1624"/>
    <cellStyle name="40% - Accent3 9 2 2" xfId="1625"/>
    <cellStyle name="40% - Accent3 9 2 2 2" xfId="1626"/>
    <cellStyle name="40% - Accent3 9 2 2 2 2" xfId="1627"/>
    <cellStyle name="40% - Accent3 9 2 2 3" xfId="1628"/>
    <cellStyle name="40% - Accent3 9 2 2 4" xfId="1629"/>
    <cellStyle name="40% - Accent3 9 2 3" xfId="1630"/>
    <cellStyle name="40% - Accent3 9 2 3 2" xfId="1631"/>
    <cellStyle name="40% - Accent3 9 2 4" xfId="1632"/>
    <cellStyle name="40% - Accent3 9 2 5" xfId="1633"/>
    <cellStyle name="40% - Accent3 9 3" xfId="1634"/>
    <cellStyle name="40% - Accent3 9 3 2" xfId="1635"/>
    <cellStyle name="40% - Accent3 9 3 2 2" xfId="1636"/>
    <cellStyle name="40% - Accent3 9 3 3" xfId="1637"/>
    <cellStyle name="40% - Accent3 9 3 4" xfId="1638"/>
    <cellStyle name="40% - Accent3 9 4" xfId="1639"/>
    <cellStyle name="40% - Accent3 9 4 2" xfId="1640"/>
    <cellStyle name="40% - Accent3 9 5" xfId="1641"/>
    <cellStyle name="40% - Accent3 9 6" xfId="1642"/>
    <cellStyle name="40% - Accent4 10" xfId="1643"/>
    <cellStyle name="40% - Accent4 10 2" xfId="1644"/>
    <cellStyle name="40% - Accent4 10 2 2" xfId="1645"/>
    <cellStyle name="40% - Accent4 10 2 2 2" xfId="1646"/>
    <cellStyle name="40% - Accent4 10 2 3" xfId="1647"/>
    <cellStyle name="40% - Accent4 10 2 4" xfId="1648"/>
    <cellStyle name="40% - Accent4 10 3" xfId="1649"/>
    <cellStyle name="40% - Accent4 10 3 2" xfId="1650"/>
    <cellStyle name="40% - Accent4 10 4" xfId="1651"/>
    <cellStyle name="40% - Accent4 10 5" xfId="1652"/>
    <cellStyle name="40% - Accent4 11" xfId="1653"/>
    <cellStyle name="40% - Accent4 11 2" xfId="1654"/>
    <cellStyle name="40% - Accent4 11 2 2" xfId="1655"/>
    <cellStyle name="40% - Accent4 11 2 2 2" xfId="1656"/>
    <cellStyle name="40% - Accent4 11 2 3" xfId="1657"/>
    <cellStyle name="40% - Accent4 11 2 4" xfId="1658"/>
    <cellStyle name="40% - Accent4 11 3" xfId="1659"/>
    <cellStyle name="40% - Accent4 11 3 2" xfId="1660"/>
    <cellStyle name="40% - Accent4 11 4" xfId="1661"/>
    <cellStyle name="40% - Accent4 11 5" xfId="1662"/>
    <cellStyle name="40% - Accent4 12" xfId="1663"/>
    <cellStyle name="40% - Accent4 12 2" xfId="1664"/>
    <cellStyle name="40% - Accent4 12 2 2" xfId="1665"/>
    <cellStyle name="40% - Accent4 12 3" xfId="1666"/>
    <cellStyle name="40% - Accent4 12 4" xfId="1667"/>
    <cellStyle name="40% - Accent4 13" xfId="1668"/>
    <cellStyle name="40% - Accent4 13 2" xfId="1669"/>
    <cellStyle name="40% - Accent4 14" xfId="1670"/>
    <cellStyle name="40% - Accent4 14 2" xfId="1671"/>
    <cellStyle name="40% - Accent4 15" xfId="1672"/>
    <cellStyle name="40% - Accent4 16" xfId="1673"/>
    <cellStyle name="40% - Accent4 2" xfId="1674"/>
    <cellStyle name="40% - Accent4 2 2" xfId="1675"/>
    <cellStyle name="40% - Accent4 2 2 2" xfId="1676"/>
    <cellStyle name="40% - Accent4 2 2 2 2" xfId="1677"/>
    <cellStyle name="40% - Accent4 2 2 2 2 2" xfId="1678"/>
    <cellStyle name="40% - Accent4 2 2 2 2 2 2" xfId="1679"/>
    <cellStyle name="40% - Accent4 2 2 2 2 3" xfId="1680"/>
    <cellStyle name="40% - Accent4 2 2 2 2 4" xfId="1681"/>
    <cellStyle name="40% - Accent4 2 2 2 3" xfId="1682"/>
    <cellStyle name="40% - Accent4 2 2 2 3 2" xfId="1683"/>
    <cellStyle name="40% - Accent4 2 2 2 4" xfId="1684"/>
    <cellStyle name="40% - Accent4 2 2 2 5" xfId="1685"/>
    <cellStyle name="40% - Accent4 2 2 3" xfId="1686"/>
    <cellStyle name="40% - Accent4 2 2 3 2" xfId="1687"/>
    <cellStyle name="40% - Accent4 2 2 3 2 2" xfId="1688"/>
    <cellStyle name="40% - Accent4 2 2 3 3" xfId="1689"/>
    <cellStyle name="40% - Accent4 2 2 3 4" xfId="1690"/>
    <cellStyle name="40% - Accent4 2 2 4" xfId="1691"/>
    <cellStyle name="40% - Accent4 2 2 4 2" xfId="1692"/>
    <cellStyle name="40% - Accent4 2 2 5" xfId="1693"/>
    <cellStyle name="40% - Accent4 2 2 5 2" xfId="1694"/>
    <cellStyle name="40% - Accent4 2 2 6" xfId="1695"/>
    <cellStyle name="40% - Accent4 2 2 7" xfId="1696"/>
    <cellStyle name="40% - Accent4 2 3" xfId="1697"/>
    <cellStyle name="40% - Accent4 2 3 2" xfId="1698"/>
    <cellStyle name="40% - Accent4 2 3 2 2" xfId="1699"/>
    <cellStyle name="40% - Accent4 2 3 2 2 2" xfId="1700"/>
    <cellStyle name="40% - Accent4 2 3 2 3" xfId="1701"/>
    <cellStyle name="40% - Accent4 2 3 2 4" xfId="1702"/>
    <cellStyle name="40% - Accent4 2 3 3" xfId="1703"/>
    <cellStyle name="40% - Accent4 2 3 3 2" xfId="1704"/>
    <cellStyle name="40% - Accent4 2 3 4" xfId="1705"/>
    <cellStyle name="40% - Accent4 2 3 5" xfId="1706"/>
    <cellStyle name="40% - Accent4 2 4" xfId="1707"/>
    <cellStyle name="40% - Accent4 2 4 2" xfId="1708"/>
    <cellStyle name="40% - Accent4 2 4 2 2" xfId="1709"/>
    <cellStyle name="40% - Accent4 2 4 3" xfId="1710"/>
    <cellStyle name="40% - Accent4 2 4 4" xfId="1711"/>
    <cellStyle name="40% - Accent4 2 5" xfId="1712"/>
    <cellStyle name="40% - Accent4 2 5 2" xfId="1713"/>
    <cellStyle name="40% - Accent4 2 6" xfId="1714"/>
    <cellStyle name="40% - Accent4 2 6 2" xfId="1715"/>
    <cellStyle name="40% - Accent4 2 7" xfId="1716"/>
    <cellStyle name="40% - Accent4 2 8" xfId="1717"/>
    <cellStyle name="40% - Accent4 3" xfId="1718"/>
    <cellStyle name="40% - Accent4 3 2" xfId="1719"/>
    <cellStyle name="40% - Accent4 4" xfId="1720"/>
    <cellStyle name="40% - Accent4 4 2" xfId="1721"/>
    <cellStyle name="40% - Accent4 4 2 2" xfId="1722"/>
    <cellStyle name="40% - Accent4 4 2 2 2" xfId="1723"/>
    <cellStyle name="40% - Accent4 4 2 2 2 2" xfId="1724"/>
    <cellStyle name="40% - Accent4 4 2 2 3" xfId="1725"/>
    <cellStyle name="40% - Accent4 4 2 2 4" xfId="1726"/>
    <cellStyle name="40% - Accent4 4 2 3" xfId="1727"/>
    <cellStyle name="40% - Accent4 4 2 3 2" xfId="1728"/>
    <cellStyle name="40% - Accent4 4 2 4" xfId="1729"/>
    <cellStyle name="40% - Accent4 4 2 5" xfId="1730"/>
    <cellStyle name="40% - Accent4 4 3" xfId="1731"/>
    <cellStyle name="40% - Accent4 4 3 2" xfId="1732"/>
    <cellStyle name="40% - Accent4 4 3 2 2" xfId="1733"/>
    <cellStyle name="40% - Accent4 4 3 3" xfId="1734"/>
    <cellStyle name="40% - Accent4 4 3 4" xfId="1735"/>
    <cellStyle name="40% - Accent4 4 4" xfId="1736"/>
    <cellStyle name="40% - Accent4 4 4 2" xfId="1737"/>
    <cellStyle name="40% - Accent4 4 5" xfId="1738"/>
    <cellStyle name="40% - Accent4 4 5 2" xfId="1739"/>
    <cellStyle name="40% - Accent4 4 6" xfId="1740"/>
    <cellStyle name="40% - Accent4 4 7" xfId="1741"/>
    <cellStyle name="40% - Accent4 5" xfId="1742"/>
    <cellStyle name="40% - Accent4 5 2" xfId="1743"/>
    <cellStyle name="40% - Accent4 5 2 2" xfId="1744"/>
    <cellStyle name="40% - Accent4 5 2 2 2" xfId="1745"/>
    <cellStyle name="40% - Accent4 5 2 2 2 2" xfId="1746"/>
    <cellStyle name="40% - Accent4 5 2 2 3" xfId="1747"/>
    <cellStyle name="40% - Accent4 5 2 2 4" xfId="1748"/>
    <cellStyle name="40% - Accent4 5 2 3" xfId="1749"/>
    <cellStyle name="40% - Accent4 5 2 3 2" xfId="1750"/>
    <cellStyle name="40% - Accent4 5 2 4" xfId="1751"/>
    <cellStyle name="40% - Accent4 5 2 5" xfId="1752"/>
    <cellStyle name="40% - Accent4 5 3" xfId="1753"/>
    <cellStyle name="40% - Accent4 5 3 2" xfId="1754"/>
    <cellStyle name="40% - Accent4 5 3 2 2" xfId="1755"/>
    <cellStyle name="40% - Accent4 5 3 3" xfId="1756"/>
    <cellStyle name="40% - Accent4 5 3 4" xfId="1757"/>
    <cellStyle name="40% - Accent4 5 4" xfId="1758"/>
    <cellStyle name="40% - Accent4 5 4 2" xfId="1759"/>
    <cellStyle name="40% - Accent4 5 5" xfId="1760"/>
    <cellStyle name="40% - Accent4 5 5 2" xfId="1761"/>
    <cellStyle name="40% - Accent4 5 6" xfId="1762"/>
    <cellStyle name="40% - Accent4 5 7" xfId="1763"/>
    <cellStyle name="40% - Accent4 6" xfId="1764"/>
    <cellStyle name="40% - Accent4 7" xfId="1765"/>
    <cellStyle name="40% - Accent4 7 2" xfId="1766"/>
    <cellStyle name="40% - Accent4 7 2 2" xfId="1767"/>
    <cellStyle name="40% - Accent4 7 2 2 2" xfId="1768"/>
    <cellStyle name="40% - Accent4 7 2 2 2 2" xfId="1769"/>
    <cellStyle name="40% - Accent4 7 2 2 3" xfId="1770"/>
    <cellStyle name="40% - Accent4 7 2 2 4" xfId="1771"/>
    <cellStyle name="40% - Accent4 7 2 3" xfId="1772"/>
    <cellStyle name="40% - Accent4 7 2 3 2" xfId="1773"/>
    <cellStyle name="40% - Accent4 7 2 4" xfId="1774"/>
    <cellStyle name="40% - Accent4 7 2 5" xfId="1775"/>
    <cellStyle name="40% - Accent4 7 3" xfId="1776"/>
    <cellStyle name="40% - Accent4 7 3 2" xfId="1777"/>
    <cellStyle name="40% - Accent4 7 3 2 2" xfId="1778"/>
    <cellStyle name="40% - Accent4 7 3 3" xfId="1779"/>
    <cellStyle name="40% - Accent4 7 3 4" xfId="1780"/>
    <cellStyle name="40% - Accent4 7 4" xfId="1781"/>
    <cellStyle name="40% - Accent4 7 4 2" xfId="1782"/>
    <cellStyle name="40% - Accent4 7 5" xfId="1783"/>
    <cellStyle name="40% - Accent4 7 6" xfId="1784"/>
    <cellStyle name="40% - Accent4 8" xfId="1785"/>
    <cellStyle name="40% - Accent4 8 2" xfId="1786"/>
    <cellStyle name="40% - Accent4 8 2 2" xfId="1787"/>
    <cellStyle name="40% - Accent4 8 2 2 2" xfId="1788"/>
    <cellStyle name="40% - Accent4 8 2 2 2 2" xfId="1789"/>
    <cellStyle name="40% - Accent4 8 2 2 3" xfId="1790"/>
    <cellStyle name="40% - Accent4 8 2 2 4" xfId="1791"/>
    <cellStyle name="40% - Accent4 8 2 3" xfId="1792"/>
    <cellStyle name="40% - Accent4 8 2 3 2" xfId="1793"/>
    <cellStyle name="40% - Accent4 8 2 4" xfId="1794"/>
    <cellStyle name="40% - Accent4 8 2 5" xfId="1795"/>
    <cellStyle name="40% - Accent4 8 3" xfId="1796"/>
    <cellStyle name="40% - Accent4 8 3 2" xfId="1797"/>
    <cellStyle name="40% - Accent4 8 3 2 2" xfId="1798"/>
    <cellStyle name="40% - Accent4 8 3 3" xfId="1799"/>
    <cellStyle name="40% - Accent4 8 3 4" xfId="1800"/>
    <cellStyle name="40% - Accent4 8 4" xfId="1801"/>
    <cellStyle name="40% - Accent4 8 4 2" xfId="1802"/>
    <cellStyle name="40% - Accent4 8 5" xfId="1803"/>
    <cellStyle name="40% - Accent4 8 6" xfId="1804"/>
    <cellStyle name="40% - Accent4 9" xfId="1805"/>
    <cellStyle name="40% - Accent4 9 2" xfId="1806"/>
    <cellStyle name="40% - Accent4 9 2 2" xfId="1807"/>
    <cellStyle name="40% - Accent4 9 2 2 2" xfId="1808"/>
    <cellStyle name="40% - Accent4 9 2 2 2 2" xfId="1809"/>
    <cellStyle name="40% - Accent4 9 2 2 3" xfId="1810"/>
    <cellStyle name="40% - Accent4 9 2 2 4" xfId="1811"/>
    <cellStyle name="40% - Accent4 9 2 3" xfId="1812"/>
    <cellStyle name="40% - Accent4 9 2 3 2" xfId="1813"/>
    <cellStyle name="40% - Accent4 9 2 4" xfId="1814"/>
    <cellStyle name="40% - Accent4 9 2 5" xfId="1815"/>
    <cellStyle name="40% - Accent4 9 3" xfId="1816"/>
    <cellStyle name="40% - Accent4 9 3 2" xfId="1817"/>
    <cellStyle name="40% - Accent4 9 3 2 2" xfId="1818"/>
    <cellStyle name="40% - Accent4 9 3 3" xfId="1819"/>
    <cellStyle name="40% - Accent4 9 3 4" xfId="1820"/>
    <cellStyle name="40% - Accent4 9 4" xfId="1821"/>
    <cellStyle name="40% - Accent4 9 4 2" xfId="1822"/>
    <cellStyle name="40% - Accent4 9 5" xfId="1823"/>
    <cellStyle name="40% - Accent4 9 6" xfId="1824"/>
    <cellStyle name="40% - Accent5 10" xfId="1825"/>
    <cellStyle name="40% - Accent5 10 2" xfId="1826"/>
    <cellStyle name="40% - Accent5 10 2 2" xfId="1827"/>
    <cellStyle name="40% - Accent5 10 2 2 2" xfId="1828"/>
    <cellStyle name="40% - Accent5 10 2 3" xfId="1829"/>
    <cellStyle name="40% - Accent5 10 2 4" xfId="1830"/>
    <cellStyle name="40% - Accent5 10 3" xfId="1831"/>
    <cellStyle name="40% - Accent5 10 3 2" xfId="1832"/>
    <cellStyle name="40% - Accent5 10 4" xfId="1833"/>
    <cellStyle name="40% - Accent5 10 5" xfId="1834"/>
    <cellStyle name="40% - Accent5 11" xfId="1835"/>
    <cellStyle name="40% - Accent5 11 2" xfId="1836"/>
    <cellStyle name="40% - Accent5 11 2 2" xfId="1837"/>
    <cellStyle name="40% - Accent5 11 2 2 2" xfId="1838"/>
    <cellStyle name="40% - Accent5 11 2 3" xfId="1839"/>
    <cellStyle name="40% - Accent5 11 2 4" xfId="1840"/>
    <cellStyle name="40% - Accent5 11 3" xfId="1841"/>
    <cellStyle name="40% - Accent5 11 3 2" xfId="1842"/>
    <cellStyle name="40% - Accent5 11 4" xfId="1843"/>
    <cellStyle name="40% - Accent5 11 5" xfId="1844"/>
    <cellStyle name="40% - Accent5 12" xfId="1845"/>
    <cellStyle name="40% - Accent5 12 2" xfId="1846"/>
    <cellStyle name="40% - Accent5 12 2 2" xfId="1847"/>
    <cellStyle name="40% - Accent5 12 3" xfId="1848"/>
    <cellStyle name="40% - Accent5 12 4" xfId="1849"/>
    <cellStyle name="40% - Accent5 13" xfId="1850"/>
    <cellStyle name="40% - Accent5 13 2" xfId="1851"/>
    <cellStyle name="40% - Accent5 14" xfId="1852"/>
    <cellStyle name="40% - Accent5 14 2" xfId="1853"/>
    <cellStyle name="40% - Accent5 15" xfId="1854"/>
    <cellStyle name="40% - Accent5 16" xfId="1855"/>
    <cellStyle name="40% - Accent5 2" xfId="1856"/>
    <cellStyle name="40% - Accent5 2 2" xfId="1857"/>
    <cellStyle name="40% - Accent5 2 2 2" xfId="1858"/>
    <cellStyle name="40% - Accent5 2 2 2 2" xfId="1859"/>
    <cellStyle name="40% - Accent5 2 2 2 2 2" xfId="1860"/>
    <cellStyle name="40% - Accent5 2 2 2 2 2 2" xfId="1861"/>
    <cellStyle name="40% - Accent5 2 2 2 2 3" xfId="1862"/>
    <cellStyle name="40% - Accent5 2 2 2 2 4" xfId="1863"/>
    <cellStyle name="40% - Accent5 2 2 2 3" xfId="1864"/>
    <cellStyle name="40% - Accent5 2 2 2 3 2" xfId="1865"/>
    <cellStyle name="40% - Accent5 2 2 2 4" xfId="1866"/>
    <cellStyle name="40% - Accent5 2 2 2 5" xfId="1867"/>
    <cellStyle name="40% - Accent5 2 2 3" xfId="1868"/>
    <cellStyle name="40% - Accent5 2 2 3 2" xfId="1869"/>
    <cellStyle name="40% - Accent5 2 2 3 2 2" xfId="1870"/>
    <cellStyle name="40% - Accent5 2 2 3 3" xfId="1871"/>
    <cellStyle name="40% - Accent5 2 2 3 4" xfId="1872"/>
    <cellStyle name="40% - Accent5 2 2 4" xfId="1873"/>
    <cellStyle name="40% - Accent5 2 2 4 2" xfId="1874"/>
    <cellStyle name="40% - Accent5 2 2 5" xfId="1875"/>
    <cellStyle name="40% - Accent5 2 2 5 2" xfId="1876"/>
    <cellStyle name="40% - Accent5 2 2 6" xfId="1877"/>
    <cellStyle name="40% - Accent5 2 2 7" xfId="1878"/>
    <cellStyle name="40% - Accent5 2 3" xfId="1879"/>
    <cellStyle name="40% - Accent5 2 3 2" xfId="1880"/>
    <cellStyle name="40% - Accent5 2 3 2 2" xfId="1881"/>
    <cellStyle name="40% - Accent5 2 3 2 2 2" xfId="1882"/>
    <cellStyle name="40% - Accent5 2 3 2 3" xfId="1883"/>
    <cellStyle name="40% - Accent5 2 3 2 4" xfId="1884"/>
    <cellStyle name="40% - Accent5 2 3 3" xfId="1885"/>
    <cellStyle name="40% - Accent5 2 3 3 2" xfId="1886"/>
    <cellStyle name="40% - Accent5 2 3 4" xfId="1887"/>
    <cellStyle name="40% - Accent5 2 3 5" xfId="1888"/>
    <cellStyle name="40% - Accent5 2 4" xfId="1889"/>
    <cellStyle name="40% - Accent5 2 4 2" xfId="1890"/>
    <cellStyle name="40% - Accent5 2 4 2 2" xfId="1891"/>
    <cellStyle name="40% - Accent5 2 4 3" xfId="1892"/>
    <cellStyle name="40% - Accent5 2 4 4" xfId="1893"/>
    <cellStyle name="40% - Accent5 2 5" xfId="1894"/>
    <cellStyle name="40% - Accent5 2 5 2" xfId="1895"/>
    <cellStyle name="40% - Accent5 2 6" xfId="1896"/>
    <cellStyle name="40% - Accent5 2 6 2" xfId="1897"/>
    <cellStyle name="40% - Accent5 2 7" xfId="1898"/>
    <cellStyle name="40% - Accent5 2 8" xfId="1899"/>
    <cellStyle name="40% - Accent5 3" xfId="1900"/>
    <cellStyle name="40% - Accent5 3 2" xfId="1901"/>
    <cellStyle name="40% - Accent5 4" xfId="1902"/>
    <cellStyle name="40% - Accent5 4 2" xfId="1903"/>
    <cellStyle name="40% - Accent5 4 2 2" xfId="1904"/>
    <cellStyle name="40% - Accent5 4 2 2 2" xfId="1905"/>
    <cellStyle name="40% - Accent5 4 2 2 2 2" xfId="1906"/>
    <cellStyle name="40% - Accent5 4 2 2 3" xfId="1907"/>
    <cellStyle name="40% - Accent5 4 2 2 4" xfId="1908"/>
    <cellStyle name="40% - Accent5 4 2 3" xfId="1909"/>
    <cellStyle name="40% - Accent5 4 2 3 2" xfId="1910"/>
    <cellStyle name="40% - Accent5 4 2 4" xfId="1911"/>
    <cellStyle name="40% - Accent5 4 2 5" xfId="1912"/>
    <cellStyle name="40% - Accent5 4 3" xfId="1913"/>
    <cellStyle name="40% - Accent5 4 3 2" xfId="1914"/>
    <cellStyle name="40% - Accent5 4 3 2 2" xfId="1915"/>
    <cellStyle name="40% - Accent5 4 3 3" xfId="1916"/>
    <cellStyle name="40% - Accent5 4 3 4" xfId="1917"/>
    <cellStyle name="40% - Accent5 4 4" xfId="1918"/>
    <cellStyle name="40% - Accent5 4 4 2" xfId="1919"/>
    <cellStyle name="40% - Accent5 4 5" xfId="1920"/>
    <cellStyle name="40% - Accent5 4 5 2" xfId="1921"/>
    <cellStyle name="40% - Accent5 4 6" xfId="1922"/>
    <cellStyle name="40% - Accent5 4 7" xfId="1923"/>
    <cellStyle name="40% - Accent5 5" xfId="1924"/>
    <cellStyle name="40% - Accent5 5 2" xfId="1925"/>
    <cellStyle name="40% - Accent5 5 2 2" xfId="1926"/>
    <cellStyle name="40% - Accent5 5 2 2 2" xfId="1927"/>
    <cellStyle name="40% - Accent5 5 2 2 2 2" xfId="1928"/>
    <cellStyle name="40% - Accent5 5 2 2 3" xfId="1929"/>
    <cellStyle name="40% - Accent5 5 2 2 4" xfId="1930"/>
    <cellStyle name="40% - Accent5 5 2 3" xfId="1931"/>
    <cellStyle name="40% - Accent5 5 2 3 2" xfId="1932"/>
    <cellStyle name="40% - Accent5 5 2 4" xfId="1933"/>
    <cellStyle name="40% - Accent5 5 2 5" xfId="1934"/>
    <cellStyle name="40% - Accent5 5 3" xfId="1935"/>
    <cellStyle name="40% - Accent5 5 3 2" xfId="1936"/>
    <cellStyle name="40% - Accent5 5 3 2 2" xfId="1937"/>
    <cellStyle name="40% - Accent5 5 3 3" xfId="1938"/>
    <cellStyle name="40% - Accent5 5 3 4" xfId="1939"/>
    <cellStyle name="40% - Accent5 5 4" xfId="1940"/>
    <cellStyle name="40% - Accent5 5 4 2" xfId="1941"/>
    <cellStyle name="40% - Accent5 5 5" xfId="1942"/>
    <cellStyle name="40% - Accent5 5 5 2" xfId="1943"/>
    <cellStyle name="40% - Accent5 5 6" xfId="1944"/>
    <cellStyle name="40% - Accent5 5 7" xfId="1945"/>
    <cellStyle name="40% - Accent5 6" xfId="1946"/>
    <cellStyle name="40% - Accent5 7" xfId="1947"/>
    <cellStyle name="40% - Accent5 7 2" xfId="1948"/>
    <cellStyle name="40% - Accent5 7 2 2" xfId="1949"/>
    <cellStyle name="40% - Accent5 7 2 2 2" xfId="1950"/>
    <cellStyle name="40% - Accent5 7 2 2 2 2" xfId="1951"/>
    <cellStyle name="40% - Accent5 7 2 2 3" xfId="1952"/>
    <cellStyle name="40% - Accent5 7 2 2 4" xfId="1953"/>
    <cellStyle name="40% - Accent5 7 2 3" xfId="1954"/>
    <cellStyle name="40% - Accent5 7 2 3 2" xfId="1955"/>
    <cellStyle name="40% - Accent5 7 2 4" xfId="1956"/>
    <cellStyle name="40% - Accent5 7 2 5" xfId="1957"/>
    <cellStyle name="40% - Accent5 7 3" xfId="1958"/>
    <cellStyle name="40% - Accent5 7 3 2" xfId="1959"/>
    <cellStyle name="40% - Accent5 7 3 2 2" xfId="1960"/>
    <cellStyle name="40% - Accent5 7 3 3" xfId="1961"/>
    <cellStyle name="40% - Accent5 7 3 4" xfId="1962"/>
    <cellStyle name="40% - Accent5 7 4" xfId="1963"/>
    <cellStyle name="40% - Accent5 7 4 2" xfId="1964"/>
    <cellStyle name="40% - Accent5 7 5" xfId="1965"/>
    <cellStyle name="40% - Accent5 7 6" xfId="1966"/>
    <cellStyle name="40% - Accent5 8" xfId="1967"/>
    <cellStyle name="40% - Accent5 8 2" xfId="1968"/>
    <cellStyle name="40% - Accent5 8 2 2" xfId="1969"/>
    <cellStyle name="40% - Accent5 8 2 2 2" xfId="1970"/>
    <cellStyle name="40% - Accent5 8 2 2 2 2" xfId="1971"/>
    <cellStyle name="40% - Accent5 8 2 2 3" xfId="1972"/>
    <cellStyle name="40% - Accent5 8 2 2 4" xfId="1973"/>
    <cellStyle name="40% - Accent5 8 2 3" xfId="1974"/>
    <cellStyle name="40% - Accent5 8 2 3 2" xfId="1975"/>
    <cellStyle name="40% - Accent5 8 2 4" xfId="1976"/>
    <cellStyle name="40% - Accent5 8 2 5" xfId="1977"/>
    <cellStyle name="40% - Accent5 8 3" xfId="1978"/>
    <cellStyle name="40% - Accent5 8 3 2" xfId="1979"/>
    <cellStyle name="40% - Accent5 8 3 2 2" xfId="1980"/>
    <cellStyle name="40% - Accent5 8 3 3" xfId="1981"/>
    <cellStyle name="40% - Accent5 8 3 4" xfId="1982"/>
    <cellStyle name="40% - Accent5 8 4" xfId="1983"/>
    <cellStyle name="40% - Accent5 8 4 2" xfId="1984"/>
    <cellStyle name="40% - Accent5 8 5" xfId="1985"/>
    <cellStyle name="40% - Accent5 8 6" xfId="1986"/>
    <cellStyle name="40% - Accent5 9" xfId="1987"/>
    <cellStyle name="40% - Accent5 9 2" xfId="1988"/>
    <cellStyle name="40% - Accent5 9 2 2" xfId="1989"/>
    <cellStyle name="40% - Accent5 9 2 2 2" xfId="1990"/>
    <cellStyle name="40% - Accent5 9 2 2 2 2" xfId="1991"/>
    <cellStyle name="40% - Accent5 9 2 2 3" xfId="1992"/>
    <cellStyle name="40% - Accent5 9 2 2 4" xfId="1993"/>
    <cellStyle name="40% - Accent5 9 2 3" xfId="1994"/>
    <cellStyle name="40% - Accent5 9 2 3 2" xfId="1995"/>
    <cellStyle name="40% - Accent5 9 2 4" xfId="1996"/>
    <cellStyle name="40% - Accent5 9 2 5" xfId="1997"/>
    <cellStyle name="40% - Accent5 9 3" xfId="1998"/>
    <cellStyle name="40% - Accent5 9 3 2" xfId="1999"/>
    <cellStyle name="40% - Accent5 9 3 2 2" xfId="2000"/>
    <cellStyle name="40% - Accent5 9 3 3" xfId="2001"/>
    <cellStyle name="40% - Accent5 9 3 4" xfId="2002"/>
    <cellStyle name="40% - Accent5 9 4" xfId="2003"/>
    <cellStyle name="40% - Accent5 9 4 2" xfId="2004"/>
    <cellStyle name="40% - Accent5 9 5" xfId="2005"/>
    <cellStyle name="40% - Accent5 9 6" xfId="2006"/>
    <cellStyle name="40% - Accent6 10" xfId="2007"/>
    <cellStyle name="40% - Accent6 10 2" xfId="2008"/>
    <cellStyle name="40% - Accent6 10 2 2" xfId="2009"/>
    <cellStyle name="40% - Accent6 10 2 2 2" xfId="2010"/>
    <cellStyle name="40% - Accent6 10 2 3" xfId="2011"/>
    <cellStyle name="40% - Accent6 10 2 4" xfId="2012"/>
    <cellStyle name="40% - Accent6 10 3" xfId="2013"/>
    <cellStyle name="40% - Accent6 10 3 2" xfId="2014"/>
    <cellStyle name="40% - Accent6 10 4" xfId="2015"/>
    <cellStyle name="40% - Accent6 10 5" xfId="2016"/>
    <cellStyle name="40% - Accent6 11" xfId="2017"/>
    <cellStyle name="40% - Accent6 11 2" xfId="2018"/>
    <cellStyle name="40% - Accent6 11 2 2" xfId="2019"/>
    <cellStyle name="40% - Accent6 11 2 2 2" xfId="2020"/>
    <cellStyle name="40% - Accent6 11 2 3" xfId="2021"/>
    <cellStyle name="40% - Accent6 11 2 4" xfId="2022"/>
    <cellStyle name="40% - Accent6 11 3" xfId="2023"/>
    <cellStyle name="40% - Accent6 11 3 2" xfId="2024"/>
    <cellStyle name="40% - Accent6 11 4" xfId="2025"/>
    <cellStyle name="40% - Accent6 11 5" xfId="2026"/>
    <cellStyle name="40% - Accent6 12" xfId="2027"/>
    <cellStyle name="40% - Accent6 12 2" xfId="2028"/>
    <cellStyle name="40% - Accent6 12 2 2" xfId="2029"/>
    <cellStyle name="40% - Accent6 12 3" xfId="2030"/>
    <cellStyle name="40% - Accent6 12 4" xfId="2031"/>
    <cellStyle name="40% - Accent6 13" xfId="2032"/>
    <cellStyle name="40% - Accent6 13 2" xfId="2033"/>
    <cellStyle name="40% - Accent6 14" xfId="2034"/>
    <cellStyle name="40% - Accent6 14 2" xfId="2035"/>
    <cellStyle name="40% - Accent6 15" xfId="2036"/>
    <cellStyle name="40% - Accent6 16" xfId="2037"/>
    <cellStyle name="40% - Accent6 2" xfId="2038"/>
    <cellStyle name="40% - Accent6 2 2" xfId="2039"/>
    <cellStyle name="40% - Accent6 2 2 2" xfId="2040"/>
    <cellStyle name="40% - Accent6 2 2 2 2" xfId="2041"/>
    <cellStyle name="40% - Accent6 2 2 2 2 2" xfId="2042"/>
    <cellStyle name="40% - Accent6 2 2 2 2 2 2" xfId="2043"/>
    <cellStyle name="40% - Accent6 2 2 2 2 3" xfId="2044"/>
    <cellStyle name="40% - Accent6 2 2 2 2 4" xfId="2045"/>
    <cellStyle name="40% - Accent6 2 2 2 3" xfId="2046"/>
    <cellStyle name="40% - Accent6 2 2 2 3 2" xfId="2047"/>
    <cellStyle name="40% - Accent6 2 2 2 4" xfId="2048"/>
    <cellStyle name="40% - Accent6 2 2 2 5" xfId="2049"/>
    <cellStyle name="40% - Accent6 2 2 3" xfId="2050"/>
    <cellStyle name="40% - Accent6 2 2 3 2" xfId="2051"/>
    <cellStyle name="40% - Accent6 2 2 3 2 2" xfId="2052"/>
    <cellStyle name="40% - Accent6 2 2 3 3" xfId="2053"/>
    <cellStyle name="40% - Accent6 2 2 3 4" xfId="2054"/>
    <cellStyle name="40% - Accent6 2 2 4" xfId="2055"/>
    <cellStyle name="40% - Accent6 2 2 4 2" xfId="2056"/>
    <cellStyle name="40% - Accent6 2 2 5" xfId="2057"/>
    <cellStyle name="40% - Accent6 2 2 5 2" xfId="2058"/>
    <cellStyle name="40% - Accent6 2 2 6" xfId="2059"/>
    <cellStyle name="40% - Accent6 2 2 7" xfId="2060"/>
    <cellStyle name="40% - Accent6 2 3" xfId="2061"/>
    <cellStyle name="40% - Accent6 2 3 2" xfId="2062"/>
    <cellStyle name="40% - Accent6 2 3 2 2" xfId="2063"/>
    <cellStyle name="40% - Accent6 2 3 2 2 2" xfId="2064"/>
    <cellStyle name="40% - Accent6 2 3 2 3" xfId="2065"/>
    <cellStyle name="40% - Accent6 2 3 2 4" xfId="2066"/>
    <cellStyle name="40% - Accent6 2 3 3" xfId="2067"/>
    <cellStyle name="40% - Accent6 2 3 3 2" xfId="2068"/>
    <cellStyle name="40% - Accent6 2 3 4" xfId="2069"/>
    <cellStyle name="40% - Accent6 2 3 5" xfId="2070"/>
    <cellStyle name="40% - Accent6 2 4" xfId="2071"/>
    <cellStyle name="40% - Accent6 2 4 2" xfId="2072"/>
    <cellStyle name="40% - Accent6 2 4 2 2" xfId="2073"/>
    <cellStyle name="40% - Accent6 2 4 3" xfId="2074"/>
    <cellStyle name="40% - Accent6 2 4 4" xfId="2075"/>
    <cellStyle name="40% - Accent6 2 5" xfId="2076"/>
    <cellStyle name="40% - Accent6 2 5 2" xfId="2077"/>
    <cellStyle name="40% - Accent6 2 6" xfId="2078"/>
    <cellStyle name="40% - Accent6 2 6 2" xfId="2079"/>
    <cellStyle name="40% - Accent6 2 7" xfId="2080"/>
    <cellStyle name="40% - Accent6 2 8" xfId="2081"/>
    <cellStyle name="40% - Accent6 3" xfId="2082"/>
    <cellStyle name="40% - Accent6 3 2" xfId="2083"/>
    <cellStyle name="40% - Accent6 4" xfId="2084"/>
    <cellStyle name="40% - Accent6 4 2" xfId="2085"/>
    <cellStyle name="40% - Accent6 4 2 2" xfId="2086"/>
    <cellStyle name="40% - Accent6 4 2 2 2" xfId="2087"/>
    <cellStyle name="40% - Accent6 4 2 2 2 2" xfId="2088"/>
    <cellStyle name="40% - Accent6 4 2 2 3" xfId="2089"/>
    <cellStyle name="40% - Accent6 4 2 2 4" xfId="2090"/>
    <cellStyle name="40% - Accent6 4 2 3" xfId="2091"/>
    <cellStyle name="40% - Accent6 4 2 3 2" xfId="2092"/>
    <cellStyle name="40% - Accent6 4 2 4" xfId="2093"/>
    <cellStyle name="40% - Accent6 4 2 5" xfId="2094"/>
    <cellStyle name="40% - Accent6 4 3" xfId="2095"/>
    <cellStyle name="40% - Accent6 4 3 2" xfId="2096"/>
    <cellStyle name="40% - Accent6 4 3 2 2" xfId="2097"/>
    <cellStyle name="40% - Accent6 4 3 3" xfId="2098"/>
    <cellStyle name="40% - Accent6 4 3 4" xfId="2099"/>
    <cellStyle name="40% - Accent6 4 4" xfId="2100"/>
    <cellStyle name="40% - Accent6 4 4 2" xfId="2101"/>
    <cellStyle name="40% - Accent6 4 5" xfId="2102"/>
    <cellStyle name="40% - Accent6 4 5 2" xfId="2103"/>
    <cellStyle name="40% - Accent6 4 6" xfId="2104"/>
    <cellStyle name="40% - Accent6 4 7" xfId="2105"/>
    <cellStyle name="40% - Accent6 5" xfId="2106"/>
    <cellStyle name="40% - Accent6 5 2" xfId="2107"/>
    <cellStyle name="40% - Accent6 5 2 2" xfId="2108"/>
    <cellStyle name="40% - Accent6 5 2 2 2" xfId="2109"/>
    <cellStyle name="40% - Accent6 5 2 2 2 2" xfId="2110"/>
    <cellStyle name="40% - Accent6 5 2 2 3" xfId="2111"/>
    <cellStyle name="40% - Accent6 5 2 2 4" xfId="2112"/>
    <cellStyle name="40% - Accent6 5 2 3" xfId="2113"/>
    <cellStyle name="40% - Accent6 5 2 3 2" xfId="2114"/>
    <cellStyle name="40% - Accent6 5 2 4" xfId="2115"/>
    <cellStyle name="40% - Accent6 5 2 5" xfId="2116"/>
    <cellStyle name="40% - Accent6 5 3" xfId="2117"/>
    <cellStyle name="40% - Accent6 5 3 2" xfId="2118"/>
    <cellStyle name="40% - Accent6 5 3 2 2" xfId="2119"/>
    <cellStyle name="40% - Accent6 5 3 3" xfId="2120"/>
    <cellStyle name="40% - Accent6 5 3 4" xfId="2121"/>
    <cellStyle name="40% - Accent6 5 4" xfId="2122"/>
    <cellStyle name="40% - Accent6 5 4 2" xfId="2123"/>
    <cellStyle name="40% - Accent6 5 5" xfId="2124"/>
    <cellStyle name="40% - Accent6 5 5 2" xfId="2125"/>
    <cellStyle name="40% - Accent6 5 6" xfId="2126"/>
    <cellStyle name="40% - Accent6 5 7" xfId="2127"/>
    <cellStyle name="40% - Accent6 6" xfId="2128"/>
    <cellStyle name="40% - Accent6 7" xfId="2129"/>
    <cellStyle name="40% - Accent6 7 2" xfId="2130"/>
    <cellStyle name="40% - Accent6 7 2 2" xfId="2131"/>
    <cellStyle name="40% - Accent6 7 2 2 2" xfId="2132"/>
    <cellStyle name="40% - Accent6 7 2 2 2 2" xfId="2133"/>
    <cellStyle name="40% - Accent6 7 2 2 3" xfId="2134"/>
    <cellStyle name="40% - Accent6 7 2 2 4" xfId="2135"/>
    <cellStyle name="40% - Accent6 7 2 3" xfId="2136"/>
    <cellStyle name="40% - Accent6 7 2 3 2" xfId="2137"/>
    <cellStyle name="40% - Accent6 7 2 4" xfId="2138"/>
    <cellStyle name="40% - Accent6 7 2 5" xfId="2139"/>
    <cellStyle name="40% - Accent6 7 3" xfId="2140"/>
    <cellStyle name="40% - Accent6 7 3 2" xfId="2141"/>
    <cellStyle name="40% - Accent6 7 3 2 2" xfId="2142"/>
    <cellStyle name="40% - Accent6 7 3 3" xfId="2143"/>
    <cellStyle name="40% - Accent6 7 3 4" xfId="2144"/>
    <cellStyle name="40% - Accent6 7 4" xfId="2145"/>
    <cellStyle name="40% - Accent6 7 4 2" xfId="2146"/>
    <cellStyle name="40% - Accent6 7 5" xfId="2147"/>
    <cellStyle name="40% - Accent6 7 6" xfId="2148"/>
    <cellStyle name="40% - Accent6 8" xfId="2149"/>
    <cellStyle name="40% - Accent6 8 2" xfId="2150"/>
    <cellStyle name="40% - Accent6 8 2 2" xfId="2151"/>
    <cellStyle name="40% - Accent6 8 2 2 2" xfId="2152"/>
    <cellStyle name="40% - Accent6 8 2 2 2 2" xfId="2153"/>
    <cellStyle name="40% - Accent6 8 2 2 3" xfId="2154"/>
    <cellStyle name="40% - Accent6 8 2 2 4" xfId="2155"/>
    <cellStyle name="40% - Accent6 8 2 3" xfId="2156"/>
    <cellStyle name="40% - Accent6 8 2 3 2" xfId="2157"/>
    <cellStyle name="40% - Accent6 8 2 4" xfId="2158"/>
    <cellStyle name="40% - Accent6 8 2 5" xfId="2159"/>
    <cellStyle name="40% - Accent6 8 3" xfId="2160"/>
    <cellStyle name="40% - Accent6 8 3 2" xfId="2161"/>
    <cellStyle name="40% - Accent6 8 3 2 2" xfId="2162"/>
    <cellStyle name="40% - Accent6 8 3 3" xfId="2163"/>
    <cellStyle name="40% - Accent6 8 3 4" xfId="2164"/>
    <cellStyle name="40% - Accent6 8 4" xfId="2165"/>
    <cellStyle name="40% - Accent6 8 4 2" xfId="2166"/>
    <cellStyle name="40% - Accent6 8 5" xfId="2167"/>
    <cellStyle name="40% - Accent6 8 6" xfId="2168"/>
    <cellStyle name="40% - Accent6 9" xfId="2169"/>
    <cellStyle name="40% - Accent6 9 2" xfId="2170"/>
    <cellStyle name="40% - Accent6 9 2 2" xfId="2171"/>
    <cellStyle name="40% - Accent6 9 2 2 2" xfId="2172"/>
    <cellStyle name="40% - Accent6 9 2 2 2 2" xfId="2173"/>
    <cellStyle name="40% - Accent6 9 2 2 3" xfId="2174"/>
    <cellStyle name="40% - Accent6 9 2 2 4" xfId="2175"/>
    <cellStyle name="40% - Accent6 9 2 3" xfId="2176"/>
    <cellStyle name="40% - Accent6 9 2 3 2" xfId="2177"/>
    <cellStyle name="40% - Accent6 9 2 4" xfId="2178"/>
    <cellStyle name="40% - Accent6 9 2 5" xfId="2179"/>
    <cellStyle name="40% - Accent6 9 3" xfId="2180"/>
    <cellStyle name="40% - Accent6 9 3 2" xfId="2181"/>
    <cellStyle name="40% - Accent6 9 3 2 2" xfId="2182"/>
    <cellStyle name="40% - Accent6 9 3 3" xfId="2183"/>
    <cellStyle name="40% - Accent6 9 3 4" xfId="2184"/>
    <cellStyle name="40% - Accent6 9 4" xfId="2185"/>
    <cellStyle name="40% - Accent6 9 4 2" xfId="2186"/>
    <cellStyle name="40% - Accent6 9 5" xfId="2187"/>
    <cellStyle name="40% - Accent6 9 6" xfId="2188"/>
    <cellStyle name="60% - Accent1 2" xfId="2189"/>
    <cellStyle name="60% - Accent1 3" xfId="2190"/>
    <cellStyle name="60% - Accent2 2" xfId="2191"/>
    <cellStyle name="60% - Accent2 3" xfId="2192"/>
    <cellStyle name="60% - Accent3 2" xfId="2193"/>
    <cellStyle name="60% - Accent3 3" xfId="2194"/>
    <cellStyle name="60% - Accent4 2" xfId="2195"/>
    <cellStyle name="60% - Accent4 3" xfId="2196"/>
    <cellStyle name="60% - Accent5 2" xfId="2197"/>
    <cellStyle name="60% - Accent5 3" xfId="2198"/>
    <cellStyle name="60% - Accent6 2" xfId="2199"/>
    <cellStyle name="60% - Accent6 3" xfId="2200"/>
    <cellStyle name="Accent1 2" xfId="2201"/>
    <cellStyle name="Accent1 3" xfId="2202"/>
    <cellStyle name="Accent2 2" xfId="2203"/>
    <cellStyle name="Accent2 3" xfId="2204"/>
    <cellStyle name="Accent3 2" xfId="2205"/>
    <cellStyle name="Accent3 3" xfId="2206"/>
    <cellStyle name="Accent4 2" xfId="2207"/>
    <cellStyle name="Accent4 3" xfId="2208"/>
    <cellStyle name="Accent5 2" xfId="2209"/>
    <cellStyle name="Accent5 3" xfId="2210"/>
    <cellStyle name="Accent6 2" xfId="2211"/>
    <cellStyle name="Accent6 3" xfId="2212"/>
    <cellStyle name="Bad 2" xfId="2213"/>
    <cellStyle name="Bad 3" xfId="2214"/>
    <cellStyle name="Calculation 2" xfId="2215"/>
    <cellStyle name="Calculation 3" xfId="2216"/>
    <cellStyle name="Check Cell 2" xfId="2217"/>
    <cellStyle name="Check Cell 3" xfId="2218"/>
    <cellStyle name="Comma" xfId="1" builtinId="3"/>
    <cellStyle name="Comma [0] 2" xfId="2219"/>
    <cellStyle name="Comma [0] 2 2" xfId="2220"/>
    <cellStyle name="Comma 10" xfId="2221"/>
    <cellStyle name="Comma 10 2" xfId="2222"/>
    <cellStyle name="Comma 11" xfId="2223"/>
    <cellStyle name="Comma 12" xfId="2224"/>
    <cellStyle name="Comma 12 2" xfId="2225"/>
    <cellStyle name="Comma 12 2 2" xfId="2226"/>
    <cellStyle name="Comma 12 2 2 2" xfId="2227"/>
    <cellStyle name="Comma 12 2 2 2 2" xfId="2228"/>
    <cellStyle name="Comma 12 2 2 3" xfId="2229"/>
    <cellStyle name="Comma 12 2 2 4" xfId="2230"/>
    <cellStyle name="Comma 12 2 3" xfId="2231"/>
    <cellStyle name="Comma 12 2 3 2" xfId="2232"/>
    <cellStyle name="Comma 12 2 4" xfId="2233"/>
    <cellStyle name="Comma 12 2 5" xfId="2234"/>
    <cellStyle name="Comma 12 3" xfId="2235"/>
    <cellStyle name="Comma 12 3 2" xfId="2236"/>
    <cellStyle name="Comma 12 3 2 2" xfId="2237"/>
    <cellStyle name="Comma 12 3 3" xfId="2238"/>
    <cellStyle name="Comma 12 3 4" xfId="2239"/>
    <cellStyle name="Comma 12 4" xfId="2240"/>
    <cellStyle name="Comma 12 4 2" xfId="2241"/>
    <cellStyle name="Comma 12 5" xfId="2242"/>
    <cellStyle name="Comma 12 6" xfId="2243"/>
    <cellStyle name="Comma 13" xfId="2244"/>
    <cellStyle name="Comma 14" xfId="2245"/>
    <cellStyle name="Comma 15" xfId="2246"/>
    <cellStyle name="Comma 16" xfId="2247"/>
    <cellStyle name="Comma 17" xfId="2248"/>
    <cellStyle name="Comma 18" xfId="2249"/>
    <cellStyle name="Comma 19" xfId="2250"/>
    <cellStyle name="Comma 2" xfId="2251"/>
    <cellStyle name="Comma 2 2" xfId="2252"/>
    <cellStyle name="Comma 2 2 2" xfId="2253"/>
    <cellStyle name="Comma 2 3" xfId="2254"/>
    <cellStyle name="Comma 2 3 2" xfId="2982"/>
    <cellStyle name="Comma 2 4" xfId="2255"/>
    <cellStyle name="Comma 20" xfId="2256"/>
    <cellStyle name="Comma 20 2" xfId="2257"/>
    <cellStyle name="Comma 20 2 2" xfId="2258"/>
    <cellStyle name="Comma 20 3" xfId="2259"/>
    <cellStyle name="Comma 20 4" xfId="2260"/>
    <cellStyle name="Comma 21" xfId="2261"/>
    <cellStyle name="Comma 21 2" xfId="2262"/>
    <cellStyle name="Comma 21 2 2" xfId="2263"/>
    <cellStyle name="Comma 21 3" xfId="2264"/>
    <cellStyle name="Comma 21 4" xfId="2265"/>
    <cellStyle name="Comma 22" xfId="2266"/>
    <cellStyle name="Comma 23" xfId="2267"/>
    <cellStyle name="Comma 24" xfId="2268"/>
    <cellStyle name="Comma 24 2" xfId="2269"/>
    <cellStyle name="Comma 25" xfId="2270"/>
    <cellStyle name="Comma 25 2" xfId="2271"/>
    <cellStyle name="Comma 26" xfId="2272"/>
    <cellStyle name="Comma 26 2" xfId="2273"/>
    <cellStyle name="Comma 27" xfId="2274"/>
    <cellStyle name="Comma 27 2" xfId="2275"/>
    <cellStyle name="Comma 28" xfId="2276"/>
    <cellStyle name="Comma 28 2" xfId="2277"/>
    <cellStyle name="Comma 29" xfId="2278"/>
    <cellStyle name="Comma 29 2" xfId="2279"/>
    <cellStyle name="Comma 3" xfId="2280"/>
    <cellStyle name="Comma 3 2" xfId="2281"/>
    <cellStyle name="Comma 3 2 2" xfId="2282"/>
    <cellStyle name="Comma 3 3" xfId="2283"/>
    <cellStyle name="Comma 30" xfId="2284"/>
    <cellStyle name="Comma 30 2" xfId="2285"/>
    <cellStyle name="Comma 31" xfId="2286"/>
    <cellStyle name="Comma 31 2" xfId="2287"/>
    <cellStyle name="Comma 32" xfId="2288"/>
    <cellStyle name="Comma 32 2" xfId="2289"/>
    <cellStyle name="Comma 33" xfId="2290"/>
    <cellStyle name="Comma 33 2" xfId="2291"/>
    <cellStyle name="Comma 34" xfId="2292"/>
    <cellStyle name="Comma 34 2" xfId="2293"/>
    <cellStyle name="Comma 35" xfId="2294"/>
    <cellStyle name="Comma 35 2" xfId="2295"/>
    <cellStyle name="Comma 36" xfId="2296"/>
    <cellStyle name="Comma 36 2" xfId="2297"/>
    <cellStyle name="Comma 37" xfId="2298"/>
    <cellStyle name="Comma 37 2" xfId="2299"/>
    <cellStyle name="Comma 38" xfId="2300"/>
    <cellStyle name="Comma 38 2" xfId="2301"/>
    <cellStyle name="Comma 39" xfId="2302"/>
    <cellStyle name="Comma 39 2" xfId="2303"/>
    <cellStyle name="Comma 4" xfId="2304"/>
    <cellStyle name="Comma 4 2" xfId="2305"/>
    <cellStyle name="Comma 40" xfId="2306"/>
    <cellStyle name="Comma 40 2" xfId="2307"/>
    <cellStyle name="Comma 41" xfId="2308"/>
    <cellStyle name="Comma 41 2" xfId="2309"/>
    <cellStyle name="Comma 42" xfId="2310"/>
    <cellStyle name="Comma 42 2" xfId="2311"/>
    <cellStyle name="Comma 43" xfId="2312"/>
    <cellStyle name="Comma 43 2" xfId="2313"/>
    <cellStyle name="Comma 44" xfId="2314"/>
    <cellStyle name="Comma 44 2" xfId="2315"/>
    <cellStyle name="Comma 45" xfId="2316"/>
    <cellStyle name="Comma 45 2" xfId="2317"/>
    <cellStyle name="Comma 46" xfId="2318"/>
    <cellStyle name="Comma 46 2" xfId="2319"/>
    <cellStyle name="Comma 47" xfId="2320"/>
    <cellStyle name="Comma 47 2" xfId="2321"/>
    <cellStyle name="Comma 48" xfId="2322"/>
    <cellStyle name="Comma 49" xfId="2323"/>
    <cellStyle name="Comma 5" xfId="2324"/>
    <cellStyle name="Comma 5 2" xfId="2325"/>
    <cellStyle name="Comma 5 2 2" xfId="2326"/>
    <cellStyle name="Comma 5 2 2 2" xfId="2327"/>
    <cellStyle name="Comma 5 2 2 2 2" xfId="2328"/>
    <cellStyle name="Comma 5 2 2 2 2 2" xfId="2329"/>
    <cellStyle name="Comma 5 2 2 2 3" xfId="2330"/>
    <cellStyle name="Comma 5 2 2 2 4" xfId="2331"/>
    <cellStyle name="Comma 5 2 2 3" xfId="2332"/>
    <cellStyle name="Comma 5 2 2 3 2" xfId="2333"/>
    <cellStyle name="Comma 5 2 2 4" xfId="2334"/>
    <cellStyle name="Comma 5 2 2 5" xfId="2335"/>
    <cellStyle name="Comma 5 2 3" xfId="2336"/>
    <cellStyle name="Comma 5 2 3 2" xfId="2337"/>
    <cellStyle name="Comma 5 2 3 2 2" xfId="2338"/>
    <cellStyle name="Comma 5 2 3 3" xfId="2339"/>
    <cellStyle name="Comma 5 2 3 4" xfId="2340"/>
    <cellStyle name="Comma 5 2 4" xfId="2341"/>
    <cellStyle name="Comma 5 2 4 2" xfId="2342"/>
    <cellStyle name="Comma 5 2 5" xfId="2343"/>
    <cellStyle name="Comma 5 2 5 2" xfId="2344"/>
    <cellStyle name="Comma 5 2 6" xfId="2345"/>
    <cellStyle name="Comma 5 2 6 2" xfId="2346"/>
    <cellStyle name="Comma 5 2 7" xfId="2347"/>
    <cellStyle name="Comma 5 3" xfId="2348"/>
    <cellStyle name="Comma 5 4" xfId="2349"/>
    <cellStyle name="Comma 5 5" xfId="2350"/>
    <cellStyle name="Comma 5 6" xfId="2351"/>
    <cellStyle name="Comma 5 6 2" xfId="2352"/>
    <cellStyle name="Comma 5 6 2 2" xfId="2353"/>
    <cellStyle name="Comma 5 6 2 2 2" xfId="2354"/>
    <cellStyle name="Comma 5 6 2 2 2 2" xfId="2355"/>
    <cellStyle name="Comma 5 6 2 2 3" xfId="2356"/>
    <cellStyle name="Comma 5 6 2 2 4" xfId="2357"/>
    <cellStyle name="Comma 5 6 2 3" xfId="2358"/>
    <cellStyle name="Comma 5 6 2 3 2" xfId="2359"/>
    <cellStyle name="Comma 5 6 2 4" xfId="2360"/>
    <cellStyle name="Comma 5 6 2 5" xfId="2361"/>
    <cellStyle name="Comma 5 6 3" xfId="2362"/>
    <cellStyle name="Comma 5 6 3 2" xfId="2363"/>
    <cellStyle name="Comma 5 6 3 2 2" xfId="2364"/>
    <cellStyle name="Comma 5 6 3 3" xfId="2365"/>
    <cellStyle name="Comma 5 6 3 4" xfId="2366"/>
    <cellStyle name="Comma 5 6 4" xfId="2367"/>
    <cellStyle name="Comma 5 6 4 2" xfId="2368"/>
    <cellStyle name="Comma 5 6 5" xfId="2369"/>
    <cellStyle name="Comma 5 6 6" xfId="2370"/>
    <cellStyle name="Comma 5 7" xfId="2371"/>
    <cellStyle name="Comma 5 8" xfId="2372"/>
    <cellStyle name="Comma 5 8 2" xfId="2373"/>
    <cellStyle name="Comma 5 8 2 2" xfId="2374"/>
    <cellStyle name="Comma 5 8 3" xfId="2375"/>
    <cellStyle name="Comma 5 8 4" xfId="2376"/>
    <cellStyle name="Comma 50" xfId="2377"/>
    <cellStyle name="Comma 51" xfId="2378"/>
    <cellStyle name="Comma 52" xfId="2379"/>
    <cellStyle name="Comma 53" xfId="2980"/>
    <cellStyle name="Comma 6" xfId="2380"/>
    <cellStyle name="Comma 6 2" xfId="2381"/>
    <cellStyle name="Comma 6 3" xfId="2382"/>
    <cellStyle name="Comma 6 4" xfId="2383"/>
    <cellStyle name="Comma 6 5" xfId="2384"/>
    <cellStyle name="Comma 6 6" xfId="2385"/>
    <cellStyle name="Comma 7" xfId="2386"/>
    <cellStyle name="Comma 7 2" xfId="2387"/>
    <cellStyle name="Comma 7 2 2" xfId="2388"/>
    <cellStyle name="Comma 7 2 2 2" xfId="2389"/>
    <cellStyle name="Comma 7 2 2 2 2" xfId="2390"/>
    <cellStyle name="Comma 7 2 2 2 2 2" xfId="2391"/>
    <cellStyle name="Comma 7 2 2 2 3" xfId="2392"/>
    <cellStyle name="Comma 7 2 2 2 4" xfId="2393"/>
    <cellStyle name="Comma 7 2 2 3" xfId="2394"/>
    <cellStyle name="Comma 7 2 2 3 2" xfId="2395"/>
    <cellStyle name="Comma 7 2 2 4" xfId="2396"/>
    <cellStyle name="Comma 7 2 2 5" xfId="2397"/>
    <cellStyle name="Comma 7 2 3" xfId="2398"/>
    <cellStyle name="Comma 7 2 3 2" xfId="2399"/>
    <cellStyle name="Comma 7 2 3 2 2" xfId="2400"/>
    <cellStyle name="Comma 7 2 3 3" xfId="2401"/>
    <cellStyle name="Comma 7 2 3 4" xfId="2402"/>
    <cellStyle name="Comma 7 2 4" xfId="2403"/>
    <cellStyle name="Comma 7 2 4 2" xfId="2404"/>
    <cellStyle name="Comma 7 2 5" xfId="2405"/>
    <cellStyle name="Comma 7 2 6" xfId="2406"/>
    <cellStyle name="Comma 7 3" xfId="2407"/>
    <cellStyle name="Comma 7 4" xfId="2408"/>
    <cellStyle name="Comma 7 4 2" xfId="2409"/>
    <cellStyle name="Comma 7 5" xfId="2410"/>
    <cellStyle name="Comma 7 6" xfId="2411"/>
    <cellStyle name="Comma 8" xfId="2412"/>
    <cellStyle name="Comma 8 2" xfId="2413"/>
    <cellStyle name="Comma 8 2 2" xfId="2414"/>
    <cellStyle name="Comma 8 2 2 2" xfId="2415"/>
    <cellStyle name="Comma 8 2 2 2 2" xfId="2416"/>
    <cellStyle name="Comma 8 2 2 3" xfId="2417"/>
    <cellStyle name="Comma 8 2 2 4" xfId="2418"/>
    <cellStyle name="Comma 8 2 3" xfId="2419"/>
    <cellStyle name="Comma 8 2 3 2" xfId="2420"/>
    <cellStyle name="Comma 8 2 4" xfId="2421"/>
    <cellStyle name="Comma 8 2 5" xfId="2422"/>
    <cellStyle name="Comma 8 3" xfId="2423"/>
    <cellStyle name="Comma 8 3 2" xfId="2424"/>
    <cellStyle name="Comma 8 3 2 2" xfId="2425"/>
    <cellStyle name="Comma 8 3 3" xfId="2426"/>
    <cellStyle name="Comma 8 3 4" xfId="2427"/>
    <cellStyle name="Comma 8 4" xfId="2428"/>
    <cellStyle name="Comma 8 4 2" xfId="2429"/>
    <cellStyle name="Comma 8 5" xfId="2430"/>
    <cellStyle name="Comma 8 5 2" xfId="2431"/>
    <cellStyle name="Comma 8 6" xfId="2432"/>
    <cellStyle name="Comma 8 6 2" xfId="2433"/>
    <cellStyle name="Comma 8 7" xfId="2434"/>
    <cellStyle name="Comma 9" xfId="2435"/>
    <cellStyle name="Comma 9 2" xfId="2436"/>
    <cellStyle name="Comma 9 3" xfId="2437"/>
    <cellStyle name="Currency" xfId="2986" builtinId="4"/>
    <cellStyle name="Currency [0] 2" xfId="2438"/>
    <cellStyle name="Currency [0] 2 2" xfId="2439"/>
    <cellStyle name="Currency 2" xfId="2440"/>
    <cellStyle name="Currency 2 2" xfId="2441"/>
    <cellStyle name="Currency 3" xfId="2442"/>
    <cellStyle name="Currency 3 2" xfId="2443"/>
    <cellStyle name="Currency 4" xfId="2444"/>
    <cellStyle name="Currency 4 2" xfId="2445"/>
    <cellStyle name="Currency 5" xfId="2446"/>
    <cellStyle name="Explanatory Text 2" xfId="2447"/>
    <cellStyle name="Explanatory Text 3" xfId="2448"/>
    <cellStyle name="Good 2" xfId="2449"/>
    <cellStyle name="Good 3" xfId="2450"/>
    <cellStyle name="Heading 1 2" xfId="2451"/>
    <cellStyle name="Heading 1 3" xfId="2452"/>
    <cellStyle name="Heading 2 2" xfId="2453"/>
    <cellStyle name="Heading 2 3" xfId="2454"/>
    <cellStyle name="Heading 3 2" xfId="2455"/>
    <cellStyle name="Heading 3 3" xfId="2456"/>
    <cellStyle name="Heading 4 2" xfId="2457"/>
    <cellStyle name="Heading 4 3" xfId="2458"/>
    <cellStyle name="Hyperlink" xfId="4" builtinId="8"/>
    <cellStyle name="Hyperlink 2" xfId="2459"/>
    <cellStyle name="Hyperlink 2 2" xfId="2460"/>
    <cellStyle name="Hyperlink 3" xfId="2461"/>
    <cellStyle name="Hyperlink 3 2" xfId="2462"/>
    <cellStyle name="Input 2" xfId="2463"/>
    <cellStyle name="Input 3" xfId="2464"/>
    <cellStyle name="Linked Cell 2" xfId="2465"/>
    <cellStyle name="Linked Cell 3" xfId="2466"/>
    <cellStyle name="Neutral 2" xfId="2467"/>
    <cellStyle name="Neutral 3" xfId="2468"/>
    <cellStyle name="Normal" xfId="0" builtinId="0"/>
    <cellStyle name="Normal 10" xfId="2469"/>
    <cellStyle name="Normal 10 2" xfId="2470"/>
    <cellStyle name="Normal 11" xfId="2471"/>
    <cellStyle name="Normal 11 2" xfId="2472"/>
    <cellStyle name="Normal 12" xfId="2473"/>
    <cellStyle name="Normal 12 2" xfId="2474"/>
    <cellStyle name="Normal 13" xfId="2475"/>
    <cellStyle name="Normal 13 2" xfId="2476"/>
    <cellStyle name="Normal 13 2 2" xfId="2477"/>
    <cellStyle name="Normal 13 2 2 2" xfId="2478"/>
    <cellStyle name="Normal 13 2 2 2 2" xfId="2479"/>
    <cellStyle name="Normal 13 2 2 2 3" xfId="2984"/>
    <cellStyle name="Normal 13 2 2 3" xfId="2480"/>
    <cellStyle name="Normal 13 2 2 4" xfId="2481"/>
    <cellStyle name="Normal 13 2 3" xfId="2482"/>
    <cellStyle name="Normal 13 2 3 2" xfId="2483"/>
    <cellStyle name="Normal 13 2 4" xfId="2484"/>
    <cellStyle name="Normal 13 2 5" xfId="2485"/>
    <cellStyle name="Normal 13 3" xfId="2486"/>
    <cellStyle name="Normal 13 3 2" xfId="2487"/>
    <cellStyle name="Normal 13 3 2 2" xfId="2488"/>
    <cellStyle name="Normal 13 3 3" xfId="2489"/>
    <cellStyle name="Normal 13 3 4" xfId="2490"/>
    <cellStyle name="Normal 13 4" xfId="2491"/>
    <cellStyle name="Normal 13 4 2" xfId="2492"/>
    <cellStyle name="Normal 13 5" xfId="2493"/>
    <cellStyle name="Normal 13 6" xfId="2494"/>
    <cellStyle name="Normal 14" xfId="2495"/>
    <cellStyle name="Normal 14 2" xfId="2496"/>
    <cellStyle name="Normal 15" xfId="2497"/>
    <cellStyle name="Normal 15 2" xfId="2498"/>
    <cellStyle name="Normal 15 3" xfId="2499"/>
    <cellStyle name="Normal 16" xfId="2500"/>
    <cellStyle name="Normal 16 2" xfId="2501"/>
    <cellStyle name="Normal 16 2 2" xfId="2502"/>
    <cellStyle name="Normal 16 3" xfId="2503"/>
    <cellStyle name="Normal 16 4" xfId="2504"/>
    <cellStyle name="Normal 17" xfId="2505"/>
    <cellStyle name="Normal 18" xfId="2506"/>
    <cellStyle name="Normal 18 2" xfId="2507"/>
    <cellStyle name="Normal 19" xfId="2508"/>
    <cellStyle name="Normal 2" xfId="2509"/>
    <cellStyle name="Normal 2 2" xfId="2510"/>
    <cellStyle name="Normal 2 3" xfId="2511"/>
    <cellStyle name="Normal 2 4" xfId="2512"/>
    <cellStyle name="Normal 3" xfId="2513"/>
    <cellStyle name="Normal 3 10" xfId="2514"/>
    <cellStyle name="Normal 3 10 2" xfId="2515"/>
    <cellStyle name="Normal 3 10 2 2" xfId="2516"/>
    <cellStyle name="Normal 3 10 3" xfId="2517"/>
    <cellStyle name="Normal 3 10 4" xfId="2518"/>
    <cellStyle name="Normal 3 11" xfId="2519"/>
    <cellStyle name="Normal 3 11 2" xfId="2520"/>
    <cellStyle name="Normal 3 12" xfId="2521"/>
    <cellStyle name="Normal 3 12 2" xfId="2522"/>
    <cellStyle name="Normal 3 13" xfId="2523"/>
    <cellStyle name="Normal 3 14" xfId="2524"/>
    <cellStyle name="Normal 3 2" xfId="2525"/>
    <cellStyle name="Normal 3 2 2" xfId="2526"/>
    <cellStyle name="Normal 3 2 2 2" xfId="2527"/>
    <cellStyle name="Normal 3 2 2 2 2" xfId="2528"/>
    <cellStyle name="Normal 3 2 2 2 2 2" xfId="2529"/>
    <cellStyle name="Normal 3 2 2 2 3" xfId="2530"/>
    <cellStyle name="Normal 3 2 2 2 4" xfId="2531"/>
    <cellStyle name="Normal 3 2 2 3" xfId="2532"/>
    <cellStyle name="Normal 3 2 2 3 2" xfId="2533"/>
    <cellStyle name="Normal 3 2 2 4" xfId="2534"/>
    <cellStyle name="Normal 3 2 2 5" xfId="2535"/>
    <cellStyle name="Normal 3 2 3" xfId="2536"/>
    <cellStyle name="Normal 3 2 3 2" xfId="2537"/>
    <cellStyle name="Normal 3 2 3 2 2" xfId="2538"/>
    <cellStyle name="Normal 3 2 3 3" xfId="2539"/>
    <cellStyle name="Normal 3 2 3 4" xfId="2540"/>
    <cellStyle name="Normal 3 2 4" xfId="2541"/>
    <cellStyle name="Normal 3 2 4 2" xfId="2542"/>
    <cellStyle name="Normal 3 2 5" xfId="2543"/>
    <cellStyle name="Normal 3 2 5 2" xfId="2544"/>
    <cellStyle name="Normal 3 2 6" xfId="2545"/>
    <cellStyle name="Normal 3 2 7" xfId="2546"/>
    <cellStyle name="Normal 3 3" xfId="2547"/>
    <cellStyle name="Normal 3 3 2" xfId="2548"/>
    <cellStyle name="Normal 3 3 2 2" xfId="2549"/>
    <cellStyle name="Normal 3 3 2 2 2" xfId="2550"/>
    <cellStyle name="Normal 3 3 2 2 2 2" xfId="2551"/>
    <cellStyle name="Normal 3 3 2 2 3" xfId="2552"/>
    <cellStyle name="Normal 3 3 2 2 4" xfId="2553"/>
    <cellStyle name="Normal 3 3 2 3" xfId="2554"/>
    <cellStyle name="Normal 3 3 2 3 2" xfId="2555"/>
    <cellStyle name="Normal 3 3 2 4" xfId="2556"/>
    <cellStyle name="Normal 3 3 2 5" xfId="2557"/>
    <cellStyle name="Normal 3 3 3" xfId="2558"/>
    <cellStyle name="Normal 3 3 3 2" xfId="2559"/>
    <cellStyle name="Normal 3 3 3 2 2" xfId="2560"/>
    <cellStyle name="Normal 3 3 3 3" xfId="2561"/>
    <cellStyle name="Normal 3 3 3 4" xfId="2562"/>
    <cellStyle name="Normal 3 3 4" xfId="2563"/>
    <cellStyle name="Normal 3 3 4 2" xfId="2564"/>
    <cellStyle name="Normal 3 3 5" xfId="2565"/>
    <cellStyle name="Normal 3 3 5 2" xfId="2566"/>
    <cellStyle name="Normal 3 3 6" xfId="2567"/>
    <cellStyle name="Normal 3 3 7" xfId="2568"/>
    <cellStyle name="Normal 3 4" xfId="2569"/>
    <cellStyle name="Normal 3 4 2" xfId="2570"/>
    <cellStyle name="Normal 3 4 2 2" xfId="2571"/>
    <cellStyle name="Normal 3 4 2 2 2" xfId="2572"/>
    <cellStyle name="Normal 3 4 2 2 2 2" xfId="2573"/>
    <cellStyle name="Normal 3 4 2 2 3" xfId="2574"/>
    <cellStyle name="Normal 3 4 2 2 4" xfId="2575"/>
    <cellStyle name="Normal 3 4 2 3" xfId="2576"/>
    <cellStyle name="Normal 3 4 2 3 2" xfId="2577"/>
    <cellStyle name="Normal 3 4 2 4" xfId="2578"/>
    <cellStyle name="Normal 3 4 2 5" xfId="2579"/>
    <cellStyle name="Normal 3 4 3" xfId="2580"/>
    <cellStyle name="Normal 3 4 3 2" xfId="2581"/>
    <cellStyle name="Normal 3 4 3 2 2" xfId="2582"/>
    <cellStyle name="Normal 3 4 3 3" xfId="2583"/>
    <cellStyle name="Normal 3 4 3 4" xfId="2584"/>
    <cellStyle name="Normal 3 4 4" xfId="2585"/>
    <cellStyle name="Normal 3 4 4 2" xfId="2586"/>
    <cellStyle name="Normal 3 4 5" xfId="2587"/>
    <cellStyle name="Normal 3 4 5 2" xfId="2588"/>
    <cellStyle name="Normal 3 4 6" xfId="2589"/>
    <cellStyle name="Normal 3 4 7" xfId="2590"/>
    <cellStyle name="Normal 3 5" xfId="2591"/>
    <cellStyle name="Normal 3 5 2" xfId="2592"/>
    <cellStyle name="Normal 3 5 2 2" xfId="2593"/>
    <cellStyle name="Normal 3 5 2 2 2" xfId="2594"/>
    <cellStyle name="Normal 3 5 2 2 2 2" xfId="2595"/>
    <cellStyle name="Normal 3 5 2 2 3" xfId="2596"/>
    <cellStyle name="Normal 3 5 2 2 4" xfId="2597"/>
    <cellStyle name="Normal 3 5 2 3" xfId="2598"/>
    <cellStyle name="Normal 3 5 2 3 2" xfId="2599"/>
    <cellStyle name="Normal 3 5 2 4" xfId="2600"/>
    <cellStyle name="Normal 3 5 2 5" xfId="2601"/>
    <cellStyle name="Normal 3 5 3" xfId="2602"/>
    <cellStyle name="Normal 3 5 3 2" xfId="2603"/>
    <cellStyle name="Normal 3 5 3 2 2" xfId="2604"/>
    <cellStyle name="Normal 3 5 3 3" xfId="2605"/>
    <cellStyle name="Normal 3 5 3 4" xfId="2606"/>
    <cellStyle name="Normal 3 5 4" xfId="2607"/>
    <cellStyle name="Normal 3 5 4 2" xfId="2608"/>
    <cellStyle name="Normal 3 5 5" xfId="2609"/>
    <cellStyle name="Normal 3 5 6" xfId="2610"/>
    <cellStyle name="Normal 3 6" xfId="2611"/>
    <cellStyle name="Normal 3 6 2" xfId="2612"/>
    <cellStyle name="Normal 3 6 2 2" xfId="2613"/>
    <cellStyle name="Normal 3 6 2 2 2" xfId="2614"/>
    <cellStyle name="Normal 3 6 2 2 2 2" xfId="2615"/>
    <cellStyle name="Normal 3 6 2 2 3" xfId="2616"/>
    <cellStyle name="Normal 3 6 2 2 4" xfId="2617"/>
    <cellStyle name="Normal 3 6 2 3" xfId="2618"/>
    <cellStyle name="Normal 3 6 2 3 2" xfId="2619"/>
    <cellStyle name="Normal 3 6 2 4" xfId="2620"/>
    <cellStyle name="Normal 3 6 2 5" xfId="2621"/>
    <cellStyle name="Normal 3 6 3" xfId="2622"/>
    <cellStyle name="Normal 3 6 3 2" xfId="2623"/>
    <cellStyle name="Normal 3 6 3 2 2" xfId="2624"/>
    <cellStyle name="Normal 3 6 3 3" xfId="2625"/>
    <cellStyle name="Normal 3 6 3 4" xfId="2626"/>
    <cellStyle name="Normal 3 6 4" xfId="2627"/>
    <cellStyle name="Normal 3 6 4 2" xfId="2628"/>
    <cellStyle name="Normal 3 6 5" xfId="2629"/>
    <cellStyle name="Normal 3 6 6" xfId="2630"/>
    <cellStyle name="Normal 3 7" xfId="2631"/>
    <cellStyle name="Normal 3 7 2" xfId="2632"/>
    <cellStyle name="Normal 3 7 2 2" xfId="2633"/>
    <cellStyle name="Normal 3 7 2 2 2" xfId="2634"/>
    <cellStyle name="Normal 3 7 2 2 2 2" xfId="2635"/>
    <cellStyle name="Normal 3 7 2 2 3" xfId="2636"/>
    <cellStyle name="Normal 3 7 2 2 4" xfId="2637"/>
    <cellStyle name="Normal 3 7 2 3" xfId="2638"/>
    <cellStyle name="Normal 3 7 2 3 2" xfId="2639"/>
    <cellStyle name="Normal 3 7 2 4" xfId="2640"/>
    <cellStyle name="Normal 3 7 2 5" xfId="2641"/>
    <cellStyle name="Normal 3 7 3" xfId="2642"/>
    <cellStyle name="Normal 3 7 3 2" xfId="2643"/>
    <cellStyle name="Normal 3 7 3 2 2" xfId="2644"/>
    <cellStyle name="Normal 3 7 3 3" xfId="2645"/>
    <cellStyle name="Normal 3 7 3 4" xfId="2646"/>
    <cellStyle name="Normal 3 7 4" xfId="2647"/>
    <cellStyle name="Normal 3 7 4 2" xfId="2648"/>
    <cellStyle name="Normal 3 7 5" xfId="2649"/>
    <cellStyle name="Normal 3 7 6" xfId="2650"/>
    <cellStyle name="Normal 3 8" xfId="2651"/>
    <cellStyle name="Normal 3 8 2" xfId="2652"/>
    <cellStyle name="Normal 3 8 2 2" xfId="2653"/>
    <cellStyle name="Normal 3 8 2 2 2" xfId="2654"/>
    <cellStyle name="Normal 3 8 2 3" xfId="2655"/>
    <cellStyle name="Normal 3 8 2 4" xfId="2656"/>
    <cellStyle name="Normal 3 8 3" xfId="2657"/>
    <cellStyle name="Normal 3 8 3 2" xfId="2658"/>
    <cellStyle name="Normal 3 8 4" xfId="2659"/>
    <cellStyle name="Normal 3 8 5" xfId="2660"/>
    <cellStyle name="Normal 3 9" xfId="2661"/>
    <cellStyle name="Normal 3 9 2" xfId="2662"/>
    <cellStyle name="Normal 3 9 2 2" xfId="2663"/>
    <cellStyle name="Normal 3 9 2 2 2" xfId="2664"/>
    <cellStyle name="Normal 3 9 2 3" xfId="2665"/>
    <cellStyle name="Normal 3 9 2 4" xfId="2666"/>
    <cellStyle name="Normal 3 9 3" xfId="2667"/>
    <cellStyle name="Normal 3 9 3 2" xfId="2668"/>
    <cellStyle name="Normal 3 9 4" xfId="2669"/>
    <cellStyle name="Normal 3 9 5" xfId="2670"/>
    <cellStyle name="Normal 4" xfId="2671"/>
    <cellStyle name="Normal 4 2" xfId="2672"/>
    <cellStyle name="Normal 5" xfId="2673"/>
    <cellStyle name="Normal 5 2" xfId="2674"/>
    <cellStyle name="Normal 5 3" xfId="2675"/>
    <cellStyle name="Normal 5 4" xfId="2676"/>
    <cellStyle name="Normal 6" xfId="2677"/>
    <cellStyle name="Normal 6 10" xfId="2678"/>
    <cellStyle name="Normal 6 10 2" xfId="2679"/>
    <cellStyle name="Normal 6 11" xfId="2680"/>
    <cellStyle name="Normal 6 2" xfId="2681"/>
    <cellStyle name="Normal 6 2 2" xfId="2682"/>
    <cellStyle name="Normal 6 2 2 2" xfId="2683"/>
    <cellStyle name="Normal 6 2 2 2 2" xfId="2684"/>
    <cellStyle name="Normal 6 2 2 2 2 2" xfId="2685"/>
    <cellStyle name="Normal 6 2 2 2 2 2 2" xfId="2686"/>
    <cellStyle name="Normal 6 2 2 2 2 3" xfId="2687"/>
    <cellStyle name="Normal 6 2 2 2 2 4" xfId="2688"/>
    <cellStyle name="Normal 6 2 2 2 3" xfId="2689"/>
    <cellStyle name="Normal 6 2 2 2 3 2" xfId="2690"/>
    <cellStyle name="Normal 6 2 2 2 4" xfId="2691"/>
    <cellStyle name="Normal 6 2 2 2 5" xfId="2692"/>
    <cellStyle name="Normal 6 2 2 3" xfId="2693"/>
    <cellStyle name="Normal 6 2 2 3 2" xfId="2694"/>
    <cellStyle name="Normal 6 2 2 3 2 2" xfId="2695"/>
    <cellStyle name="Normal 6 2 2 3 3" xfId="2696"/>
    <cellStyle name="Normal 6 2 2 3 4" xfId="2697"/>
    <cellStyle name="Normal 6 2 2 4" xfId="2698"/>
    <cellStyle name="Normal 6 2 2 4 2" xfId="2699"/>
    <cellStyle name="Normal 6 2 2 5" xfId="2700"/>
    <cellStyle name="Normal 6 2 2 5 2" xfId="2701"/>
    <cellStyle name="Normal 6 2 2 6" xfId="2702"/>
    <cellStyle name="Normal 6 2 2 7" xfId="2703"/>
    <cellStyle name="Normal 6 2 3" xfId="2704"/>
    <cellStyle name="Normal 6 2 3 2" xfId="2705"/>
    <cellStyle name="Normal 6 2 3 2 2" xfId="2706"/>
    <cellStyle name="Normal 6 2 3 2 2 2" xfId="2707"/>
    <cellStyle name="Normal 6 2 3 2 3" xfId="2708"/>
    <cellStyle name="Normal 6 2 3 2 4" xfId="2709"/>
    <cellStyle name="Normal 6 2 3 3" xfId="2710"/>
    <cellStyle name="Normal 6 2 3 3 2" xfId="2711"/>
    <cellStyle name="Normal 6 2 3 4" xfId="2712"/>
    <cellStyle name="Normal 6 2 3 5" xfId="2713"/>
    <cellStyle name="Normal 6 2 4" xfId="2714"/>
    <cellStyle name="Normal 6 2 4 2" xfId="2715"/>
    <cellStyle name="Normal 6 2 4 2 2" xfId="2716"/>
    <cellStyle name="Normal 6 2 4 3" xfId="2717"/>
    <cellStyle name="Normal 6 2 4 4" xfId="2718"/>
    <cellStyle name="Normal 6 2 5" xfId="2719"/>
    <cellStyle name="Normal 6 2 5 2" xfId="2720"/>
    <cellStyle name="Normal 6 2 6" xfId="2721"/>
    <cellStyle name="Normal 6 2 6 2" xfId="2722"/>
    <cellStyle name="Normal 6 2 7" xfId="2723"/>
    <cellStyle name="Normal 6 2 8" xfId="2724"/>
    <cellStyle name="Normal 6 3" xfId="2725"/>
    <cellStyle name="Normal 6 3 2" xfId="2726"/>
    <cellStyle name="Normal 6 3 2 2" xfId="2727"/>
    <cellStyle name="Normal 6 3 2 2 2" xfId="2728"/>
    <cellStyle name="Normal 6 3 2 2 2 2" xfId="2729"/>
    <cellStyle name="Normal 6 3 2 2 3" xfId="2730"/>
    <cellStyle name="Normal 6 3 2 2 4" xfId="2731"/>
    <cellStyle name="Normal 6 3 2 3" xfId="2732"/>
    <cellStyle name="Normal 6 3 2 3 2" xfId="2733"/>
    <cellStyle name="Normal 6 3 2 4" xfId="2734"/>
    <cellStyle name="Normal 6 3 2 5" xfId="2735"/>
    <cellStyle name="Normal 6 3 3" xfId="2736"/>
    <cellStyle name="Normal 6 3 3 2" xfId="2737"/>
    <cellStyle name="Normal 6 3 3 2 2" xfId="2738"/>
    <cellStyle name="Normal 6 3 3 3" xfId="2739"/>
    <cellStyle name="Normal 6 3 3 4" xfId="2740"/>
    <cellStyle name="Normal 6 3 4" xfId="2741"/>
    <cellStyle name="Normal 6 3 4 2" xfId="2742"/>
    <cellStyle name="Normal 6 3 5" xfId="2743"/>
    <cellStyle name="Normal 6 3 5 2" xfId="2744"/>
    <cellStyle name="Normal 6 3 6" xfId="2745"/>
    <cellStyle name="Normal 6 3 7" xfId="2746"/>
    <cellStyle name="Normal 6 4" xfId="2747"/>
    <cellStyle name="Normal 6 5" xfId="2748"/>
    <cellStyle name="Normal 6 6" xfId="2749"/>
    <cellStyle name="Normal 6 6 2" xfId="2750"/>
    <cellStyle name="Normal 6 6 2 2" xfId="2751"/>
    <cellStyle name="Normal 6 6 2 2 2" xfId="2752"/>
    <cellStyle name="Normal 6 6 2 2 2 2" xfId="2753"/>
    <cellStyle name="Normal 6 6 2 2 3" xfId="2754"/>
    <cellStyle name="Normal 6 6 2 2 4" xfId="2755"/>
    <cellStyle name="Normal 6 6 2 3" xfId="2756"/>
    <cellStyle name="Normal 6 6 2 3 2" xfId="2757"/>
    <cellStyle name="Normal 6 6 2 4" xfId="2758"/>
    <cellStyle name="Normal 6 6 2 5" xfId="2759"/>
    <cellStyle name="Normal 6 6 3" xfId="2760"/>
    <cellStyle name="Normal 6 6 3 2" xfId="2761"/>
    <cellStyle name="Normal 6 6 3 2 2" xfId="2762"/>
    <cellStyle name="Normal 6 6 3 3" xfId="2763"/>
    <cellStyle name="Normal 6 6 3 4" xfId="2764"/>
    <cellStyle name="Normal 6 6 4" xfId="2765"/>
    <cellStyle name="Normal 6 6 4 2" xfId="2766"/>
    <cellStyle name="Normal 6 6 5" xfId="2767"/>
    <cellStyle name="Normal 6 6 6" xfId="2768"/>
    <cellStyle name="Normal 6 7" xfId="2769"/>
    <cellStyle name="Normal 6 7 2" xfId="2770"/>
    <cellStyle name="Normal 6 7 2 2" xfId="2771"/>
    <cellStyle name="Normal 6 7 2 2 2" xfId="2772"/>
    <cellStyle name="Normal 6 7 2 2 2 2" xfId="2773"/>
    <cellStyle name="Normal 6 7 2 2 3" xfId="2774"/>
    <cellStyle name="Normal 6 7 2 2 4" xfId="2775"/>
    <cellStyle name="Normal 6 7 2 3" xfId="2776"/>
    <cellStyle name="Normal 6 7 2 3 2" xfId="2777"/>
    <cellStyle name="Normal 6 7 2 4" xfId="2778"/>
    <cellStyle name="Normal 6 7 2 5" xfId="2779"/>
    <cellStyle name="Normal 6 7 3" xfId="2780"/>
    <cellStyle name="Normal 6 7 3 2" xfId="2781"/>
    <cellStyle name="Normal 6 7 3 2 2" xfId="2782"/>
    <cellStyle name="Normal 6 7 3 3" xfId="2783"/>
    <cellStyle name="Normal 6 7 3 4" xfId="2784"/>
    <cellStyle name="Normal 6 7 4" xfId="2785"/>
    <cellStyle name="Normal 6 7 4 2" xfId="2786"/>
    <cellStyle name="Normal 6 7 5" xfId="2787"/>
    <cellStyle name="Normal 6 7 6" xfId="2788"/>
    <cellStyle name="Normal 6 8" xfId="2789"/>
    <cellStyle name="Normal 6 8 2" xfId="2790"/>
    <cellStyle name="Normal 6 8 2 2" xfId="2791"/>
    <cellStyle name="Normal 6 8 2 2 2" xfId="2792"/>
    <cellStyle name="Normal 6 8 2 3" xfId="2793"/>
    <cellStyle name="Normal 6 8 2 4" xfId="2794"/>
    <cellStyle name="Normal 6 8 3" xfId="2795"/>
    <cellStyle name="Normal 6 8 3 2" xfId="2796"/>
    <cellStyle name="Normal 6 8 4" xfId="2797"/>
    <cellStyle name="Normal 6 8 5" xfId="2798"/>
    <cellStyle name="Normal 6 9" xfId="2799"/>
    <cellStyle name="Normal 6 9 2" xfId="2800"/>
    <cellStyle name="Normal 6 9 2 2" xfId="2801"/>
    <cellStyle name="Normal 6 9 3" xfId="2802"/>
    <cellStyle name="Normal 6 9 4" xfId="2803"/>
    <cellStyle name="Normal 7" xfId="2804"/>
    <cellStyle name="Normal 7 2" xfId="2805"/>
    <cellStyle name="Normal 8" xfId="2806"/>
    <cellStyle name="Normal 9" xfId="2807"/>
    <cellStyle name="Normal 9 2" xfId="2808"/>
    <cellStyle name="Normal 9 2 2" xfId="2809"/>
    <cellStyle name="Normal 9 2 2 2" xfId="2810"/>
    <cellStyle name="Normal 9 2 2 2 2" xfId="2811"/>
    <cellStyle name="Normal 9 2 2 3" xfId="2812"/>
    <cellStyle name="Normal 9 2 2 4" xfId="2813"/>
    <cellStyle name="Normal 9 2 3" xfId="2814"/>
    <cellStyle name="Normal 9 2 3 2" xfId="2815"/>
    <cellStyle name="Normal 9 2 4" xfId="2816"/>
    <cellStyle name="Normal 9 2 5" xfId="2817"/>
    <cellStyle name="Normal 9 3" xfId="2818"/>
    <cellStyle name="Normal 9 3 2" xfId="2819"/>
    <cellStyle name="Normal 9 3 2 2" xfId="2820"/>
    <cellStyle name="Normal 9 3 3" xfId="2821"/>
    <cellStyle name="Normal 9 3 4" xfId="2822"/>
    <cellStyle name="Normal 9 4" xfId="2823"/>
    <cellStyle name="Normal 9 4 2" xfId="2824"/>
    <cellStyle name="Normal 9 5" xfId="2825"/>
    <cellStyle name="Normal 9 5 2" xfId="2826"/>
    <cellStyle name="Normal 9 6" xfId="2827"/>
    <cellStyle name="Normal 9 7" xfId="2828"/>
    <cellStyle name="Normal_2007-08 Figures in data report 2007-08" xfId="2985"/>
    <cellStyle name="Normal_App 1-Services" xfId="3"/>
    <cellStyle name="Normal_Sheet1" xfId="2"/>
    <cellStyle name="Note 2" xfId="2829"/>
    <cellStyle name="Note 2 2" xfId="2830"/>
    <cellStyle name="Note 2 2 2" xfId="2831"/>
    <cellStyle name="Note 2 3" xfId="2832"/>
    <cellStyle name="Note 3" xfId="2833"/>
    <cellStyle name="Output 2" xfId="2834"/>
    <cellStyle name="Output 3" xfId="2835"/>
    <cellStyle name="Percent" xfId="2987" builtinId="5"/>
    <cellStyle name="Percent 10" xfId="2836"/>
    <cellStyle name="Percent 10 2" xfId="2837"/>
    <cellStyle name="Percent 10 3" xfId="2983"/>
    <cellStyle name="Percent 11" xfId="2838"/>
    <cellStyle name="Percent 12" xfId="2981"/>
    <cellStyle name="Percent 2" xfId="2839"/>
    <cellStyle name="Percent 2 2" xfId="2840"/>
    <cellStyle name="Percent 2 3" xfId="2841"/>
    <cellStyle name="Percent 2 4" xfId="2842"/>
    <cellStyle name="Percent 3" xfId="2843"/>
    <cellStyle name="Percent 3 2" xfId="2844"/>
    <cellStyle name="Percent 4" xfId="2845"/>
    <cellStyle name="Percent 4 2" xfId="2846"/>
    <cellStyle name="Percent 4 2 2" xfId="2847"/>
    <cellStyle name="Percent 4 2 2 2" xfId="2848"/>
    <cellStyle name="Percent 4 2 2 2 2" xfId="2849"/>
    <cellStyle name="Percent 4 2 2 2 2 2" xfId="2850"/>
    <cellStyle name="Percent 4 2 2 2 3" xfId="2851"/>
    <cellStyle name="Percent 4 2 2 2 4" xfId="2852"/>
    <cellStyle name="Percent 4 2 2 3" xfId="2853"/>
    <cellStyle name="Percent 4 2 2 3 2" xfId="2854"/>
    <cellStyle name="Percent 4 2 2 4" xfId="2855"/>
    <cellStyle name="Percent 4 2 2 5" xfId="2856"/>
    <cellStyle name="Percent 4 2 3" xfId="2857"/>
    <cellStyle name="Percent 4 2 3 2" xfId="2858"/>
    <cellStyle name="Percent 4 2 3 2 2" xfId="2859"/>
    <cellStyle name="Percent 4 2 3 3" xfId="2860"/>
    <cellStyle name="Percent 4 2 3 4" xfId="2861"/>
    <cellStyle name="Percent 4 2 4" xfId="2862"/>
    <cellStyle name="Percent 4 2 4 2" xfId="2863"/>
    <cellStyle name="Percent 4 2 5" xfId="2864"/>
    <cellStyle name="Percent 4 2 5 2" xfId="2865"/>
    <cellStyle name="Percent 4 2 6" xfId="2866"/>
    <cellStyle name="Percent 4 2 6 2" xfId="2867"/>
    <cellStyle name="Percent 4 2 7" xfId="2868"/>
    <cellStyle name="Percent 4 3" xfId="2869"/>
    <cellStyle name="Percent 4 4" xfId="2870"/>
    <cellStyle name="Percent 4 5" xfId="2871"/>
    <cellStyle name="Percent 4 6" xfId="2872"/>
    <cellStyle name="Percent 4 6 2" xfId="2873"/>
    <cellStyle name="Percent 4 6 2 2" xfId="2874"/>
    <cellStyle name="Percent 4 6 2 2 2" xfId="2875"/>
    <cellStyle name="Percent 4 6 2 2 2 2" xfId="2876"/>
    <cellStyle name="Percent 4 6 2 2 3" xfId="2877"/>
    <cellStyle name="Percent 4 6 2 2 4" xfId="2878"/>
    <cellStyle name="Percent 4 6 2 3" xfId="2879"/>
    <cellStyle name="Percent 4 6 2 3 2" xfId="2880"/>
    <cellStyle name="Percent 4 6 2 4" xfId="2881"/>
    <cellStyle name="Percent 4 6 2 5" xfId="2882"/>
    <cellStyle name="Percent 4 6 3" xfId="2883"/>
    <cellStyle name="Percent 4 6 3 2" xfId="2884"/>
    <cellStyle name="Percent 4 6 3 2 2" xfId="2885"/>
    <cellStyle name="Percent 4 6 3 3" xfId="2886"/>
    <cellStyle name="Percent 4 6 3 4" xfId="2887"/>
    <cellStyle name="Percent 4 6 4" xfId="2888"/>
    <cellStyle name="Percent 4 6 4 2" xfId="2889"/>
    <cellStyle name="Percent 4 6 5" xfId="2890"/>
    <cellStyle name="Percent 4 6 6" xfId="2891"/>
    <cellStyle name="Percent 4 7" xfId="2892"/>
    <cellStyle name="Percent 4 8" xfId="2893"/>
    <cellStyle name="Percent 4 8 2" xfId="2894"/>
    <cellStyle name="Percent 4 8 2 2" xfId="2895"/>
    <cellStyle name="Percent 4 8 3" xfId="2896"/>
    <cellStyle name="Percent 4 8 4" xfId="2897"/>
    <cellStyle name="Percent 5" xfId="2898"/>
    <cellStyle name="Percent 5 2" xfId="2899"/>
    <cellStyle name="Percent 5 3" xfId="2900"/>
    <cellStyle name="Percent 5 4" xfId="2901"/>
    <cellStyle name="Percent 5 5" xfId="2902"/>
    <cellStyle name="Percent 6" xfId="2903"/>
    <cellStyle name="Percent 6 2" xfId="2904"/>
    <cellStyle name="Percent 6 2 2" xfId="2905"/>
    <cellStyle name="Percent 6 2 2 2" xfId="2906"/>
    <cellStyle name="Percent 6 2 2 2 2" xfId="2907"/>
    <cellStyle name="Percent 6 2 2 3" xfId="2908"/>
    <cellStyle name="Percent 6 2 2 4" xfId="2909"/>
    <cellStyle name="Percent 6 2 3" xfId="2910"/>
    <cellStyle name="Percent 6 2 3 2" xfId="2911"/>
    <cellStyle name="Percent 6 2 4" xfId="2912"/>
    <cellStyle name="Percent 6 2 5" xfId="2913"/>
    <cellStyle name="Percent 6 3" xfId="2914"/>
    <cellStyle name="Percent 6 3 2" xfId="2915"/>
    <cellStyle name="Percent 6 3 2 2" xfId="2916"/>
    <cellStyle name="Percent 6 3 3" xfId="2917"/>
    <cellStyle name="Percent 6 3 4" xfId="2918"/>
    <cellStyle name="Percent 6 4" xfId="2919"/>
    <cellStyle name="Percent 6 4 2" xfId="2920"/>
    <cellStyle name="Percent 6 5" xfId="2921"/>
    <cellStyle name="Percent 6 5 2" xfId="2922"/>
    <cellStyle name="Percent 6 6" xfId="2923"/>
    <cellStyle name="Percent 6 6 2" xfId="2924"/>
    <cellStyle name="Percent 6 7" xfId="2925"/>
    <cellStyle name="Percent 7" xfId="2926"/>
    <cellStyle name="Percent 7 2" xfId="2927"/>
    <cellStyle name="Percent 7 2 2" xfId="2928"/>
    <cellStyle name="Percent 7 2 2 2" xfId="2929"/>
    <cellStyle name="Percent 7 2 2 2 2" xfId="2930"/>
    <cellStyle name="Percent 7 2 2 3" xfId="2931"/>
    <cellStyle name="Percent 7 2 2 4" xfId="2932"/>
    <cellStyle name="Percent 7 2 3" xfId="2933"/>
    <cellStyle name="Percent 7 2 3 2" xfId="2934"/>
    <cellStyle name="Percent 7 2 4" xfId="2935"/>
    <cellStyle name="Percent 7 2 5" xfId="2936"/>
    <cellStyle name="Percent 7 3" xfId="2937"/>
    <cellStyle name="Percent 7 3 2" xfId="2938"/>
    <cellStyle name="Percent 7 3 2 2" xfId="2939"/>
    <cellStyle name="Percent 7 3 3" xfId="2940"/>
    <cellStyle name="Percent 7 3 4" xfId="2941"/>
    <cellStyle name="Percent 7 4" xfId="2942"/>
    <cellStyle name="Percent 7 4 2" xfId="2943"/>
    <cellStyle name="Percent 7 5" xfId="2944"/>
    <cellStyle name="Percent 7 5 2" xfId="2945"/>
    <cellStyle name="Percent 7 6" xfId="2946"/>
    <cellStyle name="Percent 7 6 2" xfId="2947"/>
    <cellStyle name="Percent 7 7" xfId="2948"/>
    <cellStyle name="Percent 8" xfId="2949"/>
    <cellStyle name="Percent 8 2" xfId="2950"/>
    <cellStyle name="Percent 8 2 2" xfId="2951"/>
    <cellStyle name="Percent 8 2 2 2" xfId="2952"/>
    <cellStyle name="Percent 8 2 2 2 2" xfId="2953"/>
    <cellStyle name="Percent 8 2 2 3" xfId="2954"/>
    <cellStyle name="Percent 8 2 2 4" xfId="2955"/>
    <cellStyle name="Percent 8 2 3" xfId="2956"/>
    <cellStyle name="Percent 8 2 3 2" xfId="2957"/>
    <cellStyle name="Percent 8 2 4" xfId="2958"/>
    <cellStyle name="Percent 8 2 5" xfId="2959"/>
    <cellStyle name="Percent 8 3" xfId="2960"/>
    <cellStyle name="Percent 8 3 2" xfId="2961"/>
    <cellStyle name="Percent 8 3 2 2" xfId="2962"/>
    <cellStyle name="Percent 8 3 3" xfId="2963"/>
    <cellStyle name="Percent 8 3 4" xfId="2964"/>
    <cellStyle name="Percent 8 4" xfId="2965"/>
    <cellStyle name="Percent 8 4 2" xfId="2966"/>
    <cellStyle name="Percent 8 5" xfId="2967"/>
    <cellStyle name="Percent 8 6" xfId="2968"/>
    <cellStyle name="Percent 9" xfId="2969"/>
    <cellStyle name="Percent 9 2" xfId="2970"/>
    <cellStyle name="Percent 9 2 2" xfId="2971"/>
    <cellStyle name="Percent 9 3" xfId="2972"/>
    <cellStyle name="Percent 9 4" xfId="2973"/>
    <cellStyle name="Title 2" xfId="2974"/>
    <cellStyle name="Title 3" xfId="2975"/>
    <cellStyle name="Total 2" xfId="2976"/>
    <cellStyle name="Total 3" xfId="2977"/>
    <cellStyle name="Warning Text 2" xfId="2978"/>
    <cellStyle name="Warning Text 3" xfId="2979"/>
  </cellStyles>
  <dxfs count="0"/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94</xdr:row>
      <xdr:rowOff>0</xdr:rowOff>
    </xdr:from>
    <xdr:to>
      <xdr:col>7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94</xdr:row>
      <xdr:rowOff>0</xdr:rowOff>
    </xdr:from>
    <xdr:to>
      <xdr:col>8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51</xdr:row>
      <xdr:rowOff>0</xdr:rowOff>
    </xdr:from>
    <xdr:to>
      <xdr:col>17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51</xdr:row>
      <xdr:rowOff>0</xdr:rowOff>
    </xdr:from>
    <xdr:to>
      <xdr:col>20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95</xdr:row>
      <xdr:rowOff>0</xdr:rowOff>
    </xdr:from>
    <xdr:to>
      <xdr:col>11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16242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69"/>
  <sheetViews>
    <sheetView tabSelected="1" workbookViewId="0">
      <pane xSplit="7" ySplit="3" topLeftCell="H130" activePane="bottomRight" state="frozen"/>
      <selection activeCell="B36" sqref="B36"/>
      <selection pane="topRight" activeCell="B36" sqref="B36"/>
      <selection pane="bottomLeft" activeCell="B36" sqref="B36"/>
      <selection pane="bottomRight" activeCell="B156" sqref="B156"/>
    </sheetView>
  </sheetViews>
  <sheetFormatPr defaultRowHeight="12.75" x14ac:dyDescent="0.2"/>
  <cols>
    <col min="1" max="2" width="9.140625" style="124"/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4" customWidth="1"/>
    <col min="8" max="8" width="10.28515625" style="5" bestFit="1" customWidth="1"/>
    <col min="9" max="9" width="0.85546875" style="4" customWidth="1"/>
    <col min="10" max="10" width="10.42578125" bestFit="1" customWidth="1"/>
    <col min="11" max="11" width="0.85546875" style="4" customWidth="1"/>
    <col min="12" max="12" width="7.85546875" style="2" bestFit="1" customWidth="1"/>
    <col min="13" max="13" width="0.85546875" style="3" customWidth="1"/>
    <col min="14" max="14" width="7.7109375" style="3" bestFit="1" customWidth="1"/>
    <col min="15" max="15" width="0.85546875" style="1" customWidth="1"/>
    <col min="16" max="16" width="7.85546875" style="3" bestFit="1" customWidth="1"/>
    <col min="17" max="17" width="0.85546875" style="3" customWidth="1"/>
    <col min="18" max="18" width="8.42578125" style="3" bestFit="1" customWidth="1"/>
    <col min="19" max="19" width="0.85546875" style="1" customWidth="1"/>
    <col min="20" max="20" width="8" style="2" bestFit="1" customWidth="1"/>
    <col min="21" max="21" width="0.85546875" style="1" customWidth="1"/>
    <col min="22" max="22" width="8.140625" style="7" bestFit="1" customWidth="1"/>
    <col min="23" max="23" width="0.85546875" style="7" customWidth="1"/>
    <col min="24" max="24" width="7.85546875" bestFit="1" customWidth="1"/>
    <col min="25" max="25" width="0.85546875" customWidth="1"/>
    <col min="26" max="26" width="7.42578125" bestFit="1" customWidth="1"/>
  </cols>
  <sheetData>
    <row r="1" spans="1:26" s="59" customFormat="1" ht="15.75" x14ac:dyDescent="0.25">
      <c r="A1" s="406"/>
      <c r="B1" s="406"/>
      <c r="C1" s="417" t="s">
        <v>250</v>
      </c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8"/>
    </row>
    <row r="2" spans="1:26" s="53" customFormat="1" ht="15.75" x14ac:dyDescent="0.25">
      <c r="A2" s="115"/>
      <c r="B2" s="115"/>
      <c r="C2" s="58"/>
      <c r="D2" s="56"/>
      <c r="E2" s="56"/>
      <c r="F2" s="56"/>
      <c r="G2" s="56"/>
      <c r="H2" s="57"/>
      <c r="I2" s="56"/>
      <c r="J2" s="56"/>
      <c r="K2" s="56"/>
      <c r="L2" s="55"/>
      <c r="M2" s="56"/>
      <c r="N2" s="55"/>
      <c r="O2" s="56"/>
      <c r="P2" s="55"/>
      <c r="Q2" s="56"/>
      <c r="R2" s="55"/>
      <c r="S2" s="56"/>
      <c r="T2" s="55"/>
      <c r="U2" s="54"/>
      <c r="V2" s="54"/>
      <c r="W2" s="54"/>
    </row>
    <row r="3" spans="1:26" ht="49.5" x14ac:dyDescent="0.2">
      <c r="A3" s="189" t="s">
        <v>309</v>
      </c>
      <c r="B3" s="189" t="s">
        <v>310</v>
      </c>
      <c r="C3" s="52" t="s">
        <v>169</v>
      </c>
      <c r="D3" s="51" t="s">
        <v>168</v>
      </c>
      <c r="E3" s="50" t="s">
        <v>167</v>
      </c>
      <c r="F3" s="49" t="s">
        <v>166</v>
      </c>
      <c r="G3" s="46"/>
      <c r="H3" s="48" t="s">
        <v>249</v>
      </c>
      <c r="I3" s="46"/>
      <c r="J3" s="47" t="s">
        <v>165</v>
      </c>
      <c r="K3" s="46"/>
      <c r="L3" s="42" t="s">
        <v>164</v>
      </c>
      <c r="M3" s="44"/>
      <c r="N3" s="42" t="s">
        <v>163</v>
      </c>
      <c r="O3" s="45"/>
      <c r="P3" s="42" t="s">
        <v>162</v>
      </c>
      <c r="Q3" s="44"/>
      <c r="R3" s="42" t="s">
        <v>161</v>
      </c>
      <c r="S3" s="44"/>
      <c r="T3" s="42" t="s">
        <v>170</v>
      </c>
      <c r="U3" s="43"/>
      <c r="V3" s="42" t="s">
        <v>171</v>
      </c>
      <c r="W3" s="43"/>
      <c r="X3" s="42" t="s">
        <v>160</v>
      </c>
      <c r="Y3" s="43"/>
      <c r="Z3" s="42" t="s">
        <v>159</v>
      </c>
    </row>
    <row r="4" spans="1:26" x14ac:dyDescent="0.2">
      <c r="A4" s="407" t="s">
        <v>311</v>
      </c>
      <c r="B4" s="407"/>
      <c r="C4" s="31">
        <v>50</v>
      </c>
      <c r="D4" s="30" t="s">
        <v>158</v>
      </c>
      <c r="E4" s="29" t="s">
        <v>3</v>
      </c>
      <c r="F4" s="28">
        <v>4</v>
      </c>
      <c r="G4" s="36"/>
      <c r="H4" s="27">
        <v>51082</v>
      </c>
      <c r="I4" s="36"/>
      <c r="J4" s="26">
        <v>22237</v>
      </c>
      <c r="K4" s="36"/>
      <c r="L4" s="24" t="s">
        <v>2</v>
      </c>
      <c r="M4" s="35"/>
      <c r="N4" s="22" t="s">
        <v>2</v>
      </c>
      <c r="O4" s="34"/>
      <c r="P4" s="20"/>
      <c r="Q4" s="33"/>
      <c r="R4" s="17" t="s">
        <v>2</v>
      </c>
      <c r="S4" s="32"/>
      <c r="T4" s="60" t="s">
        <v>2</v>
      </c>
      <c r="U4" s="61"/>
      <c r="V4" s="60" t="s">
        <v>2</v>
      </c>
      <c r="X4" s="41" t="s">
        <v>3</v>
      </c>
      <c r="Y4" s="1"/>
      <c r="Z4" s="15" t="s">
        <v>2</v>
      </c>
    </row>
    <row r="5" spans="1:26" x14ac:dyDescent="0.2">
      <c r="A5" s="407" t="s">
        <v>312</v>
      </c>
      <c r="B5" s="407"/>
      <c r="C5" s="31">
        <v>110</v>
      </c>
      <c r="D5" s="30" t="s">
        <v>157</v>
      </c>
      <c r="E5" s="29" t="s">
        <v>3</v>
      </c>
      <c r="F5" s="28">
        <v>4</v>
      </c>
      <c r="G5" s="36"/>
      <c r="H5" s="27">
        <v>25327</v>
      </c>
      <c r="I5" s="36"/>
      <c r="J5" s="26">
        <v>10497</v>
      </c>
      <c r="K5" s="36"/>
      <c r="L5" s="24" t="s">
        <v>2</v>
      </c>
      <c r="M5" s="35"/>
      <c r="N5" s="22" t="s">
        <v>2</v>
      </c>
      <c r="O5" s="34"/>
      <c r="P5" s="20"/>
      <c r="Q5" s="33"/>
      <c r="R5" s="17" t="s">
        <v>2</v>
      </c>
      <c r="S5" s="32"/>
      <c r="T5" s="60"/>
      <c r="U5" s="61"/>
      <c r="V5" s="60" t="s">
        <v>2</v>
      </c>
      <c r="X5" s="17" t="s">
        <v>3</v>
      </c>
      <c r="Y5" s="1"/>
      <c r="Z5" s="15" t="s">
        <v>2</v>
      </c>
    </row>
    <row r="6" spans="1:26" x14ac:dyDescent="0.2">
      <c r="A6" s="407" t="s">
        <v>313</v>
      </c>
      <c r="B6" s="407"/>
      <c r="C6" s="31">
        <v>150</v>
      </c>
      <c r="D6" s="30" t="s">
        <v>156</v>
      </c>
      <c r="E6" s="29" t="s">
        <v>8</v>
      </c>
      <c r="F6" s="28">
        <v>2</v>
      </c>
      <c r="G6" s="36"/>
      <c r="H6" s="27">
        <v>44498</v>
      </c>
      <c r="I6" s="36"/>
      <c r="J6" s="26">
        <v>15396</v>
      </c>
      <c r="K6" s="36"/>
      <c r="L6" s="24" t="s">
        <v>2</v>
      </c>
      <c r="M6" s="35"/>
      <c r="N6" s="22" t="s">
        <v>2</v>
      </c>
      <c r="O6" s="34"/>
      <c r="P6" s="20"/>
      <c r="Q6" s="33"/>
      <c r="R6" s="17" t="s">
        <v>2</v>
      </c>
      <c r="S6" s="32"/>
      <c r="T6" s="60" t="s">
        <v>2</v>
      </c>
      <c r="U6" s="61"/>
      <c r="V6" s="60"/>
      <c r="X6" s="17" t="s">
        <v>2</v>
      </c>
      <c r="Y6" s="1"/>
      <c r="Z6" s="15" t="s">
        <v>2</v>
      </c>
    </row>
    <row r="7" spans="1:26" x14ac:dyDescent="0.2">
      <c r="A7" s="407" t="s">
        <v>314</v>
      </c>
      <c r="B7" s="407"/>
      <c r="C7" s="31">
        <v>200</v>
      </c>
      <c r="D7" s="30" t="s">
        <v>155</v>
      </c>
      <c r="E7" s="29" t="s">
        <v>8</v>
      </c>
      <c r="F7" s="28">
        <v>2</v>
      </c>
      <c r="G7" s="36"/>
      <c r="H7" s="27">
        <v>85446</v>
      </c>
      <c r="I7" s="36"/>
      <c r="J7" s="26">
        <v>26316</v>
      </c>
      <c r="K7" s="36"/>
      <c r="L7" s="24" t="s">
        <v>2</v>
      </c>
      <c r="M7" s="35"/>
      <c r="N7" s="22" t="s">
        <v>2</v>
      </c>
      <c r="O7" s="34"/>
      <c r="P7" s="20"/>
      <c r="Q7" s="33"/>
      <c r="R7" s="17" t="s">
        <v>2</v>
      </c>
      <c r="S7" s="32"/>
      <c r="T7" s="60" t="s">
        <v>2</v>
      </c>
      <c r="U7" s="61"/>
      <c r="V7" s="60"/>
      <c r="X7" s="17" t="s">
        <v>2</v>
      </c>
      <c r="Y7" s="1"/>
      <c r="Z7" s="15" t="s">
        <v>3</v>
      </c>
    </row>
    <row r="8" spans="1:26" x14ac:dyDescent="0.2">
      <c r="A8" s="407" t="s">
        <v>315</v>
      </c>
      <c r="B8" s="407"/>
      <c r="C8" s="31">
        <v>250</v>
      </c>
      <c r="D8" s="30" t="s">
        <v>154</v>
      </c>
      <c r="E8" s="29" t="s">
        <v>11</v>
      </c>
      <c r="F8" s="28">
        <v>4</v>
      </c>
      <c r="G8" s="36"/>
      <c r="H8" s="27">
        <v>41644</v>
      </c>
      <c r="I8" s="36"/>
      <c r="J8" s="26">
        <v>17604</v>
      </c>
      <c r="K8" s="36"/>
      <c r="L8" s="24" t="s">
        <v>2</v>
      </c>
      <c r="M8" s="35"/>
      <c r="N8" s="22" t="s">
        <v>2</v>
      </c>
      <c r="O8" s="34"/>
      <c r="P8" s="20"/>
      <c r="Q8" s="33"/>
      <c r="R8" s="17" t="s">
        <v>2</v>
      </c>
      <c r="S8" s="32"/>
      <c r="T8" s="60"/>
      <c r="U8" s="61"/>
      <c r="V8" s="60" t="s">
        <v>2</v>
      </c>
      <c r="X8" s="17" t="s">
        <v>3</v>
      </c>
      <c r="Y8" s="1"/>
      <c r="Z8" s="15" t="s">
        <v>2</v>
      </c>
    </row>
    <row r="9" spans="1:26" x14ac:dyDescent="0.2">
      <c r="A9" s="407" t="s">
        <v>311</v>
      </c>
      <c r="B9" s="407"/>
      <c r="C9" s="31">
        <v>300</v>
      </c>
      <c r="D9" s="30" t="s">
        <v>153</v>
      </c>
      <c r="E9" s="29" t="s">
        <v>3</v>
      </c>
      <c r="F9" s="28">
        <v>9</v>
      </c>
      <c r="G9" s="36"/>
      <c r="H9" s="27">
        <v>2400</v>
      </c>
      <c r="I9" s="36"/>
      <c r="J9" s="26">
        <v>1646</v>
      </c>
      <c r="K9" s="36"/>
      <c r="L9" s="24" t="s">
        <v>2</v>
      </c>
      <c r="M9" s="35"/>
      <c r="N9" s="22" t="s">
        <v>2</v>
      </c>
      <c r="O9" s="34"/>
      <c r="P9" s="20"/>
      <c r="Q9" s="33"/>
      <c r="R9" s="17" t="s">
        <v>3</v>
      </c>
      <c r="S9" s="32"/>
      <c r="T9" s="60"/>
      <c r="U9" s="61"/>
      <c r="V9" s="60"/>
      <c r="X9" s="17" t="s">
        <v>3</v>
      </c>
      <c r="Y9" s="1"/>
      <c r="Z9" s="15" t="s">
        <v>2</v>
      </c>
    </row>
    <row r="10" spans="1:26" x14ac:dyDescent="0.2">
      <c r="A10" s="407" t="s">
        <v>313</v>
      </c>
      <c r="B10" s="407"/>
      <c r="C10" s="31">
        <v>350</v>
      </c>
      <c r="D10" s="30" t="s">
        <v>152</v>
      </c>
      <c r="E10" s="29" t="s">
        <v>8</v>
      </c>
      <c r="F10" s="28">
        <v>3</v>
      </c>
      <c r="G10" s="36"/>
      <c r="H10" s="27">
        <v>200357</v>
      </c>
      <c r="I10" s="36"/>
      <c r="J10" s="26">
        <v>64646</v>
      </c>
      <c r="K10" s="36"/>
      <c r="L10" s="24" t="s">
        <v>2</v>
      </c>
      <c r="M10" s="35"/>
      <c r="N10" s="22" t="s">
        <v>2</v>
      </c>
      <c r="O10" s="34"/>
      <c r="P10" s="20"/>
      <c r="Q10" s="33"/>
      <c r="R10" s="17" t="s">
        <v>2</v>
      </c>
      <c r="S10" s="32"/>
      <c r="T10" s="60" t="s">
        <v>2</v>
      </c>
      <c r="U10" s="61"/>
      <c r="V10" s="60"/>
      <c r="X10" s="17" t="s">
        <v>2</v>
      </c>
      <c r="Y10" s="1"/>
      <c r="Z10" s="15" t="s">
        <v>3</v>
      </c>
    </row>
    <row r="11" spans="1:26" x14ac:dyDescent="0.2">
      <c r="A11" s="407" t="s">
        <v>316</v>
      </c>
      <c r="B11" s="407"/>
      <c r="C11" s="31">
        <v>470</v>
      </c>
      <c r="D11" s="30" t="s">
        <v>151</v>
      </c>
      <c r="E11" s="29" t="s">
        <v>3</v>
      </c>
      <c r="F11" s="28">
        <v>4</v>
      </c>
      <c r="G11" s="36"/>
      <c r="H11" s="27">
        <v>41682</v>
      </c>
      <c r="I11" s="36"/>
      <c r="J11" s="26">
        <v>18433</v>
      </c>
      <c r="K11" s="36"/>
      <c r="L11" s="24" t="s">
        <v>2</v>
      </c>
      <c r="M11" s="35"/>
      <c r="N11" s="22" t="s">
        <v>2</v>
      </c>
      <c r="O11" s="34"/>
      <c r="P11" s="20"/>
      <c r="Q11" s="33"/>
      <c r="R11" s="17" t="s">
        <v>2</v>
      </c>
      <c r="S11" s="32"/>
      <c r="T11" s="60"/>
      <c r="U11" s="61"/>
      <c r="V11" s="60"/>
      <c r="X11" s="17" t="s">
        <v>3</v>
      </c>
      <c r="Y11" s="1"/>
      <c r="Z11" s="15" t="s">
        <v>2</v>
      </c>
    </row>
    <row r="12" spans="1:26" x14ac:dyDescent="0.2">
      <c r="A12" s="407" t="s">
        <v>314</v>
      </c>
      <c r="B12" s="407"/>
      <c r="C12" s="31">
        <v>500</v>
      </c>
      <c r="D12" s="30" t="s">
        <v>150</v>
      </c>
      <c r="E12" s="29" t="s">
        <v>8</v>
      </c>
      <c r="F12" s="28">
        <v>7</v>
      </c>
      <c r="G12" s="36"/>
      <c r="H12" s="27">
        <v>187703</v>
      </c>
      <c r="I12" s="36"/>
      <c r="J12" s="26">
        <v>66089</v>
      </c>
      <c r="K12" s="36"/>
      <c r="L12" s="24" t="s">
        <v>2</v>
      </c>
      <c r="M12" s="35"/>
      <c r="N12" s="22" t="s">
        <v>2</v>
      </c>
      <c r="O12" s="34"/>
      <c r="P12" s="20"/>
      <c r="Q12" s="33"/>
      <c r="R12" s="17" t="s">
        <v>2</v>
      </c>
      <c r="S12" s="32"/>
      <c r="T12" s="60" t="s">
        <v>2</v>
      </c>
      <c r="U12" s="61"/>
      <c r="V12" s="60"/>
      <c r="X12" s="17" t="s">
        <v>2</v>
      </c>
      <c r="Y12" s="1"/>
      <c r="Z12" s="15" t="s">
        <v>3</v>
      </c>
    </row>
    <row r="13" spans="1:26" x14ac:dyDescent="0.2">
      <c r="A13" s="407" t="s">
        <v>317</v>
      </c>
      <c r="B13" s="407"/>
      <c r="C13" s="31">
        <v>550</v>
      </c>
      <c r="D13" s="30" t="s">
        <v>149</v>
      </c>
      <c r="E13" s="29" t="s">
        <v>3</v>
      </c>
      <c r="F13" s="28">
        <v>4</v>
      </c>
      <c r="G13" s="36"/>
      <c r="H13" s="27">
        <v>33468</v>
      </c>
      <c r="I13" s="36"/>
      <c r="J13" s="26">
        <v>17518</v>
      </c>
      <c r="K13" s="36"/>
      <c r="L13" s="24" t="s">
        <v>2</v>
      </c>
      <c r="M13" s="35"/>
      <c r="N13" s="22" t="s">
        <v>2</v>
      </c>
      <c r="O13" s="34"/>
      <c r="P13" s="20"/>
      <c r="Q13" s="33"/>
      <c r="R13" s="17" t="s">
        <v>2</v>
      </c>
      <c r="S13" s="32"/>
      <c r="T13" s="60" t="s">
        <v>2</v>
      </c>
      <c r="U13" s="61"/>
      <c r="V13" s="60"/>
      <c r="X13" s="17" t="s">
        <v>3</v>
      </c>
      <c r="Y13" s="1"/>
      <c r="Z13" s="15" t="s">
        <v>2</v>
      </c>
    </row>
    <row r="14" spans="1:26" x14ac:dyDescent="0.2">
      <c r="A14" s="407" t="s">
        <v>318</v>
      </c>
      <c r="B14" s="407"/>
      <c r="C14" s="31">
        <v>600</v>
      </c>
      <c r="D14" s="30" t="s">
        <v>148</v>
      </c>
      <c r="E14" s="29" t="s">
        <v>11</v>
      </c>
      <c r="F14" s="28">
        <v>11</v>
      </c>
      <c r="G14" s="36"/>
      <c r="H14" s="27">
        <v>13032</v>
      </c>
      <c r="I14" s="36"/>
      <c r="J14" s="26">
        <v>4235</v>
      </c>
      <c r="K14" s="36"/>
      <c r="L14" s="24" t="s">
        <v>2</v>
      </c>
      <c r="M14" s="35"/>
      <c r="N14" s="22" t="s">
        <v>2</v>
      </c>
      <c r="O14" s="34"/>
      <c r="P14" s="20" t="s">
        <v>2</v>
      </c>
      <c r="Q14" s="33"/>
      <c r="R14" s="17" t="s">
        <v>2</v>
      </c>
      <c r="S14" s="32"/>
      <c r="T14" s="60"/>
      <c r="U14" s="61"/>
      <c r="V14" s="60" t="s">
        <v>2</v>
      </c>
      <c r="X14" s="17" t="s">
        <v>2</v>
      </c>
      <c r="Y14" s="1"/>
      <c r="Z14" s="15" t="s">
        <v>2</v>
      </c>
    </row>
    <row r="15" spans="1:26" x14ac:dyDescent="0.2">
      <c r="A15" s="407" t="s">
        <v>311</v>
      </c>
      <c r="B15" s="407"/>
      <c r="C15" s="31">
        <v>650</v>
      </c>
      <c r="D15" s="30" t="s">
        <v>147</v>
      </c>
      <c r="E15" s="29" t="s">
        <v>3</v>
      </c>
      <c r="F15" s="28">
        <v>10</v>
      </c>
      <c r="G15" s="36"/>
      <c r="H15" s="27">
        <v>8413</v>
      </c>
      <c r="I15" s="36"/>
      <c r="J15" s="26">
        <v>4046</v>
      </c>
      <c r="K15" s="36"/>
      <c r="L15" s="24" t="s">
        <v>2</v>
      </c>
      <c r="M15" s="35"/>
      <c r="N15" s="22" t="s">
        <v>2</v>
      </c>
      <c r="O15" s="34"/>
      <c r="P15" s="20"/>
      <c r="Q15" s="33"/>
      <c r="R15" s="17" t="s">
        <v>2</v>
      </c>
      <c r="S15" s="32"/>
      <c r="T15" s="60"/>
      <c r="U15" s="61"/>
      <c r="V15" s="60"/>
      <c r="X15" s="17" t="s">
        <v>3</v>
      </c>
      <c r="Y15" s="1"/>
      <c r="Z15" s="15" t="s">
        <v>2</v>
      </c>
    </row>
    <row r="16" spans="1:26" x14ac:dyDescent="0.2">
      <c r="A16" s="407" t="s">
        <v>314</v>
      </c>
      <c r="B16" s="407"/>
      <c r="C16" s="31">
        <v>750</v>
      </c>
      <c r="D16" s="30" t="s">
        <v>146</v>
      </c>
      <c r="E16" s="29" t="s">
        <v>8</v>
      </c>
      <c r="F16" s="28">
        <v>3</v>
      </c>
      <c r="G16" s="299"/>
      <c r="H16" s="27">
        <v>332424</v>
      </c>
      <c r="I16" s="299"/>
      <c r="J16" s="26">
        <v>106442</v>
      </c>
      <c r="K16" s="299"/>
      <c r="L16" s="24" t="s">
        <v>2</v>
      </c>
      <c r="M16" s="35"/>
      <c r="N16" s="22" t="s">
        <v>2</v>
      </c>
      <c r="O16" s="34"/>
      <c r="P16" s="20" t="s">
        <v>2</v>
      </c>
      <c r="Q16" s="33"/>
      <c r="R16" s="17" t="s">
        <v>2</v>
      </c>
      <c r="S16" s="32"/>
      <c r="T16" s="60"/>
      <c r="U16" s="61"/>
      <c r="V16" s="60"/>
      <c r="X16" s="17" t="s">
        <v>2</v>
      </c>
      <c r="Y16" s="1"/>
      <c r="Z16" s="15" t="s">
        <v>3</v>
      </c>
    </row>
    <row r="17" spans="1:26" x14ac:dyDescent="0.2">
      <c r="A17" s="407" t="s">
        <v>319</v>
      </c>
      <c r="B17" s="407"/>
      <c r="C17" s="31">
        <v>800</v>
      </c>
      <c r="D17" s="30" t="s">
        <v>145</v>
      </c>
      <c r="E17" s="29" t="s">
        <v>3</v>
      </c>
      <c r="F17" s="28">
        <v>10</v>
      </c>
      <c r="G17" s="36"/>
      <c r="H17" s="27">
        <v>5994</v>
      </c>
      <c r="I17" s="36"/>
      <c r="J17" s="26">
        <v>3718</v>
      </c>
      <c r="K17" s="36"/>
      <c r="L17" s="24" t="s">
        <v>2</v>
      </c>
      <c r="M17" s="35"/>
      <c r="N17" s="22" t="s">
        <v>2</v>
      </c>
      <c r="O17" s="34"/>
      <c r="P17" s="20"/>
      <c r="Q17" s="33"/>
      <c r="R17" s="17" t="s">
        <v>3</v>
      </c>
      <c r="S17" s="32"/>
      <c r="T17" s="60"/>
      <c r="U17" s="61"/>
      <c r="V17" s="60"/>
      <c r="X17" s="17" t="s">
        <v>3</v>
      </c>
      <c r="Y17" s="1"/>
      <c r="Z17" s="15" t="s">
        <v>2</v>
      </c>
    </row>
    <row r="18" spans="1:26" x14ac:dyDescent="0.2">
      <c r="A18" s="407" t="s">
        <v>316</v>
      </c>
      <c r="B18" s="407"/>
      <c r="C18" s="31">
        <v>850</v>
      </c>
      <c r="D18" s="30" t="s">
        <v>144</v>
      </c>
      <c r="E18" s="29" t="s">
        <v>3</v>
      </c>
      <c r="F18" s="28">
        <v>10</v>
      </c>
      <c r="G18" s="36"/>
      <c r="H18" s="27">
        <v>7409</v>
      </c>
      <c r="I18" s="36"/>
      <c r="J18" s="26">
        <v>3600</v>
      </c>
      <c r="K18" s="36"/>
      <c r="L18" s="24" t="s">
        <v>2</v>
      </c>
      <c r="M18" s="35"/>
      <c r="N18" s="22" t="s">
        <v>2</v>
      </c>
      <c r="O18" s="34"/>
      <c r="P18" s="20"/>
      <c r="Q18" s="33"/>
      <c r="R18" s="17" t="s">
        <v>2</v>
      </c>
      <c r="S18" s="32"/>
      <c r="T18" s="60"/>
      <c r="U18" s="61"/>
      <c r="V18" s="60"/>
      <c r="X18" s="17" t="s">
        <v>2</v>
      </c>
      <c r="Y18" s="1"/>
      <c r="Z18" s="15" t="s">
        <v>2</v>
      </c>
    </row>
    <row r="19" spans="1:26" x14ac:dyDescent="0.2">
      <c r="A19" s="408" t="s">
        <v>314</v>
      </c>
      <c r="B19" s="409" t="s">
        <v>316</v>
      </c>
      <c r="C19" s="31">
        <v>900</v>
      </c>
      <c r="D19" s="30" t="s">
        <v>143</v>
      </c>
      <c r="E19" s="29" t="s">
        <v>11</v>
      </c>
      <c r="F19" s="28">
        <v>7</v>
      </c>
      <c r="G19" s="36"/>
      <c r="H19" s="27">
        <v>79688</v>
      </c>
      <c r="I19" s="36"/>
      <c r="J19" s="26">
        <v>34633</v>
      </c>
      <c r="K19" s="36"/>
      <c r="L19" s="24" t="s">
        <v>2</v>
      </c>
      <c r="M19" s="35"/>
      <c r="N19" s="22" t="s">
        <v>2</v>
      </c>
      <c r="O19" s="34"/>
      <c r="P19" s="20"/>
      <c r="Q19" s="33"/>
      <c r="R19" s="17" t="s">
        <v>2</v>
      </c>
      <c r="S19" s="32"/>
      <c r="T19" s="60"/>
      <c r="U19" s="61"/>
      <c r="V19" s="60"/>
      <c r="X19" s="17" t="s">
        <v>2</v>
      </c>
      <c r="Y19" s="1"/>
      <c r="Z19" s="15" t="s">
        <v>2</v>
      </c>
    </row>
    <row r="20" spans="1:26" x14ac:dyDescent="0.2">
      <c r="A20" s="407" t="s">
        <v>316</v>
      </c>
      <c r="B20" s="407"/>
      <c r="C20" s="31">
        <v>950</v>
      </c>
      <c r="D20" s="30" t="s">
        <v>142</v>
      </c>
      <c r="E20" s="29" t="s">
        <v>3</v>
      </c>
      <c r="F20" s="28">
        <v>9</v>
      </c>
      <c r="G20" s="36"/>
      <c r="H20" s="27">
        <v>3076</v>
      </c>
      <c r="I20" s="36"/>
      <c r="J20" s="26">
        <v>1981</v>
      </c>
      <c r="K20" s="36"/>
      <c r="L20" s="24" t="s">
        <v>2</v>
      </c>
      <c r="M20" s="35"/>
      <c r="N20" s="22" t="s">
        <v>2</v>
      </c>
      <c r="O20" s="34"/>
      <c r="P20" s="20"/>
      <c r="Q20" s="33"/>
      <c r="R20" s="17" t="s">
        <v>2</v>
      </c>
      <c r="S20" s="32"/>
      <c r="T20" s="60"/>
      <c r="U20" s="61"/>
      <c r="V20" s="60"/>
      <c r="X20" s="17" t="s">
        <v>3</v>
      </c>
      <c r="Y20" s="1"/>
      <c r="Z20" s="15" t="s">
        <v>3</v>
      </c>
    </row>
    <row r="21" spans="1:26" x14ac:dyDescent="0.2">
      <c r="A21" s="407" t="s">
        <v>317</v>
      </c>
      <c r="B21" s="407"/>
      <c r="C21" s="31">
        <v>1000</v>
      </c>
      <c r="D21" s="30" t="s">
        <v>141</v>
      </c>
      <c r="E21" s="29" t="s">
        <v>3</v>
      </c>
      <c r="F21" s="28">
        <v>9</v>
      </c>
      <c r="G21" s="36"/>
      <c r="H21" s="27">
        <v>2422</v>
      </c>
      <c r="I21" s="36"/>
      <c r="J21" s="26">
        <v>1380</v>
      </c>
      <c r="K21" s="36"/>
      <c r="L21" s="24" t="s">
        <v>2</v>
      </c>
      <c r="M21" s="35"/>
      <c r="N21" s="22" t="s">
        <v>2</v>
      </c>
      <c r="O21" s="34"/>
      <c r="P21" s="20"/>
      <c r="Q21" s="33"/>
      <c r="R21" s="17" t="s">
        <v>2</v>
      </c>
      <c r="S21" s="32"/>
      <c r="T21" s="60"/>
      <c r="U21" s="61"/>
      <c r="V21" s="60"/>
      <c r="X21" s="17" t="s">
        <v>3</v>
      </c>
      <c r="Y21" s="1"/>
      <c r="Z21" s="15" t="s">
        <v>2</v>
      </c>
    </row>
    <row r="22" spans="1:26" x14ac:dyDescent="0.2">
      <c r="A22" s="407" t="s">
        <v>317</v>
      </c>
      <c r="B22" s="407"/>
      <c r="C22" s="31">
        <v>1050</v>
      </c>
      <c r="D22" s="30" t="s">
        <v>140</v>
      </c>
      <c r="E22" s="29" t="s">
        <v>3</v>
      </c>
      <c r="F22" s="28">
        <v>9</v>
      </c>
      <c r="G22" s="36"/>
      <c r="H22" s="27">
        <v>2602</v>
      </c>
      <c r="I22" s="36"/>
      <c r="J22" s="26">
        <v>1900</v>
      </c>
      <c r="K22" s="36"/>
      <c r="L22" s="24" t="s">
        <v>2</v>
      </c>
      <c r="M22" s="35"/>
      <c r="N22" s="22" t="s">
        <v>2</v>
      </c>
      <c r="O22" s="34"/>
      <c r="P22" s="20"/>
      <c r="Q22" s="33"/>
      <c r="R22" s="17" t="s">
        <v>2</v>
      </c>
      <c r="S22" s="32"/>
      <c r="T22" s="60"/>
      <c r="U22" s="61"/>
      <c r="V22" s="60"/>
      <c r="X22" s="17" t="s">
        <v>3</v>
      </c>
      <c r="Y22" s="1"/>
      <c r="Z22" s="15" t="s">
        <v>2</v>
      </c>
    </row>
    <row r="23" spans="1:26" x14ac:dyDescent="0.2">
      <c r="A23" s="407" t="s">
        <v>313</v>
      </c>
      <c r="B23" s="407"/>
      <c r="C23" s="31">
        <v>1100</v>
      </c>
      <c r="D23" s="30" t="s">
        <v>139</v>
      </c>
      <c r="E23" s="29" t="s">
        <v>8</v>
      </c>
      <c r="F23" s="28">
        <v>2</v>
      </c>
      <c r="G23" s="36"/>
      <c r="H23" s="27">
        <v>44742</v>
      </c>
      <c r="I23" s="36"/>
      <c r="J23" s="26">
        <v>15333</v>
      </c>
      <c r="K23" s="36"/>
      <c r="L23" s="24" t="s">
        <v>2</v>
      </c>
      <c r="M23" s="35"/>
      <c r="N23" s="22" t="s">
        <v>2</v>
      </c>
      <c r="O23" s="34"/>
      <c r="P23" s="20"/>
      <c r="Q23" s="33"/>
      <c r="R23" s="17" t="s">
        <v>2</v>
      </c>
      <c r="S23" s="32"/>
      <c r="T23" s="60" t="s">
        <v>2</v>
      </c>
      <c r="U23" s="61"/>
      <c r="V23" s="60"/>
      <c r="X23" s="17" t="s">
        <v>2</v>
      </c>
      <c r="Y23" s="1"/>
      <c r="Z23" s="15" t="s">
        <v>2</v>
      </c>
    </row>
    <row r="24" spans="1:26" x14ac:dyDescent="0.2">
      <c r="A24" s="407" t="s">
        <v>316</v>
      </c>
      <c r="B24" s="407"/>
      <c r="C24" s="31">
        <v>1150</v>
      </c>
      <c r="D24" s="30" t="s">
        <v>138</v>
      </c>
      <c r="E24" s="29" t="s">
        <v>3</v>
      </c>
      <c r="F24" s="28">
        <v>9</v>
      </c>
      <c r="G24" s="36"/>
      <c r="H24" s="27">
        <v>2973</v>
      </c>
      <c r="I24" s="36"/>
      <c r="J24" s="26">
        <v>1014</v>
      </c>
      <c r="K24" s="36"/>
      <c r="L24" s="24" t="s">
        <v>2</v>
      </c>
      <c r="M24" s="35"/>
      <c r="N24" s="22" t="s">
        <v>2</v>
      </c>
      <c r="O24" s="34"/>
      <c r="P24" s="20"/>
      <c r="Q24" s="33"/>
      <c r="R24" s="17" t="s">
        <v>3</v>
      </c>
      <c r="S24" s="32"/>
      <c r="T24" s="60"/>
      <c r="U24" s="61"/>
      <c r="V24" s="60"/>
      <c r="X24" s="17" t="s">
        <v>2</v>
      </c>
      <c r="Y24" s="1"/>
      <c r="Z24" s="15" t="s">
        <v>2</v>
      </c>
    </row>
    <row r="25" spans="1:26" x14ac:dyDescent="0.2">
      <c r="A25" s="407" t="s">
        <v>316</v>
      </c>
      <c r="B25" s="407"/>
      <c r="C25" s="31">
        <v>1200</v>
      </c>
      <c r="D25" s="30" t="s">
        <v>137</v>
      </c>
      <c r="E25" s="29" t="s">
        <v>3</v>
      </c>
      <c r="F25" s="28">
        <v>9</v>
      </c>
      <c r="G25" s="36"/>
      <c r="H25" s="27">
        <v>1931</v>
      </c>
      <c r="I25" s="36"/>
      <c r="J25" s="26">
        <v>1324</v>
      </c>
      <c r="K25" s="36"/>
      <c r="L25" s="24" t="s">
        <v>2</v>
      </c>
      <c r="M25" s="35"/>
      <c r="N25" s="22" t="s">
        <v>2</v>
      </c>
      <c r="O25" s="34"/>
      <c r="P25" s="20"/>
      <c r="Q25" s="33"/>
      <c r="R25" s="17" t="s">
        <v>3</v>
      </c>
      <c r="S25" s="32"/>
      <c r="T25" s="60"/>
      <c r="U25" s="61"/>
      <c r="V25" s="60"/>
      <c r="X25" s="17" t="s">
        <v>2</v>
      </c>
      <c r="Y25" s="1"/>
      <c r="Z25" s="15" t="s">
        <v>2</v>
      </c>
    </row>
    <row r="26" spans="1:26" x14ac:dyDescent="0.2">
      <c r="A26" s="407" t="s">
        <v>316</v>
      </c>
      <c r="B26" s="407"/>
      <c r="C26" s="31">
        <v>1250</v>
      </c>
      <c r="D26" s="30" t="s">
        <v>136</v>
      </c>
      <c r="E26" s="29" t="s">
        <v>3</v>
      </c>
      <c r="F26" s="28">
        <v>4</v>
      </c>
      <c r="G26" s="36"/>
      <c r="H26" s="27">
        <v>19048</v>
      </c>
      <c r="I26" s="36"/>
      <c r="J26" s="26">
        <v>10092</v>
      </c>
      <c r="K26" s="36"/>
      <c r="L26" s="24" t="s">
        <v>2</v>
      </c>
      <c r="M26" s="35"/>
      <c r="N26" s="22" t="s">
        <v>2</v>
      </c>
      <c r="O26" s="34"/>
      <c r="P26" s="20"/>
      <c r="Q26" s="33"/>
      <c r="R26" s="17" t="s">
        <v>3</v>
      </c>
      <c r="S26" s="32"/>
      <c r="T26" s="60"/>
      <c r="U26" s="61"/>
      <c r="V26" s="60" t="s">
        <v>2</v>
      </c>
      <c r="X26" s="17" t="s">
        <v>3</v>
      </c>
      <c r="Y26" s="1"/>
      <c r="Z26" s="15" t="s">
        <v>2</v>
      </c>
    </row>
    <row r="27" spans="1:26" x14ac:dyDescent="0.2">
      <c r="A27" s="407" t="s">
        <v>313</v>
      </c>
      <c r="B27" s="407"/>
      <c r="C27" s="31">
        <v>1300</v>
      </c>
      <c r="D27" s="30" t="s">
        <v>135</v>
      </c>
      <c r="E27" s="29" t="s">
        <v>8</v>
      </c>
      <c r="F27" s="28">
        <v>2</v>
      </c>
      <c r="G27" s="36"/>
      <c r="H27" s="27">
        <v>36053</v>
      </c>
      <c r="I27" s="36"/>
      <c r="J27" s="26">
        <v>11735</v>
      </c>
      <c r="K27" s="36"/>
      <c r="L27" s="24" t="s">
        <v>2</v>
      </c>
      <c r="M27" s="35"/>
      <c r="N27" s="22" t="s">
        <v>2</v>
      </c>
      <c r="O27" s="34"/>
      <c r="P27" s="20"/>
      <c r="Q27" s="33"/>
      <c r="R27" s="17" t="s">
        <v>2</v>
      </c>
      <c r="S27" s="32"/>
      <c r="T27" s="60" t="s">
        <v>2</v>
      </c>
      <c r="U27" s="61"/>
      <c r="V27" s="60"/>
      <c r="X27" s="17" t="s">
        <v>2</v>
      </c>
      <c r="Y27" s="1"/>
      <c r="Z27" s="15" t="s">
        <v>2</v>
      </c>
    </row>
    <row r="28" spans="1:26" x14ac:dyDescent="0.2">
      <c r="A28" s="407" t="s">
        <v>315</v>
      </c>
      <c r="B28" s="407"/>
      <c r="C28" s="31">
        <v>1350</v>
      </c>
      <c r="D28" s="30" t="s">
        <v>134</v>
      </c>
      <c r="E28" s="29" t="s">
        <v>11</v>
      </c>
      <c r="F28" s="28">
        <v>4</v>
      </c>
      <c r="G28" s="36"/>
      <c r="H28" s="27">
        <v>32119</v>
      </c>
      <c r="I28" s="36"/>
      <c r="J28" s="26">
        <v>14606</v>
      </c>
      <c r="K28" s="36"/>
      <c r="L28" s="24" t="s">
        <v>2</v>
      </c>
      <c r="M28" s="35"/>
      <c r="N28" s="22" t="s">
        <v>2</v>
      </c>
      <c r="O28" s="34"/>
      <c r="P28" s="20"/>
      <c r="Q28" s="33"/>
      <c r="R28" s="17" t="s">
        <v>2</v>
      </c>
      <c r="S28" s="32"/>
      <c r="T28" s="60"/>
      <c r="U28" s="61"/>
      <c r="V28" s="60"/>
      <c r="X28" s="17" t="s">
        <v>3</v>
      </c>
      <c r="Y28" s="1"/>
      <c r="Z28" s="15" t="s">
        <v>2</v>
      </c>
    </row>
    <row r="29" spans="1:26" x14ac:dyDescent="0.2">
      <c r="A29" s="407" t="s">
        <v>316</v>
      </c>
      <c r="B29" s="407"/>
      <c r="C29" s="31">
        <v>1400</v>
      </c>
      <c r="D29" s="30" t="s">
        <v>133</v>
      </c>
      <c r="E29" s="29" t="s">
        <v>3</v>
      </c>
      <c r="F29" s="28">
        <v>11</v>
      </c>
      <c r="G29" s="36"/>
      <c r="H29" s="27">
        <v>13776</v>
      </c>
      <c r="I29" s="36"/>
      <c r="J29" s="26">
        <v>6938</v>
      </c>
      <c r="K29" s="36"/>
      <c r="L29" s="24" t="s">
        <v>2</v>
      </c>
      <c r="M29" s="35"/>
      <c r="N29" s="22" t="s">
        <v>2</v>
      </c>
      <c r="O29" s="34"/>
      <c r="P29" s="20"/>
      <c r="Q29" s="33"/>
      <c r="R29" s="17" t="s">
        <v>2</v>
      </c>
      <c r="S29" s="32"/>
      <c r="T29" s="60"/>
      <c r="U29" s="61"/>
      <c r="V29" s="60"/>
      <c r="X29" s="17" t="s">
        <v>2</v>
      </c>
      <c r="Y29" s="1"/>
      <c r="Z29" s="15" t="s">
        <v>2</v>
      </c>
    </row>
    <row r="30" spans="1:26" x14ac:dyDescent="0.2">
      <c r="A30" s="407" t="s">
        <v>320</v>
      </c>
      <c r="B30" s="407"/>
      <c r="C30" s="31">
        <v>1450</v>
      </c>
      <c r="D30" s="30" t="s">
        <v>132</v>
      </c>
      <c r="E30" s="29" t="s">
        <v>8</v>
      </c>
      <c r="F30" s="28">
        <v>6</v>
      </c>
      <c r="G30" s="36"/>
      <c r="H30" s="27">
        <v>67084</v>
      </c>
      <c r="I30" s="36"/>
      <c r="J30" s="26">
        <v>24000</v>
      </c>
      <c r="K30" s="36"/>
      <c r="L30" s="24" t="s">
        <v>2</v>
      </c>
      <c r="M30" s="35"/>
      <c r="N30" s="22" t="s">
        <v>2</v>
      </c>
      <c r="O30" s="34"/>
      <c r="P30" s="20" t="s">
        <v>2</v>
      </c>
      <c r="Q30" s="33"/>
      <c r="R30" s="17" t="s">
        <v>2</v>
      </c>
      <c r="S30" s="32"/>
      <c r="T30" s="60" t="s">
        <v>2</v>
      </c>
      <c r="U30" s="61"/>
      <c r="V30" s="60"/>
      <c r="X30" s="17" t="s">
        <v>2</v>
      </c>
      <c r="Y30" s="1"/>
      <c r="Z30" s="15" t="s">
        <v>3</v>
      </c>
    </row>
    <row r="31" spans="1:26" x14ac:dyDescent="0.2">
      <c r="A31" s="407" t="s">
        <v>320</v>
      </c>
      <c r="B31" s="407"/>
      <c r="C31" s="31">
        <v>1500</v>
      </c>
      <c r="D31" s="30" t="s">
        <v>131</v>
      </c>
      <c r="E31" s="29" t="s">
        <v>8</v>
      </c>
      <c r="F31" s="28">
        <v>7</v>
      </c>
      <c r="G31" s="36"/>
      <c r="H31" s="27">
        <v>156572</v>
      </c>
      <c r="I31" s="36"/>
      <c r="J31" s="26">
        <v>51194</v>
      </c>
      <c r="K31" s="36"/>
      <c r="L31" s="24" t="s">
        <v>2</v>
      </c>
      <c r="M31" s="35"/>
      <c r="N31" s="22" t="s">
        <v>2</v>
      </c>
      <c r="O31" s="34"/>
      <c r="P31" s="20" t="s">
        <v>2</v>
      </c>
      <c r="Q31" s="33"/>
      <c r="R31" s="17" t="s">
        <v>2</v>
      </c>
      <c r="S31" s="32"/>
      <c r="T31" s="60" t="s">
        <v>2</v>
      </c>
      <c r="U31" s="61"/>
      <c r="V31" s="60"/>
      <c r="X31" s="17" t="s">
        <v>2</v>
      </c>
      <c r="Y31" s="1"/>
      <c r="Z31" s="15" t="s">
        <v>3</v>
      </c>
    </row>
    <row r="32" spans="1:26" x14ac:dyDescent="0.2">
      <c r="A32" s="407" t="s">
        <v>313</v>
      </c>
      <c r="B32" s="407"/>
      <c r="C32" s="31">
        <v>1520</v>
      </c>
      <c r="D32" s="30" t="s">
        <v>130</v>
      </c>
      <c r="E32" s="29" t="s">
        <v>8</v>
      </c>
      <c r="F32" s="28">
        <v>2</v>
      </c>
      <c r="G32" s="36"/>
      <c r="H32" s="27">
        <v>87480</v>
      </c>
      <c r="I32" s="36"/>
      <c r="J32" s="26">
        <v>35713</v>
      </c>
      <c r="K32" s="36"/>
      <c r="L32" s="24" t="s">
        <v>2</v>
      </c>
      <c r="M32" s="35"/>
      <c r="N32" s="22" t="s">
        <v>2</v>
      </c>
      <c r="O32" s="34"/>
      <c r="P32" s="20" t="s">
        <v>2</v>
      </c>
      <c r="Q32" s="33"/>
      <c r="R32" s="17" t="s">
        <v>2</v>
      </c>
      <c r="S32" s="32"/>
      <c r="T32" s="60" t="s">
        <v>2</v>
      </c>
      <c r="U32" s="61"/>
      <c r="V32" s="60"/>
      <c r="X32" s="17" t="s">
        <v>2</v>
      </c>
      <c r="Y32" s="1"/>
      <c r="Z32" s="15" t="s">
        <v>3</v>
      </c>
    </row>
    <row r="33" spans="1:26" x14ac:dyDescent="0.2">
      <c r="A33" s="407" t="s">
        <v>313</v>
      </c>
      <c r="B33" s="407"/>
      <c r="C33" s="31">
        <v>1550</v>
      </c>
      <c r="D33" s="30" t="s">
        <v>129</v>
      </c>
      <c r="E33" s="29" t="s">
        <v>8</v>
      </c>
      <c r="F33" s="28">
        <v>3</v>
      </c>
      <c r="G33" s="36"/>
      <c r="H33" s="27">
        <v>150626</v>
      </c>
      <c r="I33" s="36"/>
      <c r="J33" s="26">
        <v>51274</v>
      </c>
      <c r="K33" s="36"/>
      <c r="L33" s="24" t="s">
        <v>2</v>
      </c>
      <c r="M33" s="35"/>
      <c r="N33" s="22" t="s">
        <v>2</v>
      </c>
      <c r="O33" s="34"/>
      <c r="P33" s="20"/>
      <c r="Q33" s="33"/>
      <c r="R33" s="17" t="s">
        <v>2</v>
      </c>
      <c r="S33" s="32"/>
      <c r="T33" s="60" t="s">
        <v>2</v>
      </c>
      <c r="U33" s="61"/>
      <c r="V33" s="60"/>
      <c r="X33" s="17" t="s">
        <v>2</v>
      </c>
      <c r="Y33" s="1"/>
      <c r="Z33" s="15" t="s">
        <v>3</v>
      </c>
    </row>
    <row r="34" spans="1:26" x14ac:dyDescent="0.2">
      <c r="A34" s="407" t="s">
        <v>321</v>
      </c>
      <c r="B34" s="407"/>
      <c r="C34" s="31">
        <v>1600</v>
      </c>
      <c r="D34" s="30" t="s">
        <v>128</v>
      </c>
      <c r="E34" s="29" t="s">
        <v>3</v>
      </c>
      <c r="F34" s="28">
        <v>9</v>
      </c>
      <c r="G34" s="36"/>
      <c r="H34" s="27">
        <v>2795</v>
      </c>
      <c r="I34" s="36"/>
      <c r="J34" s="26">
        <v>1775</v>
      </c>
      <c r="K34" s="36"/>
      <c r="L34" s="24" t="s">
        <v>2</v>
      </c>
      <c r="M34" s="35"/>
      <c r="N34" s="22" t="s">
        <v>2</v>
      </c>
      <c r="O34" s="34"/>
      <c r="P34" s="20"/>
      <c r="Q34" s="33"/>
      <c r="R34" s="17" t="s">
        <v>3</v>
      </c>
      <c r="S34" s="32"/>
      <c r="T34" s="60"/>
      <c r="U34" s="61"/>
      <c r="V34" s="60"/>
      <c r="X34" s="17" t="s">
        <v>3</v>
      </c>
      <c r="Y34" s="1"/>
      <c r="Z34" s="15" t="s">
        <v>3</v>
      </c>
    </row>
    <row r="35" spans="1:26" x14ac:dyDescent="0.2">
      <c r="A35" s="407" t="s">
        <v>316</v>
      </c>
      <c r="B35" s="407"/>
      <c r="C35" s="31">
        <v>1700</v>
      </c>
      <c r="D35" s="30" t="s">
        <v>127</v>
      </c>
      <c r="E35" s="29" t="s">
        <v>3</v>
      </c>
      <c r="F35" s="28">
        <v>9</v>
      </c>
      <c r="G35" s="36"/>
      <c r="H35" s="27">
        <v>2065</v>
      </c>
      <c r="I35" s="36"/>
      <c r="J35" s="26">
        <v>1896</v>
      </c>
      <c r="K35" s="36"/>
      <c r="L35" s="24" t="s">
        <v>2</v>
      </c>
      <c r="M35" s="35"/>
      <c r="N35" s="22" t="s">
        <v>2</v>
      </c>
      <c r="O35" s="34"/>
      <c r="P35" s="20"/>
      <c r="Q35" s="33"/>
      <c r="R35" s="17" t="s">
        <v>3</v>
      </c>
      <c r="S35" s="32"/>
      <c r="T35" s="60"/>
      <c r="U35" s="61"/>
      <c r="V35" s="60"/>
      <c r="X35" s="17" t="s">
        <v>3</v>
      </c>
      <c r="Y35" s="1"/>
      <c r="Z35" s="15" t="s">
        <v>3</v>
      </c>
    </row>
    <row r="36" spans="1:26" x14ac:dyDescent="0.2">
      <c r="A36" s="407" t="s">
        <v>322</v>
      </c>
      <c r="B36" s="407"/>
      <c r="C36" s="31">
        <v>1720</v>
      </c>
      <c r="D36" s="30" t="s">
        <v>126</v>
      </c>
      <c r="E36" s="29" t="s">
        <v>6</v>
      </c>
      <c r="F36" s="28">
        <v>4</v>
      </c>
      <c r="G36" s="36"/>
      <c r="H36" s="27">
        <v>54979</v>
      </c>
      <c r="I36" s="36"/>
      <c r="J36" s="26">
        <v>25087</v>
      </c>
      <c r="K36" s="36"/>
      <c r="L36" s="24" t="s">
        <v>2</v>
      </c>
      <c r="M36" s="35"/>
      <c r="N36" s="22" t="s">
        <v>2</v>
      </c>
      <c r="O36" s="34"/>
      <c r="P36" s="20"/>
      <c r="Q36" s="33"/>
      <c r="R36" s="17" t="s">
        <v>2</v>
      </c>
      <c r="S36" s="32"/>
      <c r="T36" s="60"/>
      <c r="U36" s="61"/>
      <c r="V36" s="60"/>
      <c r="X36" s="17" t="s">
        <v>3</v>
      </c>
      <c r="Y36" s="1"/>
      <c r="Z36" s="15" t="s">
        <v>2</v>
      </c>
    </row>
    <row r="37" spans="1:26" x14ac:dyDescent="0.2">
      <c r="A37" s="407" t="s">
        <v>315</v>
      </c>
      <c r="B37" s="407"/>
      <c r="C37" s="31">
        <v>1730</v>
      </c>
      <c r="D37" s="30" t="s">
        <v>125</v>
      </c>
      <c r="E37" s="29" t="s">
        <v>11</v>
      </c>
      <c r="F37" s="28">
        <v>4</v>
      </c>
      <c r="G37" s="36"/>
      <c r="H37" s="27">
        <v>51003</v>
      </c>
      <c r="I37" s="36"/>
      <c r="J37" s="26">
        <v>24346</v>
      </c>
      <c r="K37" s="36"/>
      <c r="L37" s="24" t="s">
        <v>2</v>
      </c>
      <c r="M37" s="35"/>
      <c r="N37" s="22" t="s">
        <v>2</v>
      </c>
      <c r="O37" s="34"/>
      <c r="P37" s="20"/>
      <c r="Q37" s="33"/>
      <c r="R37" s="17" t="s">
        <v>2</v>
      </c>
      <c r="S37" s="32"/>
      <c r="T37" s="60"/>
      <c r="U37" s="61"/>
      <c r="V37" s="60" t="s">
        <v>2</v>
      </c>
      <c r="X37" s="17" t="s">
        <v>2</v>
      </c>
      <c r="Y37" s="1"/>
      <c r="Z37" s="15" t="s">
        <v>2</v>
      </c>
    </row>
    <row r="38" spans="1:26" x14ac:dyDescent="0.2">
      <c r="A38" s="407" t="s">
        <v>316</v>
      </c>
      <c r="B38" s="407"/>
      <c r="C38" s="31">
        <v>1750</v>
      </c>
      <c r="D38" s="30" t="s">
        <v>124</v>
      </c>
      <c r="E38" s="29" t="s">
        <v>3</v>
      </c>
      <c r="F38" s="28">
        <v>10</v>
      </c>
      <c r="G38" s="36"/>
      <c r="H38" s="27">
        <v>5111</v>
      </c>
      <c r="I38" s="36"/>
      <c r="J38" s="26">
        <v>2819</v>
      </c>
      <c r="K38" s="36"/>
      <c r="L38" s="24" t="s">
        <v>2</v>
      </c>
      <c r="M38" s="35"/>
      <c r="N38" s="22" t="s">
        <v>2</v>
      </c>
      <c r="O38" s="34"/>
      <c r="P38" s="20"/>
      <c r="Q38" s="33"/>
      <c r="R38" s="17" t="s">
        <v>3</v>
      </c>
      <c r="S38" s="32"/>
      <c r="T38" s="60"/>
      <c r="U38" s="61"/>
      <c r="V38" s="60"/>
      <c r="X38" s="17" t="s">
        <v>3</v>
      </c>
      <c r="Y38" s="1"/>
      <c r="Z38" s="15" t="s">
        <v>2</v>
      </c>
    </row>
    <row r="39" spans="1:26" x14ac:dyDescent="0.2">
      <c r="A39" s="407" t="s">
        <v>318</v>
      </c>
      <c r="B39" s="407"/>
      <c r="C39" s="31">
        <v>1800</v>
      </c>
      <c r="D39" s="30" t="s">
        <v>123</v>
      </c>
      <c r="E39" s="29" t="s">
        <v>11</v>
      </c>
      <c r="F39" s="28">
        <v>4</v>
      </c>
      <c r="G39" s="36"/>
      <c r="H39" s="27">
        <v>72382</v>
      </c>
      <c r="I39" s="36"/>
      <c r="J39" s="26">
        <v>33381</v>
      </c>
      <c r="K39" s="36"/>
      <c r="L39" s="24" t="s">
        <v>2</v>
      </c>
      <c r="M39" s="35"/>
      <c r="N39" s="22" t="s">
        <v>2</v>
      </c>
      <c r="O39" s="34"/>
      <c r="P39" s="20" t="s">
        <v>2</v>
      </c>
      <c r="Q39" s="33"/>
      <c r="R39" s="17" t="s">
        <v>2</v>
      </c>
      <c r="S39" s="32"/>
      <c r="T39" s="60"/>
      <c r="U39" s="61"/>
      <c r="V39" s="60" t="s">
        <v>2</v>
      </c>
      <c r="X39" s="17" t="s">
        <v>2</v>
      </c>
      <c r="Y39" s="1"/>
      <c r="Z39" s="15" t="s">
        <v>2</v>
      </c>
    </row>
    <row r="40" spans="1:26" x14ac:dyDescent="0.2">
      <c r="A40" s="407" t="s">
        <v>311</v>
      </c>
      <c r="B40" s="407"/>
      <c r="C40" s="31">
        <v>1860</v>
      </c>
      <c r="D40" s="30" t="s">
        <v>122</v>
      </c>
      <c r="E40" s="29" t="s">
        <v>3</v>
      </c>
      <c r="F40" s="28">
        <v>8</v>
      </c>
      <c r="G40" s="36"/>
      <c r="H40" s="27">
        <v>1535</v>
      </c>
      <c r="I40" s="36"/>
      <c r="J40" s="26">
        <v>740</v>
      </c>
      <c r="K40" s="36"/>
      <c r="L40" s="24" t="s">
        <v>2</v>
      </c>
      <c r="M40" s="35"/>
      <c r="N40" s="22" t="s">
        <v>3</v>
      </c>
      <c r="O40" s="34"/>
      <c r="P40" s="20"/>
      <c r="Q40" s="33"/>
      <c r="R40" s="17" t="s">
        <v>3</v>
      </c>
      <c r="S40" s="32"/>
      <c r="T40" s="60"/>
      <c r="U40" s="61"/>
      <c r="V40" s="60"/>
      <c r="X40" s="17" t="s">
        <v>3</v>
      </c>
      <c r="Y40" s="1"/>
      <c r="Z40" s="15" t="s">
        <v>2</v>
      </c>
    </row>
    <row r="41" spans="1:26" x14ac:dyDescent="0.2">
      <c r="A41" s="407" t="s">
        <v>319</v>
      </c>
      <c r="B41" s="407"/>
      <c r="C41" s="31">
        <v>2000</v>
      </c>
      <c r="D41" s="30" t="s">
        <v>121</v>
      </c>
      <c r="E41" s="29" t="s">
        <v>3</v>
      </c>
      <c r="F41" s="28">
        <v>9</v>
      </c>
      <c r="G41" s="36"/>
      <c r="H41" s="27">
        <v>4308</v>
      </c>
      <c r="I41" s="36"/>
      <c r="J41" s="26">
        <v>2385</v>
      </c>
      <c r="K41" s="36"/>
      <c r="L41" s="24" t="s">
        <v>2</v>
      </c>
      <c r="M41" s="35"/>
      <c r="N41" s="22" t="s">
        <v>2</v>
      </c>
      <c r="O41" s="34"/>
      <c r="P41" s="20"/>
      <c r="Q41" s="33"/>
      <c r="R41" s="17" t="s">
        <v>2</v>
      </c>
      <c r="S41" s="32"/>
      <c r="T41" s="60"/>
      <c r="U41" s="61"/>
      <c r="V41" s="60" t="s">
        <v>2</v>
      </c>
      <c r="X41" s="17" t="s">
        <v>3</v>
      </c>
      <c r="Y41" s="1"/>
      <c r="Z41" s="15" t="s">
        <v>3</v>
      </c>
    </row>
    <row r="42" spans="1:26" x14ac:dyDescent="0.2">
      <c r="A42" s="407" t="s">
        <v>317</v>
      </c>
      <c r="B42" s="407"/>
      <c r="C42" s="31">
        <v>2060</v>
      </c>
      <c r="D42" s="30" t="s">
        <v>120</v>
      </c>
      <c r="E42" s="29" t="s">
        <v>3</v>
      </c>
      <c r="F42" s="28">
        <v>10</v>
      </c>
      <c r="G42" s="36"/>
      <c r="H42" s="27">
        <v>10216</v>
      </c>
      <c r="I42" s="36"/>
      <c r="J42" s="26">
        <v>5431</v>
      </c>
      <c r="K42" s="36"/>
      <c r="L42" s="24" t="s">
        <v>2</v>
      </c>
      <c r="M42" s="35"/>
      <c r="N42" s="22" t="s">
        <v>2</v>
      </c>
      <c r="O42" s="34"/>
      <c r="P42" s="20"/>
      <c r="Q42" s="33"/>
      <c r="R42" s="17" t="s">
        <v>2</v>
      </c>
      <c r="S42" s="32"/>
      <c r="T42" s="60"/>
      <c r="U42" s="61"/>
      <c r="V42" s="60" t="s">
        <v>2</v>
      </c>
      <c r="X42" s="17" t="s">
        <v>3</v>
      </c>
      <c r="Y42" s="1"/>
      <c r="Z42" s="15" t="s">
        <v>2</v>
      </c>
    </row>
    <row r="43" spans="1:26" x14ac:dyDescent="0.2">
      <c r="A43" s="407" t="s">
        <v>316</v>
      </c>
      <c r="B43" s="407"/>
      <c r="C43" s="31">
        <v>2150</v>
      </c>
      <c r="D43" s="30" t="s">
        <v>119</v>
      </c>
      <c r="E43" s="29" t="s">
        <v>3</v>
      </c>
      <c r="F43" s="28">
        <v>9</v>
      </c>
      <c r="G43" s="299"/>
      <c r="H43" s="27">
        <v>4292</v>
      </c>
      <c r="I43" s="299"/>
      <c r="J43" s="26">
        <v>2756</v>
      </c>
      <c r="K43" s="299"/>
      <c r="L43" s="24" t="s">
        <v>2</v>
      </c>
      <c r="M43" s="35"/>
      <c r="N43" s="22" t="s">
        <v>2</v>
      </c>
      <c r="O43" s="34"/>
      <c r="P43" s="20"/>
      <c r="Q43" s="33"/>
      <c r="R43" s="17" t="s">
        <v>3</v>
      </c>
      <c r="S43" s="32"/>
      <c r="T43" s="60"/>
      <c r="U43" s="61"/>
      <c r="V43" s="60"/>
      <c r="X43" s="17" t="s">
        <v>3</v>
      </c>
      <c r="Y43" s="1"/>
      <c r="Z43" s="15" t="s">
        <v>3</v>
      </c>
    </row>
    <row r="44" spans="1:26" x14ac:dyDescent="0.2">
      <c r="A44" s="407" t="s">
        <v>319</v>
      </c>
      <c r="B44" s="407"/>
      <c r="C44" s="31">
        <v>2200</v>
      </c>
      <c r="D44" s="30" t="s">
        <v>118</v>
      </c>
      <c r="E44" s="29" t="s">
        <v>3</v>
      </c>
      <c r="F44" s="28">
        <v>10</v>
      </c>
      <c r="G44" s="36"/>
      <c r="H44" s="27">
        <v>7749</v>
      </c>
      <c r="I44" s="36"/>
      <c r="J44" s="26">
        <v>3450</v>
      </c>
      <c r="K44" s="36"/>
      <c r="L44" s="24" t="s">
        <v>2</v>
      </c>
      <c r="M44" s="35"/>
      <c r="N44" s="22" t="s">
        <v>2</v>
      </c>
      <c r="O44" s="34"/>
      <c r="P44" s="20"/>
      <c r="Q44" s="33"/>
      <c r="R44" s="17" t="s">
        <v>2</v>
      </c>
      <c r="S44" s="32"/>
      <c r="T44" s="60" t="s">
        <v>2</v>
      </c>
      <c r="U44" s="61"/>
      <c r="V44" s="60"/>
      <c r="X44" s="17" t="s">
        <v>3</v>
      </c>
      <c r="Y44" s="1"/>
      <c r="Z44" s="15" t="s">
        <v>2</v>
      </c>
    </row>
    <row r="45" spans="1:26" x14ac:dyDescent="0.2">
      <c r="A45" s="407" t="s">
        <v>311</v>
      </c>
      <c r="B45" s="407"/>
      <c r="C45" s="31">
        <v>2310</v>
      </c>
      <c r="D45" s="30" t="s">
        <v>117</v>
      </c>
      <c r="E45" s="29" t="s">
        <v>3</v>
      </c>
      <c r="F45" s="28">
        <v>11</v>
      </c>
      <c r="G45" s="36"/>
      <c r="H45" s="27">
        <v>11455</v>
      </c>
      <c r="I45" s="36"/>
      <c r="J45" s="26">
        <v>6576</v>
      </c>
      <c r="K45" s="36"/>
      <c r="L45" s="24" t="s">
        <v>2</v>
      </c>
      <c r="M45" s="35"/>
      <c r="N45" s="22" t="s">
        <v>2</v>
      </c>
      <c r="O45" s="34"/>
      <c r="P45" s="20"/>
      <c r="Q45" s="33"/>
      <c r="R45" s="17" t="s">
        <v>2</v>
      </c>
      <c r="S45" s="32"/>
      <c r="T45" s="60"/>
      <c r="U45" s="61"/>
      <c r="V45" s="60" t="s">
        <v>2</v>
      </c>
      <c r="X45" s="17" t="s">
        <v>3</v>
      </c>
      <c r="Y45" s="1"/>
      <c r="Z45" s="15" t="s">
        <v>2</v>
      </c>
    </row>
    <row r="46" spans="1:26" x14ac:dyDescent="0.2">
      <c r="A46" s="407" t="s">
        <v>316</v>
      </c>
      <c r="B46" s="407"/>
      <c r="C46" s="31">
        <v>2350</v>
      </c>
      <c r="D46" s="30" t="s">
        <v>116</v>
      </c>
      <c r="E46" s="29" t="s">
        <v>3</v>
      </c>
      <c r="F46" s="28">
        <v>11</v>
      </c>
      <c r="G46" s="36"/>
      <c r="H46" s="27">
        <v>12574</v>
      </c>
      <c r="I46" s="36"/>
      <c r="J46" s="26">
        <v>4323</v>
      </c>
      <c r="K46" s="36"/>
      <c r="L46" s="24" t="s">
        <v>2</v>
      </c>
      <c r="M46" s="35"/>
      <c r="N46" s="22" t="s">
        <v>2</v>
      </c>
      <c r="O46" s="34"/>
      <c r="P46" s="20"/>
      <c r="Q46" s="33"/>
      <c r="R46" s="17" t="s">
        <v>2</v>
      </c>
      <c r="S46" s="32"/>
      <c r="T46" s="60"/>
      <c r="U46" s="61"/>
      <c r="V46" s="60"/>
      <c r="X46" s="17" t="s">
        <v>3</v>
      </c>
      <c r="Y46" s="1"/>
      <c r="Z46" s="15" t="s">
        <v>2</v>
      </c>
    </row>
    <row r="47" spans="1:26" x14ac:dyDescent="0.2">
      <c r="A47" s="407" t="s">
        <v>311</v>
      </c>
      <c r="B47" s="407"/>
      <c r="C47" s="31">
        <v>2500</v>
      </c>
      <c r="D47" s="30" t="s">
        <v>115</v>
      </c>
      <c r="E47" s="29" t="s">
        <v>3</v>
      </c>
      <c r="F47" s="28">
        <v>4</v>
      </c>
      <c r="G47" s="36"/>
      <c r="H47" s="27">
        <v>7437</v>
      </c>
      <c r="I47" s="36"/>
      <c r="J47" s="26">
        <v>3915</v>
      </c>
      <c r="K47" s="36"/>
      <c r="L47" s="24" t="s">
        <v>2</v>
      </c>
      <c r="M47" s="35"/>
      <c r="N47" s="22" t="s">
        <v>2</v>
      </c>
      <c r="O47" s="34"/>
      <c r="P47" s="20"/>
      <c r="Q47" s="33"/>
      <c r="R47" s="17" t="s">
        <v>3</v>
      </c>
      <c r="S47" s="32"/>
      <c r="T47" s="60"/>
      <c r="U47" s="61"/>
      <c r="V47" s="60"/>
      <c r="X47" s="17" t="s">
        <v>2</v>
      </c>
      <c r="Y47" s="1"/>
      <c r="Z47" s="15" t="s">
        <v>2</v>
      </c>
    </row>
    <row r="48" spans="1:26" x14ac:dyDescent="0.2">
      <c r="A48" s="407" t="s">
        <v>316</v>
      </c>
      <c r="B48" s="407"/>
      <c r="C48" s="31">
        <v>2600</v>
      </c>
      <c r="D48" s="30" t="s">
        <v>114</v>
      </c>
      <c r="E48" s="29" t="s">
        <v>3</v>
      </c>
      <c r="F48" s="28">
        <v>4</v>
      </c>
      <c r="G48" s="36"/>
      <c r="H48" s="27">
        <v>41573</v>
      </c>
      <c r="I48" s="36"/>
      <c r="J48" s="26">
        <v>16605</v>
      </c>
      <c r="K48" s="36"/>
      <c r="L48" s="24" t="s">
        <v>2</v>
      </c>
      <c r="M48" s="35"/>
      <c r="N48" s="22" t="s">
        <v>2</v>
      </c>
      <c r="O48" s="34"/>
      <c r="P48" s="20"/>
      <c r="Q48" s="33"/>
      <c r="R48" s="17" t="s">
        <v>2</v>
      </c>
      <c r="S48" s="32"/>
      <c r="T48" s="60"/>
      <c r="U48" s="61"/>
      <c r="V48" s="60"/>
      <c r="X48" s="17" t="s">
        <v>2</v>
      </c>
      <c r="Y48" s="1"/>
      <c r="Z48" s="15" t="s">
        <v>2</v>
      </c>
    </row>
    <row r="49" spans="1:26" x14ac:dyDescent="0.2">
      <c r="A49" s="407" t="s">
        <v>322</v>
      </c>
      <c r="B49" s="407"/>
      <c r="C49" s="31">
        <v>2700</v>
      </c>
      <c r="D49" s="30" t="s">
        <v>113</v>
      </c>
      <c r="E49" s="29" t="s">
        <v>11</v>
      </c>
      <c r="F49" s="28">
        <v>10</v>
      </c>
      <c r="G49" s="299"/>
      <c r="H49" s="27">
        <v>9108</v>
      </c>
      <c r="I49" s="299"/>
      <c r="J49" s="26">
        <v>4384</v>
      </c>
      <c r="K49" s="299"/>
      <c r="L49" s="24" t="s">
        <v>2</v>
      </c>
      <c r="M49" s="35"/>
      <c r="N49" s="22" t="s">
        <v>2</v>
      </c>
      <c r="O49" s="34"/>
      <c r="P49" s="20"/>
      <c r="Q49" s="33"/>
      <c r="R49" s="17" t="s">
        <v>2</v>
      </c>
      <c r="S49" s="32"/>
      <c r="T49" s="60"/>
      <c r="U49" s="61"/>
      <c r="V49" s="60"/>
      <c r="X49" s="17" t="s">
        <v>2</v>
      </c>
      <c r="Y49" s="1"/>
      <c r="Z49" s="15" t="s">
        <v>2</v>
      </c>
    </row>
    <row r="50" spans="1:26" x14ac:dyDescent="0.2">
      <c r="A50" s="407" t="s">
        <v>317</v>
      </c>
      <c r="B50" s="407"/>
      <c r="C50" s="31">
        <v>2750</v>
      </c>
      <c r="D50" s="30" t="s">
        <v>112</v>
      </c>
      <c r="E50" s="29" t="s">
        <v>3</v>
      </c>
      <c r="F50" s="28">
        <v>4</v>
      </c>
      <c r="G50" s="36"/>
      <c r="H50" s="27">
        <v>37643</v>
      </c>
      <c r="I50" s="36"/>
      <c r="J50" s="26">
        <v>23133</v>
      </c>
      <c r="K50" s="36"/>
      <c r="L50" s="24" t="s">
        <v>2</v>
      </c>
      <c r="M50" s="35"/>
      <c r="N50" s="22" t="s">
        <v>2</v>
      </c>
      <c r="O50" s="34"/>
      <c r="P50" s="20"/>
      <c r="Q50" s="33"/>
      <c r="R50" s="17" t="s">
        <v>2</v>
      </c>
      <c r="S50" s="32"/>
      <c r="T50" s="60" t="s">
        <v>2</v>
      </c>
      <c r="U50" s="61"/>
      <c r="V50" s="60"/>
      <c r="X50" s="17" t="s">
        <v>2</v>
      </c>
      <c r="Y50" s="1"/>
      <c r="Z50" s="15" t="s">
        <v>2</v>
      </c>
    </row>
    <row r="51" spans="1:26" x14ac:dyDescent="0.2">
      <c r="A51" s="407" t="s">
        <v>314</v>
      </c>
      <c r="B51" s="407"/>
      <c r="C51" s="31">
        <v>2850</v>
      </c>
      <c r="D51" s="30" t="s">
        <v>111</v>
      </c>
      <c r="E51" s="29" t="s">
        <v>8</v>
      </c>
      <c r="F51" s="28">
        <v>3</v>
      </c>
      <c r="G51" s="36"/>
      <c r="H51" s="27">
        <v>203109</v>
      </c>
      <c r="I51" s="36"/>
      <c r="J51" s="26">
        <v>60997</v>
      </c>
      <c r="K51" s="36"/>
      <c r="L51" s="24" t="s">
        <v>2</v>
      </c>
      <c r="M51" s="35"/>
      <c r="N51" s="22" t="s">
        <v>2</v>
      </c>
      <c r="O51" s="34"/>
      <c r="P51" s="20" t="s">
        <v>2</v>
      </c>
      <c r="Q51" s="33"/>
      <c r="R51" s="17" t="s">
        <v>2</v>
      </c>
      <c r="S51" s="32"/>
      <c r="T51" s="60"/>
      <c r="U51" s="61"/>
      <c r="V51" s="60"/>
      <c r="X51" s="17" t="s">
        <v>2</v>
      </c>
      <c r="Y51" s="1"/>
      <c r="Z51" s="15" t="s">
        <v>2</v>
      </c>
    </row>
    <row r="52" spans="1:26" x14ac:dyDescent="0.2">
      <c r="A52" s="407" t="s">
        <v>316</v>
      </c>
      <c r="B52" s="407"/>
      <c r="C52" s="31">
        <v>2900</v>
      </c>
      <c r="D52" s="30" t="s">
        <v>110</v>
      </c>
      <c r="E52" s="29" t="s">
        <v>3</v>
      </c>
      <c r="F52" s="28">
        <v>10</v>
      </c>
      <c r="G52" s="36"/>
      <c r="H52" s="27">
        <v>9759</v>
      </c>
      <c r="I52" s="36"/>
      <c r="J52" s="26">
        <v>5155</v>
      </c>
      <c r="K52" s="36"/>
      <c r="L52" s="24" t="s">
        <v>2</v>
      </c>
      <c r="M52" s="35"/>
      <c r="N52" s="22" t="s">
        <v>2</v>
      </c>
      <c r="O52" s="34"/>
      <c r="P52" s="20"/>
      <c r="Q52" s="33"/>
      <c r="R52" s="17" t="s">
        <v>2</v>
      </c>
      <c r="S52" s="32"/>
      <c r="T52" s="60"/>
      <c r="U52" s="61"/>
      <c r="V52" s="60"/>
      <c r="X52" s="17" t="s">
        <v>2</v>
      </c>
      <c r="Y52" s="1"/>
      <c r="Z52" s="15" t="s">
        <v>2</v>
      </c>
    </row>
    <row r="53" spans="1:26" x14ac:dyDescent="0.2">
      <c r="A53" s="407" t="s">
        <v>316</v>
      </c>
      <c r="B53" s="407"/>
      <c r="C53" s="31">
        <v>2950</v>
      </c>
      <c r="D53" s="30" t="s">
        <v>109</v>
      </c>
      <c r="E53" s="29" t="s">
        <v>3</v>
      </c>
      <c r="F53" s="28">
        <v>9</v>
      </c>
      <c r="G53" s="36"/>
      <c r="H53" s="27">
        <v>4440</v>
      </c>
      <c r="I53" s="36"/>
      <c r="J53" s="26">
        <v>1992</v>
      </c>
      <c r="K53" s="36"/>
      <c r="L53" s="24" t="s">
        <v>2</v>
      </c>
      <c r="M53" s="35"/>
      <c r="N53" s="22" t="s">
        <v>2</v>
      </c>
      <c r="O53" s="34"/>
      <c r="P53" s="20"/>
      <c r="Q53" s="33"/>
      <c r="R53" s="17" t="s">
        <v>2</v>
      </c>
      <c r="S53" s="32"/>
      <c r="T53" s="60"/>
      <c r="U53" s="61"/>
      <c r="V53" s="60"/>
      <c r="X53" s="17" t="s">
        <v>3</v>
      </c>
      <c r="Y53" s="1"/>
      <c r="Z53" s="15" t="s">
        <v>3</v>
      </c>
    </row>
    <row r="54" spans="1:26" x14ac:dyDescent="0.2">
      <c r="A54" s="407" t="s">
        <v>312</v>
      </c>
      <c r="B54" s="407"/>
      <c r="C54" s="31">
        <v>3020</v>
      </c>
      <c r="D54" s="30" t="s">
        <v>108</v>
      </c>
      <c r="E54" s="29" t="s">
        <v>3</v>
      </c>
      <c r="F54" s="28">
        <v>6</v>
      </c>
      <c r="G54" s="36"/>
      <c r="H54" s="27">
        <v>8966</v>
      </c>
      <c r="I54" s="36"/>
      <c r="J54" s="26">
        <v>4280</v>
      </c>
      <c r="K54" s="36"/>
      <c r="L54" s="24" t="s">
        <v>2</v>
      </c>
      <c r="M54" s="35"/>
      <c r="N54" s="22" t="s">
        <v>2</v>
      </c>
      <c r="O54" s="34"/>
      <c r="P54" s="20"/>
      <c r="Q54" s="33"/>
      <c r="R54" s="17" t="s">
        <v>2</v>
      </c>
      <c r="S54" s="32"/>
      <c r="T54" s="60"/>
      <c r="U54" s="61"/>
      <c r="V54" s="60"/>
      <c r="X54" s="17" t="s">
        <v>3</v>
      </c>
      <c r="Y54" s="1"/>
      <c r="Z54" s="15" t="s">
        <v>2</v>
      </c>
    </row>
    <row r="55" spans="1:26" x14ac:dyDescent="0.2">
      <c r="A55" s="407" t="s">
        <v>318</v>
      </c>
      <c r="B55" s="407"/>
      <c r="C55" s="31">
        <v>3050</v>
      </c>
      <c r="D55" s="30" t="s">
        <v>107</v>
      </c>
      <c r="E55" s="29" t="s">
        <v>11</v>
      </c>
      <c r="F55" s="28">
        <v>9</v>
      </c>
      <c r="G55" s="36"/>
      <c r="H55" s="27">
        <v>5064</v>
      </c>
      <c r="I55" s="36"/>
      <c r="J55" s="26">
        <v>2620</v>
      </c>
      <c r="K55" s="36"/>
      <c r="L55" s="24" t="s">
        <v>2</v>
      </c>
      <c r="M55" s="35"/>
      <c r="N55" s="22" t="s">
        <v>2</v>
      </c>
      <c r="O55" s="34"/>
      <c r="P55" s="20"/>
      <c r="Q55" s="33"/>
      <c r="R55" s="17" t="s">
        <v>2</v>
      </c>
      <c r="S55" s="32"/>
      <c r="T55" s="60"/>
      <c r="U55" s="61"/>
      <c r="V55" s="60"/>
      <c r="X55" s="17" t="s">
        <v>3</v>
      </c>
      <c r="Y55" s="1"/>
      <c r="Z55" s="15" t="s">
        <v>2</v>
      </c>
    </row>
    <row r="56" spans="1:26" x14ac:dyDescent="0.2">
      <c r="A56" s="410"/>
      <c r="B56" s="407"/>
      <c r="C56" s="31">
        <v>3100</v>
      </c>
      <c r="D56" s="30" t="s">
        <v>106</v>
      </c>
      <c r="E56" s="29" t="s">
        <v>6</v>
      </c>
      <c r="F56" s="28">
        <v>7</v>
      </c>
      <c r="G56" s="36"/>
      <c r="H56" s="27">
        <v>171992</v>
      </c>
      <c r="I56" s="36"/>
      <c r="J56" s="26">
        <v>66458</v>
      </c>
      <c r="K56" s="36"/>
      <c r="L56" s="24" t="s">
        <v>2</v>
      </c>
      <c r="M56" s="35"/>
      <c r="N56" s="22" t="s">
        <v>2</v>
      </c>
      <c r="O56" s="34"/>
      <c r="P56" s="20"/>
      <c r="Q56" s="33"/>
      <c r="R56" s="17" t="s">
        <v>2</v>
      </c>
      <c r="S56" s="32"/>
      <c r="T56" s="60" t="s">
        <v>2</v>
      </c>
      <c r="U56" s="61"/>
      <c r="V56" s="60"/>
      <c r="X56" s="17" t="s">
        <v>2</v>
      </c>
      <c r="Y56" s="1"/>
      <c r="Z56" s="15" t="s">
        <v>2</v>
      </c>
    </row>
    <row r="57" spans="1:26" x14ac:dyDescent="0.2">
      <c r="A57" s="407" t="s">
        <v>317</v>
      </c>
      <c r="B57" s="407"/>
      <c r="C57" s="31">
        <v>3310</v>
      </c>
      <c r="D57" s="30" t="s">
        <v>105</v>
      </c>
      <c r="E57" s="29" t="s">
        <v>3</v>
      </c>
      <c r="F57" s="28">
        <v>4</v>
      </c>
      <c r="G57" s="36"/>
      <c r="H57" s="27">
        <v>29376</v>
      </c>
      <c r="I57" s="36"/>
      <c r="J57" s="26">
        <v>15283</v>
      </c>
      <c r="K57" s="36"/>
      <c r="L57" s="24" t="s">
        <v>2</v>
      </c>
      <c r="M57" s="35"/>
      <c r="N57" s="22" t="s">
        <v>2</v>
      </c>
      <c r="O57" s="34"/>
      <c r="P57" s="20"/>
      <c r="Q57" s="33"/>
      <c r="R57" s="17" t="s">
        <v>2</v>
      </c>
      <c r="S57" s="32"/>
      <c r="T57" s="60"/>
      <c r="U57" s="61"/>
      <c r="V57" s="60" t="s">
        <v>2</v>
      </c>
      <c r="X57" s="17" t="s">
        <v>2</v>
      </c>
      <c r="Y57" s="1"/>
      <c r="Z57" s="15" t="s">
        <v>2</v>
      </c>
    </row>
    <row r="58" spans="1:26" x14ac:dyDescent="0.2">
      <c r="A58" s="407" t="s">
        <v>318</v>
      </c>
      <c r="B58" s="407"/>
      <c r="C58" s="31">
        <v>3350</v>
      </c>
      <c r="D58" s="30" t="s">
        <v>104</v>
      </c>
      <c r="E58" s="29" t="s">
        <v>11</v>
      </c>
      <c r="F58" s="28">
        <v>4</v>
      </c>
      <c r="G58" s="36"/>
      <c r="H58" s="27">
        <v>48941</v>
      </c>
      <c r="I58" s="36"/>
      <c r="J58" s="26">
        <v>21731</v>
      </c>
      <c r="K58" s="36"/>
      <c r="L58" s="24" t="s">
        <v>2</v>
      </c>
      <c r="M58" s="35"/>
      <c r="N58" s="22" t="s">
        <v>2</v>
      </c>
      <c r="O58" s="34"/>
      <c r="P58" s="20"/>
      <c r="Q58" s="33"/>
      <c r="R58" s="17" t="s">
        <v>2</v>
      </c>
      <c r="S58" s="32"/>
      <c r="T58" s="60" t="s">
        <v>2</v>
      </c>
      <c r="U58" s="61"/>
      <c r="V58" s="60"/>
      <c r="X58" s="17" t="s">
        <v>2</v>
      </c>
      <c r="Y58" s="1"/>
      <c r="Z58" s="15" t="s">
        <v>2</v>
      </c>
    </row>
    <row r="59" spans="1:26" x14ac:dyDescent="0.2">
      <c r="A59" s="411" t="s">
        <v>311</v>
      </c>
      <c r="B59" s="412" t="s">
        <v>319</v>
      </c>
      <c r="C59" s="31">
        <v>3370</v>
      </c>
      <c r="D59" s="30" t="s">
        <v>103</v>
      </c>
      <c r="E59" s="29" t="s">
        <v>3</v>
      </c>
      <c r="F59" s="28">
        <v>11</v>
      </c>
      <c r="G59" s="36"/>
      <c r="H59" s="27">
        <v>10258</v>
      </c>
      <c r="I59" s="36"/>
      <c r="J59" s="26">
        <v>6820</v>
      </c>
      <c r="K59" s="36"/>
      <c r="L59" s="24" t="s">
        <v>2</v>
      </c>
      <c r="M59" s="35"/>
      <c r="N59" s="22" t="s">
        <v>2</v>
      </c>
      <c r="O59" s="34"/>
      <c r="P59" s="20"/>
      <c r="Q59" s="33"/>
      <c r="R59" s="17" t="s">
        <v>2</v>
      </c>
      <c r="S59" s="32"/>
      <c r="T59" s="60"/>
      <c r="U59" s="61"/>
      <c r="V59" s="60"/>
      <c r="X59" s="17" t="s">
        <v>3</v>
      </c>
      <c r="Y59" s="1"/>
      <c r="Z59" s="15" t="s">
        <v>2</v>
      </c>
    </row>
    <row r="60" spans="1:26" x14ac:dyDescent="0.2">
      <c r="A60" s="407" t="s">
        <v>318</v>
      </c>
      <c r="B60" s="407"/>
      <c r="C60" s="31">
        <v>3400</v>
      </c>
      <c r="D60" s="30" t="s">
        <v>102</v>
      </c>
      <c r="E60" s="29" t="s">
        <v>11</v>
      </c>
      <c r="F60" s="28">
        <v>4</v>
      </c>
      <c r="G60" s="299"/>
      <c r="H60" s="27">
        <v>36499</v>
      </c>
      <c r="I60" s="299"/>
      <c r="J60" s="26">
        <v>21127</v>
      </c>
      <c r="K60" s="299"/>
      <c r="L60" s="24" t="s">
        <v>2</v>
      </c>
      <c r="M60" s="35"/>
      <c r="N60" s="22" t="s">
        <v>2</v>
      </c>
      <c r="O60" s="34"/>
      <c r="P60" s="20"/>
      <c r="Q60" s="33"/>
      <c r="R60" s="17" t="s">
        <v>2</v>
      </c>
      <c r="S60" s="32"/>
      <c r="T60" s="60" t="s">
        <v>2</v>
      </c>
      <c r="U60" s="61"/>
      <c r="V60" s="60"/>
      <c r="X60" s="17" t="s">
        <v>2</v>
      </c>
      <c r="Y60" s="1"/>
      <c r="Z60" s="15" t="s">
        <v>2</v>
      </c>
    </row>
    <row r="61" spans="1:26" x14ac:dyDescent="0.2">
      <c r="A61" s="407" t="s">
        <v>321</v>
      </c>
      <c r="B61" s="407"/>
      <c r="C61" s="31">
        <v>3450</v>
      </c>
      <c r="D61" s="30" t="s">
        <v>101</v>
      </c>
      <c r="E61" s="29" t="s">
        <v>3</v>
      </c>
      <c r="F61" s="28">
        <v>4</v>
      </c>
      <c r="G61" s="36"/>
      <c r="H61" s="27">
        <v>25811</v>
      </c>
      <c r="I61" s="36"/>
      <c r="J61" s="26">
        <v>8570</v>
      </c>
      <c r="K61" s="36"/>
      <c r="L61" s="24" t="s">
        <v>2</v>
      </c>
      <c r="M61" s="35"/>
      <c r="N61" s="22" t="s">
        <v>2</v>
      </c>
      <c r="O61" s="34"/>
      <c r="P61" s="20"/>
      <c r="Q61" s="33"/>
      <c r="R61" s="17" t="s">
        <v>2</v>
      </c>
      <c r="S61" s="32"/>
      <c r="T61" s="60"/>
      <c r="U61" s="61"/>
      <c r="V61" s="60"/>
      <c r="X61" s="17" t="s">
        <v>3</v>
      </c>
      <c r="Y61" s="1"/>
      <c r="Z61" s="15" t="s">
        <v>3</v>
      </c>
    </row>
    <row r="62" spans="1:26" x14ac:dyDescent="0.2">
      <c r="A62" s="407" t="s">
        <v>319</v>
      </c>
      <c r="B62" s="407"/>
      <c r="C62" s="31">
        <v>3500</v>
      </c>
      <c r="D62" s="30" t="s">
        <v>100</v>
      </c>
      <c r="E62" s="29" t="s">
        <v>3</v>
      </c>
      <c r="F62" s="28">
        <v>9</v>
      </c>
      <c r="G62" s="36"/>
      <c r="H62" s="27">
        <v>3755</v>
      </c>
      <c r="I62" s="36"/>
      <c r="J62" s="26">
        <v>1150</v>
      </c>
      <c r="K62" s="36"/>
      <c r="L62" s="24" t="s">
        <v>2</v>
      </c>
      <c r="M62" s="35"/>
      <c r="N62" s="22" t="s">
        <v>2</v>
      </c>
      <c r="O62" s="34"/>
      <c r="P62" s="20"/>
      <c r="Q62" s="33"/>
      <c r="R62" s="17" t="s">
        <v>2</v>
      </c>
      <c r="S62" s="32"/>
      <c r="T62" s="60"/>
      <c r="U62" s="61"/>
      <c r="V62" s="60"/>
      <c r="X62" s="17" t="s">
        <v>3</v>
      </c>
      <c r="Y62" s="1"/>
      <c r="Z62" s="15" t="s">
        <v>2</v>
      </c>
    </row>
    <row r="63" spans="1:26" x14ac:dyDescent="0.2">
      <c r="A63" s="407" t="s">
        <v>312</v>
      </c>
      <c r="B63" s="407"/>
      <c r="C63" s="31">
        <v>3550</v>
      </c>
      <c r="D63" s="30" t="s">
        <v>99</v>
      </c>
      <c r="E63" s="29" t="s">
        <v>3</v>
      </c>
      <c r="F63" s="28">
        <v>11</v>
      </c>
      <c r="G63" s="36"/>
      <c r="H63" s="27">
        <v>12826</v>
      </c>
      <c r="I63" s="36"/>
      <c r="J63" s="26">
        <v>4803</v>
      </c>
      <c r="K63" s="36"/>
      <c r="L63" s="24" t="s">
        <v>2</v>
      </c>
      <c r="M63" s="35"/>
      <c r="N63" s="22" t="s">
        <v>2</v>
      </c>
      <c r="O63" s="34"/>
      <c r="P63" s="20"/>
      <c r="Q63" s="33"/>
      <c r="R63" s="17" t="s">
        <v>2</v>
      </c>
      <c r="S63" s="32"/>
      <c r="T63" s="60" t="s">
        <v>2</v>
      </c>
      <c r="U63" s="61"/>
      <c r="V63" s="60"/>
      <c r="X63" s="17" t="s">
        <v>3</v>
      </c>
      <c r="Y63" s="1"/>
      <c r="Z63" s="15" t="s">
        <v>2</v>
      </c>
    </row>
    <row r="64" spans="1:26" x14ac:dyDescent="0.2">
      <c r="A64" s="407" t="s">
        <v>312</v>
      </c>
      <c r="B64" s="407"/>
      <c r="C64" s="31">
        <v>3650</v>
      </c>
      <c r="D64" s="30" t="s">
        <v>98</v>
      </c>
      <c r="E64" s="29" t="s">
        <v>3</v>
      </c>
      <c r="F64" s="28">
        <v>9</v>
      </c>
      <c r="G64" s="36"/>
      <c r="H64" s="27">
        <v>4619</v>
      </c>
      <c r="I64" s="36"/>
      <c r="J64" s="26">
        <v>1231</v>
      </c>
      <c r="K64" s="36"/>
      <c r="L64" s="24" t="s">
        <v>2</v>
      </c>
      <c r="M64" s="35"/>
      <c r="N64" s="22" t="s">
        <v>2</v>
      </c>
      <c r="O64" s="34"/>
      <c r="P64" s="20"/>
      <c r="Q64" s="33"/>
      <c r="R64" s="17" t="s">
        <v>2</v>
      </c>
      <c r="S64" s="32"/>
      <c r="T64" s="60"/>
      <c r="U64" s="61"/>
      <c r="V64" s="60"/>
      <c r="X64" s="17" t="s">
        <v>3</v>
      </c>
      <c r="Y64" s="1"/>
      <c r="Z64" s="15" t="s">
        <v>3</v>
      </c>
    </row>
    <row r="65" spans="1:26" x14ac:dyDescent="0.2">
      <c r="A65" s="407" t="s">
        <v>312</v>
      </c>
      <c r="B65" s="407"/>
      <c r="C65" s="31">
        <v>3660</v>
      </c>
      <c r="D65" s="30" t="s">
        <v>97</v>
      </c>
      <c r="E65" s="29" t="s">
        <v>3</v>
      </c>
      <c r="F65" s="28">
        <v>10</v>
      </c>
      <c r="G65" s="36"/>
      <c r="H65" s="27">
        <v>5080</v>
      </c>
      <c r="I65" s="36"/>
      <c r="J65" s="26">
        <v>3030</v>
      </c>
      <c r="K65" s="36"/>
      <c r="L65" s="24" t="s">
        <v>2</v>
      </c>
      <c r="M65" s="35"/>
      <c r="N65" s="22" t="s">
        <v>2</v>
      </c>
      <c r="O65" s="34"/>
      <c r="P65" s="20"/>
      <c r="Q65" s="33"/>
      <c r="R65" s="17" t="s">
        <v>2</v>
      </c>
      <c r="S65" s="32"/>
      <c r="T65" s="60"/>
      <c r="U65" s="61"/>
      <c r="V65" s="60" t="s">
        <v>2</v>
      </c>
      <c r="X65" s="17" t="s">
        <v>3</v>
      </c>
      <c r="Y65" s="1"/>
      <c r="Z65" s="15" t="s">
        <v>2</v>
      </c>
    </row>
    <row r="66" spans="1:26" x14ac:dyDescent="0.2">
      <c r="A66" s="407" t="s">
        <v>317</v>
      </c>
      <c r="B66" s="407"/>
      <c r="C66" s="31">
        <v>3700</v>
      </c>
      <c r="D66" s="30" t="s">
        <v>96</v>
      </c>
      <c r="E66" s="29" t="s">
        <v>3</v>
      </c>
      <c r="F66" s="28">
        <v>9</v>
      </c>
      <c r="G66" s="36"/>
      <c r="H66" s="27">
        <v>3751</v>
      </c>
      <c r="I66" s="36"/>
      <c r="J66" s="26">
        <v>1686</v>
      </c>
      <c r="K66" s="36"/>
      <c r="L66" s="24" t="s">
        <v>2</v>
      </c>
      <c r="M66" s="35"/>
      <c r="N66" s="22" t="s">
        <v>2</v>
      </c>
      <c r="O66" s="34"/>
      <c r="P66" s="20"/>
      <c r="Q66" s="33"/>
      <c r="R66" s="17" t="s">
        <v>2</v>
      </c>
      <c r="S66" s="32"/>
      <c r="T66" s="60"/>
      <c r="U66" s="61"/>
      <c r="V66" s="60" t="s">
        <v>2</v>
      </c>
      <c r="X66" s="17" t="s">
        <v>3</v>
      </c>
      <c r="Y66" s="1"/>
      <c r="Z66" s="15" t="s">
        <v>2</v>
      </c>
    </row>
    <row r="67" spans="1:26" x14ac:dyDescent="0.2">
      <c r="A67" s="407" t="s">
        <v>318</v>
      </c>
      <c r="B67" s="407"/>
      <c r="C67" s="31">
        <v>3750</v>
      </c>
      <c r="D67" s="30" t="s">
        <v>95</v>
      </c>
      <c r="E67" s="29" t="s">
        <v>11</v>
      </c>
      <c r="F67" s="28">
        <v>4</v>
      </c>
      <c r="G67" s="36"/>
      <c r="H67" s="27">
        <v>77481</v>
      </c>
      <c r="I67" s="36"/>
      <c r="J67" s="26">
        <v>32488</v>
      </c>
      <c r="K67" s="36"/>
      <c r="L67" s="24" t="s">
        <v>2</v>
      </c>
      <c r="M67" s="35"/>
      <c r="N67" s="22" t="s">
        <v>2</v>
      </c>
      <c r="O67" s="34"/>
      <c r="P67" s="20"/>
      <c r="Q67" s="33"/>
      <c r="R67" s="17" t="s">
        <v>2</v>
      </c>
      <c r="S67" s="32"/>
      <c r="T67" s="60"/>
      <c r="U67" s="61"/>
      <c r="V67" s="60" t="s">
        <v>2</v>
      </c>
      <c r="X67" s="17" t="s">
        <v>2</v>
      </c>
      <c r="Y67" s="1"/>
      <c r="Z67" s="15" t="s">
        <v>2</v>
      </c>
    </row>
    <row r="68" spans="1:26" x14ac:dyDescent="0.2">
      <c r="A68" s="407" t="s">
        <v>314</v>
      </c>
      <c r="B68" s="407"/>
      <c r="C68" s="31">
        <v>3800</v>
      </c>
      <c r="D68" s="30" t="s">
        <v>94</v>
      </c>
      <c r="E68" s="29" t="s">
        <v>6</v>
      </c>
      <c r="F68" s="28">
        <v>6</v>
      </c>
      <c r="G68" s="36"/>
      <c r="H68" s="27">
        <v>65527</v>
      </c>
      <c r="I68" s="36"/>
      <c r="J68" s="26">
        <v>23499</v>
      </c>
      <c r="K68" s="36"/>
      <c r="L68" s="24" t="s">
        <v>2</v>
      </c>
      <c r="M68" s="35"/>
      <c r="N68" s="22" t="s">
        <v>2</v>
      </c>
      <c r="O68" s="34"/>
      <c r="P68" s="20"/>
      <c r="Q68" s="33"/>
      <c r="R68" s="17" t="s">
        <v>2</v>
      </c>
      <c r="S68" s="32"/>
      <c r="T68" s="60" t="s">
        <v>2</v>
      </c>
      <c r="U68" s="61"/>
      <c r="V68" s="60"/>
      <c r="X68" s="17" t="s">
        <v>2</v>
      </c>
      <c r="Y68" s="1"/>
      <c r="Z68" s="15" t="s">
        <v>2</v>
      </c>
    </row>
    <row r="69" spans="1:26" x14ac:dyDescent="0.2">
      <c r="A69" s="407" t="s">
        <v>321</v>
      </c>
      <c r="B69" s="407"/>
      <c r="C69" s="31">
        <v>3850</v>
      </c>
      <c r="D69" s="30" t="s">
        <v>93</v>
      </c>
      <c r="E69" s="29" t="s">
        <v>3</v>
      </c>
      <c r="F69" s="28">
        <v>9</v>
      </c>
      <c r="G69" s="36"/>
      <c r="H69" s="27">
        <v>2989</v>
      </c>
      <c r="I69" s="36"/>
      <c r="J69" s="26">
        <v>1530</v>
      </c>
      <c r="K69" s="36"/>
      <c r="L69" s="24" t="s">
        <v>2</v>
      </c>
      <c r="M69" s="35"/>
      <c r="N69" s="22" t="s">
        <v>2</v>
      </c>
      <c r="O69" s="34"/>
      <c r="P69" s="20"/>
      <c r="Q69" s="33"/>
      <c r="R69" s="17" t="s">
        <v>3</v>
      </c>
      <c r="S69" s="32"/>
      <c r="T69" s="60"/>
      <c r="U69" s="61"/>
      <c r="V69" s="60"/>
      <c r="X69" s="17" t="s">
        <v>3</v>
      </c>
      <c r="Y69" s="1"/>
      <c r="Z69" s="15" t="s">
        <v>2</v>
      </c>
    </row>
    <row r="70" spans="1:26" x14ac:dyDescent="0.2">
      <c r="A70" s="407" t="s">
        <v>314</v>
      </c>
      <c r="B70" s="407"/>
      <c r="C70" s="31">
        <v>3950</v>
      </c>
      <c r="D70" s="30" t="s">
        <v>92</v>
      </c>
      <c r="E70" s="29" t="s">
        <v>8</v>
      </c>
      <c r="F70" s="28">
        <v>3</v>
      </c>
      <c r="G70" s="36"/>
      <c r="H70" s="27">
        <v>111100</v>
      </c>
      <c r="I70" s="36"/>
      <c r="J70" s="26">
        <v>36930</v>
      </c>
      <c r="K70" s="36"/>
      <c r="L70" s="24" t="s">
        <v>2</v>
      </c>
      <c r="M70" s="35"/>
      <c r="N70" s="22" t="s">
        <v>2</v>
      </c>
      <c r="O70" s="34"/>
      <c r="P70" s="20" t="s">
        <v>2</v>
      </c>
      <c r="Q70" s="33"/>
      <c r="R70" s="17" t="s">
        <v>2</v>
      </c>
      <c r="S70" s="32"/>
      <c r="T70" s="60"/>
      <c r="U70" s="61"/>
      <c r="V70" s="60"/>
      <c r="X70" s="17" t="s">
        <v>2</v>
      </c>
      <c r="Y70" s="1"/>
      <c r="Z70" s="15" t="s">
        <v>2</v>
      </c>
    </row>
    <row r="71" spans="1:26" x14ac:dyDescent="0.2">
      <c r="A71" s="407" t="s">
        <v>323</v>
      </c>
      <c r="B71" s="407"/>
      <c r="C71" s="39">
        <v>4000</v>
      </c>
      <c r="D71" s="38" t="s">
        <v>91</v>
      </c>
      <c r="E71" s="29" t="s">
        <v>8</v>
      </c>
      <c r="F71" s="28">
        <v>7</v>
      </c>
      <c r="G71" s="36"/>
      <c r="H71" s="27">
        <v>168614</v>
      </c>
      <c r="I71" s="36"/>
      <c r="J71" s="26">
        <v>55412</v>
      </c>
      <c r="K71" s="36"/>
      <c r="L71" s="24" t="s">
        <v>2</v>
      </c>
      <c r="M71" s="35"/>
      <c r="N71" s="22" t="s">
        <v>2</v>
      </c>
      <c r="O71" s="34"/>
      <c r="P71" s="20"/>
      <c r="Q71" s="33"/>
      <c r="R71" s="17" t="s">
        <v>2</v>
      </c>
      <c r="S71" s="32"/>
      <c r="T71" s="60" t="s">
        <v>2</v>
      </c>
      <c r="U71" s="61"/>
      <c r="V71" s="60"/>
      <c r="X71" s="17" t="s">
        <v>2</v>
      </c>
      <c r="Y71" s="1"/>
      <c r="Z71" s="15" t="s">
        <v>2</v>
      </c>
    </row>
    <row r="72" spans="1:26" x14ac:dyDescent="0.2">
      <c r="A72" s="407" t="s">
        <v>323</v>
      </c>
      <c r="B72" s="407"/>
      <c r="C72" s="31">
        <v>4100</v>
      </c>
      <c r="D72" s="30" t="s">
        <v>90</v>
      </c>
      <c r="E72" s="29" t="s">
        <v>8</v>
      </c>
      <c r="F72" s="28">
        <v>2</v>
      </c>
      <c r="G72" s="36"/>
      <c r="H72" s="27">
        <v>14689</v>
      </c>
      <c r="I72" s="36"/>
      <c r="J72" s="26">
        <v>4948</v>
      </c>
      <c r="K72" s="36"/>
      <c r="L72" s="24" t="s">
        <v>2</v>
      </c>
      <c r="M72" s="35"/>
      <c r="N72" s="22" t="s">
        <v>2</v>
      </c>
      <c r="O72" s="34"/>
      <c r="P72" s="20"/>
      <c r="Q72" s="33"/>
      <c r="R72" s="17" t="s">
        <v>2</v>
      </c>
      <c r="S72" s="32"/>
      <c r="T72" s="60" t="s">
        <v>2</v>
      </c>
      <c r="U72" s="61"/>
      <c r="V72" s="60"/>
      <c r="X72" s="17" t="s">
        <v>2</v>
      </c>
      <c r="Y72" s="1"/>
      <c r="Z72" s="15" t="s">
        <v>3</v>
      </c>
    </row>
    <row r="73" spans="1:26" x14ac:dyDescent="0.2">
      <c r="A73" s="407" t="s">
        <v>313</v>
      </c>
      <c r="B73" s="407"/>
      <c r="C73" s="31">
        <v>4150</v>
      </c>
      <c r="D73" s="37" t="s">
        <v>89</v>
      </c>
      <c r="E73" s="29" t="s">
        <v>8</v>
      </c>
      <c r="F73" s="28">
        <v>3</v>
      </c>
      <c r="G73" s="36"/>
      <c r="H73" s="27">
        <v>85886</v>
      </c>
      <c r="I73" s="36"/>
      <c r="J73" s="26">
        <v>30299</v>
      </c>
      <c r="K73" s="36"/>
      <c r="L73" s="24" t="s">
        <v>2</v>
      </c>
      <c r="M73" s="35"/>
      <c r="N73" s="22" t="s">
        <v>2</v>
      </c>
      <c r="O73" s="34"/>
      <c r="P73" s="20"/>
      <c r="Q73" s="33"/>
      <c r="R73" s="17" t="s">
        <v>2</v>
      </c>
      <c r="S73" s="32"/>
      <c r="T73" s="60" t="s">
        <v>2</v>
      </c>
      <c r="U73" s="61"/>
      <c r="V73" s="60"/>
      <c r="X73" s="17" t="s">
        <v>2</v>
      </c>
      <c r="Y73" s="1"/>
      <c r="Z73" s="15" t="s">
        <v>2</v>
      </c>
    </row>
    <row r="74" spans="1:26" x14ac:dyDescent="0.2">
      <c r="A74" s="407" t="s">
        <v>312</v>
      </c>
      <c r="B74" s="407"/>
      <c r="C74" s="31">
        <v>4200</v>
      </c>
      <c r="D74" s="30" t="s">
        <v>88</v>
      </c>
      <c r="E74" s="29" t="s">
        <v>3</v>
      </c>
      <c r="F74" s="28">
        <v>11</v>
      </c>
      <c r="G74" s="36"/>
      <c r="H74" s="27">
        <v>16846</v>
      </c>
      <c r="I74" s="36"/>
      <c r="J74" s="26">
        <v>7849</v>
      </c>
      <c r="K74" s="36"/>
      <c r="L74" s="24" t="s">
        <v>2</v>
      </c>
      <c r="M74" s="35"/>
      <c r="N74" s="22" t="s">
        <v>2</v>
      </c>
      <c r="O74" s="34"/>
      <c r="P74" s="20"/>
      <c r="Q74" s="33"/>
      <c r="R74" s="17" t="s">
        <v>2</v>
      </c>
      <c r="S74" s="32"/>
      <c r="T74" s="60"/>
      <c r="U74" s="61"/>
      <c r="V74" s="60"/>
      <c r="X74" s="17" t="s">
        <v>3</v>
      </c>
      <c r="Y74" s="1"/>
      <c r="Z74" s="15" t="s">
        <v>3</v>
      </c>
    </row>
    <row r="75" spans="1:26" x14ac:dyDescent="0.2">
      <c r="A75" s="407" t="s">
        <v>321</v>
      </c>
      <c r="B75" s="407"/>
      <c r="C75" s="31">
        <v>4250</v>
      </c>
      <c r="D75" s="30" t="s">
        <v>87</v>
      </c>
      <c r="E75" s="29" t="s">
        <v>3</v>
      </c>
      <c r="F75" s="28">
        <v>8</v>
      </c>
      <c r="G75" s="36"/>
      <c r="H75" s="27">
        <v>1519</v>
      </c>
      <c r="I75" s="36"/>
      <c r="J75" s="26">
        <v>527</v>
      </c>
      <c r="K75" s="36"/>
      <c r="L75" s="24" t="s">
        <v>2</v>
      </c>
      <c r="M75" s="35"/>
      <c r="N75" s="22" t="s">
        <v>2</v>
      </c>
      <c r="O75" s="34"/>
      <c r="P75" s="20"/>
      <c r="Q75" s="33"/>
      <c r="R75" s="17" t="s">
        <v>3</v>
      </c>
      <c r="S75" s="32"/>
      <c r="T75" s="60"/>
      <c r="U75" s="61"/>
      <c r="V75" s="60"/>
      <c r="X75" s="17" t="s">
        <v>3</v>
      </c>
      <c r="Y75" s="1"/>
      <c r="Z75" s="15" t="s">
        <v>3</v>
      </c>
    </row>
    <row r="76" spans="1:26" x14ac:dyDescent="0.2">
      <c r="A76" s="407" t="s">
        <v>319</v>
      </c>
      <c r="B76" s="407"/>
      <c r="C76" s="31">
        <v>4300</v>
      </c>
      <c r="D76" s="30" t="s">
        <v>86</v>
      </c>
      <c r="E76" s="29" t="s">
        <v>3</v>
      </c>
      <c r="F76" s="28">
        <v>10</v>
      </c>
      <c r="G76" s="36"/>
      <c r="H76" s="27">
        <v>6297</v>
      </c>
      <c r="I76" s="36"/>
      <c r="J76" s="26">
        <v>1732</v>
      </c>
      <c r="K76" s="36"/>
      <c r="L76" s="24" t="s">
        <v>2</v>
      </c>
      <c r="M76" s="35"/>
      <c r="N76" s="22" t="s">
        <v>2</v>
      </c>
      <c r="O76" s="34"/>
      <c r="P76" s="20"/>
      <c r="Q76" s="33"/>
      <c r="R76" s="17" t="s">
        <v>2</v>
      </c>
      <c r="S76" s="32"/>
      <c r="T76" s="60"/>
      <c r="U76" s="61"/>
      <c r="V76" s="60"/>
      <c r="X76" s="17" t="s">
        <v>3</v>
      </c>
      <c r="Y76" s="1"/>
      <c r="Z76" s="15" t="s">
        <v>2</v>
      </c>
    </row>
    <row r="77" spans="1:26" x14ac:dyDescent="0.2">
      <c r="A77" s="407" t="s">
        <v>318</v>
      </c>
      <c r="B77" s="407"/>
      <c r="C77" s="31">
        <v>4350</v>
      </c>
      <c r="D77" s="30" t="s">
        <v>85</v>
      </c>
      <c r="E77" s="29" t="s">
        <v>11</v>
      </c>
      <c r="F77" s="28">
        <v>4</v>
      </c>
      <c r="G77" s="36"/>
      <c r="H77" s="27">
        <v>29643</v>
      </c>
      <c r="I77" s="36"/>
      <c r="J77" s="26">
        <v>14918</v>
      </c>
      <c r="K77" s="36"/>
      <c r="L77" s="24" t="s">
        <v>2</v>
      </c>
      <c r="M77" s="35"/>
      <c r="N77" s="22" t="s">
        <v>2</v>
      </c>
      <c r="O77" s="34"/>
      <c r="P77" s="20"/>
      <c r="Q77" s="33"/>
      <c r="R77" s="17" t="s">
        <v>2</v>
      </c>
      <c r="S77" s="32"/>
      <c r="T77" s="60"/>
      <c r="U77" s="61"/>
      <c r="V77" s="60" t="s">
        <v>2</v>
      </c>
      <c r="X77" s="17" t="s">
        <v>3</v>
      </c>
      <c r="Y77" s="1"/>
      <c r="Z77" s="15" t="s">
        <v>2</v>
      </c>
    </row>
    <row r="78" spans="1:26" x14ac:dyDescent="0.2">
      <c r="A78" s="407" t="s">
        <v>324</v>
      </c>
      <c r="B78" s="407"/>
      <c r="C78" s="31">
        <v>4400</v>
      </c>
      <c r="D78" s="30" t="s">
        <v>84</v>
      </c>
      <c r="E78" s="29" t="s">
        <v>6</v>
      </c>
      <c r="F78" s="28">
        <v>4</v>
      </c>
      <c r="G78" s="36"/>
      <c r="H78" s="27">
        <v>21314</v>
      </c>
      <c r="I78" s="36"/>
      <c r="J78" s="26">
        <v>9420</v>
      </c>
      <c r="K78" s="36"/>
      <c r="L78" s="24" t="s">
        <v>2</v>
      </c>
      <c r="M78" s="35"/>
      <c r="N78" s="22" t="s">
        <v>2</v>
      </c>
      <c r="O78" s="34"/>
      <c r="P78" s="20"/>
      <c r="Q78" s="33"/>
      <c r="R78" s="17" t="s">
        <v>2</v>
      </c>
      <c r="S78" s="32"/>
      <c r="T78" s="60" t="s">
        <v>2</v>
      </c>
      <c r="U78" s="61"/>
      <c r="V78" s="60" t="s">
        <v>2</v>
      </c>
      <c r="X78" s="17" t="s">
        <v>2</v>
      </c>
      <c r="Y78" s="1"/>
      <c r="Z78" s="15" t="s">
        <v>2</v>
      </c>
    </row>
    <row r="79" spans="1:26" x14ac:dyDescent="0.2">
      <c r="A79" s="407" t="s">
        <v>313</v>
      </c>
      <c r="B79" s="407"/>
      <c r="C79" s="31">
        <v>4450</v>
      </c>
      <c r="D79" s="30" t="s">
        <v>83</v>
      </c>
      <c r="E79" s="29" t="s">
        <v>8</v>
      </c>
      <c r="F79" s="28">
        <v>2</v>
      </c>
      <c r="G79" s="36"/>
      <c r="H79" s="27">
        <v>61030</v>
      </c>
      <c r="I79" s="36"/>
      <c r="J79" s="26">
        <v>21259</v>
      </c>
      <c r="K79" s="36"/>
      <c r="L79" s="24" t="s">
        <v>2</v>
      </c>
      <c r="M79" s="35"/>
      <c r="N79" s="22" t="s">
        <v>2</v>
      </c>
      <c r="O79" s="34"/>
      <c r="P79" s="20"/>
      <c r="Q79" s="33"/>
      <c r="R79" s="17" t="s">
        <v>2</v>
      </c>
      <c r="S79" s="32"/>
      <c r="T79" s="60" t="s">
        <v>2</v>
      </c>
      <c r="U79" s="61"/>
      <c r="V79" s="60"/>
      <c r="X79" s="17" t="s">
        <v>2</v>
      </c>
      <c r="Y79" s="1"/>
      <c r="Z79" s="15" t="s">
        <v>3</v>
      </c>
    </row>
    <row r="80" spans="1:26" x14ac:dyDescent="0.2">
      <c r="A80" s="407" t="s">
        <v>323</v>
      </c>
      <c r="B80" s="407"/>
      <c r="C80" s="31">
        <v>4500</v>
      </c>
      <c r="D80" s="30" t="s">
        <v>82</v>
      </c>
      <c r="E80" s="29" t="s">
        <v>8</v>
      </c>
      <c r="F80" s="28">
        <v>3</v>
      </c>
      <c r="G80" s="36"/>
      <c r="H80" s="27">
        <v>120978</v>
      </c>
      <c r="I80" s="36"/>
      <c r="J80" s="26">
        <v>41996</v>
      </c>
      <c r="K80" s="36"/>
      <c r="L80" s="24" t="s">
        <v>2</v>
      </c>
      <c r="M80" s="35"/>
      <c r="N80" s="22" t="s">
        <v>2</v>
      </c>
      <c r="O80" s="34"/>
      <c r="P80" s="20"/>
      <c r="Q80" s="33"/>
      <c r="R80" s="17" t="s">
        <v>2</v>
      </c>
      <c r="S80" s="32"/>
      <c r="T80" s="60" t="s">
        <v>2</v>
      </c>
      <c r="U80" s="61"/>
      <c r="V80" s="60"/>
      <c r="X80" s="17" t="s">
        <v>2</v>
      </c>
      <c r="Y80" s="1"/>
      <c r="Z80" s="15" t="s">
        <v>3</v>
      </c>
    </row>
    <row r="81" spans="1:26" x14ac:dyDescent="0.2">
      <c r="A81" s="407" t="s">
        <v>315</v>
      </c>
      <c r="B81" s="407"/>
      <c r="C81" s="31">
        <v>4550</v>
      </c>
      <c r="D81" s="30" t="s">
        <v>81</v>
      </c>
      <c r="E81" s="29" t="s">
        <v>11</v>
      </c>
      <c r="F81" s="28">
        <v>10</v>
      </c>
      <c r="G81" s="36"/>
      <c r="H81" s="27">
        <v>9531</v>
      </c>
      <c r="I81" s="36"/>
      <c r="J81" s="26">
        <v>4052</v>
      </c>
      <c r="K81" s="36"/>
      <c r="L81" s="24" t="s">
        <v>2</v>
      </c>
      <c r="M81" s="35"/>
      <c r="N81" s="22" t="s">
        <v>2</v>
      </c>
      <c r="O81" s="34"/>
      <c r="P81" s="20"/>
      <c r="Q81" s="33"/>
      <c r="R81" s="17" t="s">
        <v>2</v>
      </c>
      <c r="S81" s="32"/>
      <c r="T81" s="60"/>
      <c r="U81" s="61"/>
      <c r="V81" s="60"/>
      <c r="X81" s="17" t="s">
        <v>3</v>
      </c>
      <c r="Y81" s="1"/>
      <c r="Z81" s="15" t="s">
        <v>2</v>
      </c>
    </row>
    <row r="82" spans="1:26" ht="12" customHeight="1" x14ac:dyDescent="0.2">
      <c r="A82" s="407" t="s">
        <v>316</v>
      </c>
      <c r="B82" s="407"/>
      <c r="C82" s="31">
        <v>4600</v>
      </c>
      <c r="D82" s="30" t="s">
        <v>80</v>
      </c>
      <c r="E82" s="29" t="s">
        <v>3</v>
      </c>
      <c r="F82" s="28">
        <v>10</v>
      </c>
      <c r="G82" s="36"/>
      <c r="H82" s="27">
        <v>6775</v>
      </c>
      <c r="I82" s="36"/>
      <c r="J82" s="26">
        <v>2572</v>
      </c>
      <c r="K82" s="36"/>
      <c r="L82" s="24" t="s">
        <v>2</v>
      </c>
      <c r="M82" s="35"/>
      <c r="N82" s="22" t="s">
        <v>2</v>
      </c>
      <c r="O82" s="34"/>
      <c r="P82" s="20"/>
      <c r="Q82" s="33"/>
      <c r="R82" s="17" t="s">
        <v>3</v>
      </c>
      <c r="S82" s="32"/>
      <c r="T82" s="60" t="s">
        <v>2</v>
      </c>
      <c r="U82" s="61"/>
      <c r="V82" s="60"/>
      <c r="X82" s="17" t="s">
        <v>3</v>
      </c>
      <c r="Y82" s="1"/>
      <c r="Z82" s="15" t="s">
        <v>3</v>
      </c>
    </row>
    <row r="83" spans="1:26" x14ac:dyDescent="0.2">
      <c r="A83" s="407" t="s">
        <v>322</v>
      </c>
      <c r="B83" s="407"/>
      <c r="C83" s="31">
        <v>4650</v>
      </c>
      <c r="D83" s="30" t="s">
        <v>79</v>
      </c>
      <c r="E83" s="29" t="s">
        <v>6</v>
      </c>
      <c r="F83" s="28">
        <v>5</v>
      </c>
      <c r="G83" s="36"/>
      <c r="H83" s="27">
        <v>202676</v>
      </c>
      <c r="I83" s="36"/>
      <c r="J83" s="26">
        <v>79032</v>
      </c>
      <c r="K83" s="36"/>
      <c r="L83" s="24" t="s">
        <v>2</v>
      </c>
      <c r="M83" s="35"/>
      <c r="N83" s="22" t="s">
        <v>2</v>
      </c>
      <c r="O83" s="34"/>
      <c r="P83" s="20"/>
      <c r="Q83" s="33"/>
      <c r="R83" s="17" t="s">
        <v>2</v>
      </c>
      <c r="S83" s="32"/>
      <c r="T83" s="60" t="s">
        <v>2</v>
      </c>
      <c r="U83" s="61"/>
      <c r="V83" s="60"/>
      <c r="X83" s="17" t="s">
        <v>2</v>
      </c>
      <c r="Y83" s="1"/>
      <c r="Z83" s="15" t="s">
        <v>2</v>
      </c>
    </row>
    <row r="84" spans="1:26" x14ac:dyDescent="0.2">
      <c r="A84" s="407" t="s">
        <v>323</v>
      </c>
      <c r="B84" s="407"/>
      <c r="C84" s="31">
        <v>4700</v>
      </c>
      <c r="D84" s="30" t="s">
        <v>78</v>
      </c>
      <c r="E84" s="29" t="s">
        <v>8</v>
      </c>
      <c r="F84" s="28">
        <v>2</v>
      </c>
      <c r="G84" s="36"/>
      <c r="H84" s="27">
        <v>34807</v>
      </c>
      <c r="I84" s="36"/>
      <c r="J84" s="26">
        <v>13612</v>
      </c>
      <c r="K84" s="36"/>
      <c r="L84" s="24" t="s">
        <v>2</v>
      </c>
      <c r="M84" s="35"/>
      <c r="N84" s="22" t="s">
        <v>2</v>
      </c>
      <c r="O84" s="34"/>
      <c r="P84" s="20"/>
      <c r="Q84" s="33"/>
      <c r="R84" s="17" t="s">
        <v>2</v>
      </c>
      <c r="S84" s="32"/>
      <c r="T84" s="60" t="s">
        <v>2</v>
      </c>
      <c r="U84" s="61"/>
      <c r="V84" s="60"/>
      <c r="X84" s="17" t="s">
        <v>2</v>
      </c>
      <c r="Y84" s="1"/>
      <c r="Z84" s="15" t="s">
        <v>3</v>
      </c>
    </row>
    <row r="85" spans="1:26" x14ac:dyDescent="0.2">
      <c r="A85" s="407" t="s">
        <v>321</v>
      </c>
      <c r="B85" s="407"/>
      <c r="C85" s="31">
        <v>4750</v>
      </c>
      <c r="D85" s="30" t="s">
        <v>77</v>
      </c>
      <c r="E85" s="29" t="s">
        <v>3</v>
      </c>
      <c r="F85" s="28">
        <v>11</v>
      </c>
      <c r="G85" s="36"/>
      <c r="H85" s="27">
        <v>11595</v>
      </c>
      <c r="I85" s="36"/>
      <c r="J85" s="26">
        <v>4034</v>
      </c>
      <c r="K85" s="36"/>
      <c r="L85" s="24" t="s">
        <v>2</v>
      </c>
      <c r="M85" s="35"/>
      <c r="N85" s="22" t="s">
        <v>2</v>
      </c>
      <c r="O85" s="34"/>
      <c r="P85" s="20"/>
      <c r="Q85" s="33"/>
      <c r="R85" s="17" t="s">
        <v>2</v>
      </c>
      <c r="S85" s="32"/>
      <c r="T85" s="60"/>
      <c r="U85" s="61"/>
      <c r="V85" s="60"/>
      <c r="X85" s="17" t="s">
        <v>3</v>
      </c>
      <c r="Y85" s="1"/>
      <c r="Z85" s="15" t="s">
        <v>2</v>
      </c>
    </row>
    <row r="86" spans="1:26" x14ac:dyDescent="0.2">
      <c r="A86" s="407" t="s">
        <v>313</v>
      </c>
      <c r="B86" s="407"/>
      <c r="C86" s="31">
        <v>4800</v>
      </c>
      <c r="D86" s="30" t="s">
        <v>76</v>
      </c>
      <c r="E86" s="29" t="s">
        <v>8</v>
      </c>
      <c r="F86" s="28">
        <v>2</v>
      </c>
      <c r="G86" s="36"/>
      <c r="H86" s="27">
        <v>58136</v>
      </c>
      <c r="I86" s="36"/>
      <c r="J86" s="26">
        <v>24768</v>
      </c>
      <c r="K86" s="36"/>
      <c r="L86" s="24" t="s">
        <v>2</v>
      </c>
      <c r="M86" s="35"/>
      <c r="N86" s="22" t="s">
        <v>2</v>
      </c>
      <c r="O86" s="34"/>
      <c r="P86" s="20"/>
      <c r="Q86" s="33"/>
      <c r="R86" s="17" t="s">
        <v>2</v>
      </c>
      <c r="S86" s="32"/>
      <c r="T86" s="60" t="s">
        <v>2</v>
      </c>
      <c r="U86" s="61"/>
      <c r="V86" s="60"/>
      <c r="X86" s="17" t="s">
        <v>2</v>
      </c>
      <c r="Y86" s="1"/>
      <c r="Z86" s="15" t="s">
        <v>2</v>
      </c>
    </row>
    <row r="87" spans="1:26" x14ac:dyDescent="0.2">
      <c r="A87" s="407" t="s">
        <v>315</v>
      </c>
      <c r="B87" s="407"/>
      <c r="C87" s="31">
        <v>4850</v>
      </c>
      <c r="D87" s="30" t="s">
        <v>75</v>
      </c>
      <c r="E87" s="29" t="s">
        <v>11</v>
      </c>
      <c r="F87" s="28">
        <v>4</v>
      </c>
      <c r="G87" s="36"/>
      <c r="H87" s="27">
        <v>44629</v>
      </c>
      <c r="I87" s="36"/>
      <c r="J87" s="26">
        <v>16000</v>
      </c>
      <c r="K87" s="36"/>
      <c r="L87" s="24" t="s">
        <v>2</v>
      </c>
      <c r="M87" s="35"/>
      <c r="N87" s="22" t="s">
        <v>2</v>
      </c>
      <c r="O87" s="34"/>
      <c r="P87" s="20"/>
      <c r="Q87" s="33"/>
      <c r="R87" s="17" t="s">
        <v>2</v>
      </c>
      <c r="S87" s="32"/>
      <c r="T87" s="60"/>
      <c r="U87" s="61"/>
      <c r="V87" s="60" t="s">
        <v>2</v>
      </c>
      <c r="X87" s="17" t="s">
        <v>3</v>
      </c>
      <c r="Y87" s="1"/>
      <c r="Z87" s="15" t="s">
        <v>2</v>
      </c>
    </row>
    <row r="88" spans="1:26" x14ac:dyDescent="0.2">
      <c r="A88" s="407" t="s">
        <v>316</v>
      </c>
      <c r="B88" s="407"/>
      <c r="C88" s="31">
        <v>4880</v>
      </c>
      <c r="D88" s="30" t="s">
        <v>74</v>
      </c>
      <c r="E88" s="29" t="s">
        <v>3</v>
      </c>
      <c r="F88" s="28">
        <v>4</v>
      </c>
      <c r="G88" s="36"/>
      <c r="H88" s="27">
        <v>21249</v>
      </c>
      <c r="I88" s="36"/>
      <c r="J88" s="26">
        <v>9426</v>
      </c>
      <c r="K88" s="36"/>
      <c r="L88" s="24" t="s">
        <v>2</v>
      </c>
      <c r="M88" s="35"/>
      <c r="N88" s="22" t="s">
        <v>2</v>
      </c>
      <c r="O88" s="34"/>
      <c r="P88" s="20"/>
      <c r="Q88" s="33"/>
      <c r="R88" s="17" t="s">
        <v>2</v>
      </c>
      <c r="S88" s="32"/>
      <c r="T88" s="60"/>
      <c r="U88" s="61"/>
      <c r="V88" s="60"/>
      <c r="X88" s="17" t="s">
        <v>2</v>
      </c>
      <c r="Y88" s="1"/>
      <c r="Z88" s="15" t="s">
        <v>3</v>
      </c>
    </row>
    <row r="89" spans="1:26" x14ac:dyDescent="0.2">
      <c r="A89" s="407" t="s">
        <v>314</v>
      </c>
      <c r="B89" s="407"/>
      <c r="C89" s="31">
        <v>4900</v>
      </c>
      <c r="D89" s="30" t="s">
        <v>73</v>
      </c>
      <c r="E89" s="29" t="s">
        <v>8</v>
      </c>
      <c r="F89" s="28">
        <v>7</v>
      </c>
      <c r="G89" s="36"/>
      <c r="H89" s="27">
        <v>199928</v>
      </c>
      <c r="I89" s="36"/>
      <c r="J89" s="26">
        <v>58835</v>
      </c>
      <c r="K89" s="36"/>
      <c r="L89" s="24" t="s">
        <v>2</v>
      </c>
      <c r="M89" s="35"/>
      <c r="N89" s="22" t="s">
        <v>2</v>
      </c>
      <c r="O89" s="34"/>
      <c r="P89" s="20" t="s">
        <v>2</v>
      </c>
      <c r="Q89" s="33"/>
      <c r="R89" s="17" t="s">
        <v>2</v>
      </c>
      <c r="S89" s="32"/>
      <c r="T89" s="60" t="s">
        <v>2</v>
      </c>
      <c r="U89" s="61"/>
      <c r="V89" s="60"/>
      <c r="X89" s="17" t="s">
        <v>2</v>
      </c>
      <c r="Y89" s="1"/>
      <c r="Z89" s="15" t="s">
        <v>2</v>
      </c>
    </row>
    <row r="90" spans="1:26" x14ac:dyDescent="0.2">
      <c r="A90" s="407" t="s">
        <v>312</v>
      </c>
      <c r="B90" s="407"/>
      <c r="C90" s="31">
        <v>4920</v>
      </c>
      <c r="D90" s="30" t="s">
        <v>72</v>
      </c>
      <c r="E90" s="29" t="s">
        <v>3</v>
      </c>
      <c r="F90" s="28">
        <v>10</v>
      </c>
      <c r="G90" s="36"/>
      <c r="H90" s="27">
        <v>7819</v>
      </c>
      <c r="I90" s="36"/>
      <c r="J90" s="26">
        <v>2912</v>
      </c>
      <c r="K90" s="36"/>
      <c r="L90" s="24" t="s">
        <v>2</v>
      </c>
      <c r="M90" s="35"/>
      <c r="N90" s="22" t="s">
        <v>2</v>
      </c>
      <c r="O90" s="34"/>
      <c r="P90" s="20"/>
      <c r="Q90" s="33"/>
      <c r="R90" s="17" t="s">
        <v>2</v>
      </c>
      <c r="S90" s="32"/>
      <c r="T90" s="60"/>
      <c r="U90" s="61"/>
      <c r="V90" s="60"/>
      <c r="X90" s="17" t="s">
        <v>2</v>
      </c>
      <c r="Y90" s="1"/>
      <c r="Z90" s="15" t="s">
        <v>2</v>
      </c>
    </row>
    <row r="91" spans="1:26" x14ac:dyDescent="0.2">
      <c r="A91" s="407" t="s">
        <v>319</v>
      </c>
      <c r="B91" s="407"/>
      <c r="C91" s="31">
        <v>4950</v>
      </c>
      <c r="D91" s="30" t="s">
        <v>71</v>
      </c>
      <c r="E91" s="29" t="s">
        <v>3</v>
      </c>
      <c r="F91" s="28">
        <v>9</v>
      </c>
      <c r="G91" s="36"/>
      <c r="H91" s="27">
        <v>3080</v>
      </c>
      <c r="I91" s="36"/>
      <c r="J91" s="26">
        <v>1440</v>
      </c>
      <c r="K91" s="36"/>
      <c r="L91" s="24" t="s">
        <v>2</v>
      </c>
      <c r="M91" s="35"/>
      <c r="N91" s="22" t="s">
        <v>2</v>
      </c>
      <c r="O91" s="34"/>
      <c r="P91" s="20"/>
      <c r="Q91" s="33"/>
      <c r="R91" s="17" t="s">
        <v>2</v>
      </c>
      <c r="S91" s="32"/>
      <c r="T91" s="60"/>
      <c r="U91" s="61"/>
      <c r="V91" s="60"/>
      <c r="X91" s="17" t="s">
        <v>2</v>
      </c>
      <c r="Y91" s="1"/>
      <c r="Z91" s="15" t="s">
        <v>2</v>
      </c>
    </row>
    <row r="92" spans="1:26" x14ac:dyDescent="0.2">
      <c r="A92" s="407" t="s">
        <v>322</v>
      </c>
      <c r="B92" s="407"/>
      <c r="C92" s="31">
        <v>5050</v>
      </c>
      <c r="D92" s="30" t="s">
        <v>70</v>
      </c>
      <c r="E92" s="29" t="s">
        <v>6</v>
      </c>
      <c r="F92" s="28">
        <v>4</v>
      </c>
      <c r="G92" s="36"/>
      <c r="H92" s="27">
        <v>75170</v>
      </c>
      <c r="I92" s="36"/>
      <c r="J92" s="26">
        <v>28007</v>
      </c>
      <c r="K92" s="36"/>
      <c r="L92" s="24" t="s">
        <v>2</v>
      </c>
      <c r="M92" s="35"/>
      <c r="N92" s="22" t="s">
        <v>2</v>
      </c>
      <c r="O92" s="34"/>
      <c r="P92" s="20"/>
      <c r="Q92" s="33"/>
      <c r="R92" s="17" t="s">
        <v>2</v>
      </c>
      <c r="S92" s="32"/>
      <c r="T92" s="60"/>
      <c r="U92" s="61"/>
      <c r="V92" s="60"/>
      <c r="X92" s="17" t="s">
        <v>3</v>
      </c>
      <c r="Y92" s="1"/>
      <c r="Z92" s="15" t="s">
        <v>2</v>
      </c>
    </row>
    <row r="93" spans="1:26" x14ac:dyDescent="0.2">
      <c r="A93" s="407" t="s">
        <v>325</v>
      </c>
      <c r="B93" s="407"/>
      <c r="C93" s="39">
        <v>5150</v>
      </c>
      <c r="D93" s="38" t="s">
        <v>69</v>
      </c>
      <c r="E93" s="29" t="s">
        <v>8</v>
      </c>
      <c r="F93" s="28">
        <v>2</v>
      </c>
      <c r="G93" s="36"/>
      <c r="H93" s="27">
        <v>44786</v>
      </c>
      <c r="I93" s="36"/>
      <c r="J93" s="26">
        <v>18593</v>
      </c>
      <c r="K93" s="36"/>
      <c r="L93" s="24" t="s">
        <v>2</v>
      </c>
      <c r="M93" s="35"/>
      <c r="N93" s="22" t="s">
        <v>2</v>
      </c>
      <c r="O93" s="34"/>
      <c r="P93" s="20"/>
      <c r="Q93" s="33"/>
      <c r="R93" s="17" t="s">
        <v>2</v>
      </c>
      <c r="S93" s="32"/>
      <c r="T93" s="60" t="s">
        <v>2</v>
      </c>
      <c r="U93" s="61"/>
      <c r="V93" s="60"/>
      <c r="X93" s="17" t="s">
        <v>2</v>
      </c>
      <c r="Y93" s="1"/>
      <c r="Z93" s="15" t="s">
        <v>2</v>
      </c>
    </row>
    <row r="94" spans="1:26" x14ac:dyDescent="0.2">
      <c r="A94" s="407" t="s">
        <v>313</v>
      </c>
      <c r="B94" s="407"/>
      <c r="C94" s="31">
        <v>5200</v>
      </c>
      <c r="D94" s="30" t="s">
        <v>68</v>
      </c>
      <c r="E94" s="29" t="s">
        <v>8</v>
      </c>
      <c r="F94" s="28">
        <v>3</v>
      </c>
      <c r="G94" s="36"/>
      <c r="H94" s="27">
        <v>83356</v>
      </c>
      <c r="I94" s="36"/>
      <c r="J94" s="26">
        <v>33056</v>
      </c>
      <c r="K94" s="36"/>
      <c r="L94" s="24" t="s">
        <v>2</v>
      </c>
      <c r="M94" s="35"/>
      <c r="N94" s="22" t="s">
        <v>2</v>
      </c>
      <c r="O94" s="34"/>
      <c r="P94" s="20"/>
      <c r="Q94" s="33"/>
      <c r="R94" s="17" t="s">
        <v>2</v>
      </c>
      <c r="S94" s="32"/>
      <c r="T94" s="60" t="s">
        <v>2</v>
      </c>
      <c r="U94" s="61"/>
      <c r="V94" s="60"/>
      <c r="X94" s="17" t="s">
        <v>2</v>
      </c>
      <c r="Y94" s="1"/>
      <c r="Z94" s="15" t="s">
        <v>2</v>
      </c>
    </row>
    <row r="95" spans="1:26" x14ac:dyDescent="0.2">
      <c r="A95" s="407" t="s">
        <v>316</v>
      </c>
      <c r="B95" s="407"/>
      <c r="C95" s="31">
        <v>5270</v>
      </c>
      <c r="D95" s="30" t="s">
        <v>67</v>
      </c>
      <c r="E95" s="29" t="s">
        <v>3</v>
      </c>
      <c r="F95" s="28">
        <v>4</v>
      </c>
      <c r="G95" s="36"/>
      <c r="H95" s="27">
        <v>24017</v>
      </c>
      <c r="I95" s="36"/>
      <c r="J95" s="26">
        <v>14428</v>
      </c>
      <c r="K95" s="36"/>
      <c r="L95" s="24" t="s">
        <v>2</v>
      </c>
      <c r="M95" s="35"/>
      <c r="N95" s="22" t="s">
        <v>2</v>
      </c>
      <c r="O95" s="34"/>
      <c r="P95" s="20"/>
      <c r="Q95" s="33"/>
      <c r="R95" s="17" t="s">
        <v>2</v>
      </c>
      <c r="S95" s="32"/>
      <c r="T95" s="60"/>
      <c r="U95" s="61"/>
      <c r="V95" s="60"/>
      <c r="X95" s="17" t="s">
        <v>3</v>
      </c>
      <c r="Y95" s="1"/>
      <c r="Z95" s="15" t="s">
        <v>2</v>
      </c>
    </row>
    <row r="96" spans="1:26" x14ac:dyDescent="0.2">
      <c r="A96" s="407" t="s">
        <v>312</v>
      </c>
      <c r="B96" s="407"/>
      <c r="C96" s="31">
        <v>5300</v>
      </c>
      <c r="D96" s="30" t="s">
        <v>66</v>
      </c>
      <c r="E96" s="29" t="s">
        <v>3</v>
      </c>
      <c r="F96" s="28">
        <v>11</v>
      </c>
      <c r="G96" s="36"/>
      <c r="H96" s="27">
        <v>14092</v>
      </c>
      <c r="I96" s="36"/>
      <c r="J96" s="26">
        <v>6503</v>
      </c>
      <c r="K96" s="36"/>
      <c r="L96" s="24" t="s">
        <v>2</v>
      </c>
      <c r="M96" s="35"/>
      <c r="N96" s="22" t="s">
        <v>2</v>
      </c>
      <c r="O96" s="34"/>
      <c r="P96" s="20"/>
      <c r="Q96" s="33"/>
      <c r="R96" s="17" t="s">
        <v>2</v>
      </c>
      <c r="S96" s="32"/>
      <c r="T96" s="60"/>
      <c r="U96" s="61"/>
      <c r="V96" s="60" t="s">
        <v>2</v>
      </c>
      <c r="X96" s="17" t="s">
        <v>2</v>
      </c>
      <c r="Y96" s="1"/>
      <c r="Z96" s="15" t="s">
        <v>2</v>
      </c>
    </row>
    <row r="97" spans="1:26" x14ac:dyDescent="0.2">
      <c r="A97" s="407" t="s">
        <v>325</v>
      </c>
      <c r="B97" s="407"/>
      <c r="C97" s="31">
        <v>5350</v>
      </c>
      <c r="D97" s="30" t="s">
        <v>65</v>
      </c>
      <c r="E97" s="29" t="s">
        <v>8</v>
      </c>
      <c r="F97" s="28">
        <v>2</v>
      </c>
      <c r="G97" s="36"/>
      <c r="H97" s="27">
        <v>30276</v>
      </c>
      <c r="I97" s="36"/>
      <c r="J97" s="26">
        <v>12868</v>
      </c>
      <c r="K97" s="36"/>
      <c r="L97" s="24" t="s">
        <v>2</v>
      </c>
      <c r="M97" s="35"/>
      <c r="N97" s="22" t="s">
        <v>2</v>
      </c>
      <c r="O97" s="34"/>
      <c r="P97" s="20"/>
      <c r="Q97" s="33"/>
      <c r="R97" s="17" t="s">
        <v>2</v>
      </c>
      <c r="S97" s="32"/>
      <c r="T97" s="60" t="s">
        <v>2</v>
      </c>
      <c r="U97" s="61"/>
      <c r="V97" s="60"/>
      <c r="X97" s="17" t="s">
        <v>2</v>
      </c>
      <c r="Y97" s="1"/>
      <c r="Z97" s="15" t="s">
        <v>2</v>
      </c>
    </row>
    <row r="98" spans="1:26" x14ac:dyDescent="0.2">
      <c r="A98" s="407" t="s">
        <v>311</v>
      </c>
      <c r="B98" s="407"/>
      <c r="C98" s="31">
        <v>5500</v>
      </c>
      <c r="D98" s="30" t="s">
        <v>64</v>
      </c>
      <c r="E98" s="29" t="s">
        <v>3</v>
      </c>
      <c r="F98" s="28">
        <v>10</v>
      </c>
      <c r="G98" s="40"/>
      <c r="H98" s="27">
        <v>7466</v>
      </c>
      <c r="I98" s="40"/>
      <c r="J98" s="26">
        <v>4697</v>
      </c>
      <c r="K98" s="40"/>
      <c r="L98" s="24" t="s">
        <v>2</v>
      </c>
      <c r="M98" s="35"/>
      <c r="N98" s="22" t="s">
        <v>2</v>
      </c>
      <c r="O98" s="34"/>
      <c r="P98" s="20"/>
      <c r="Q98" s="33"/>
      <c r="R98" s="17" t="s">
        <v>2</v>
      </c>
      <c r="S98" s="32"/>
      <c r="T98" s="60"/>
      <c r="U98" s="61"/>
      <c r="V98" s="60"/>
      <c r="X98" s="17" t="s">
        <v>3</v>
      </c>
      <c r="Y98" s="1"/>
      <c r="Z98" s="15" t="s">
        <v>2</v>
      </c>
    </row>
    <row r="99" spans="1:26" x14ac:dyDescent="0.2">
      <c r="A99" s="407" t="s">
        <v>321</v>
      </c>
      <c r="B99" s="407"/>
      <c r="C99" s="31">
        <v>5550</v>
      </c>
      <c r="D99" s="30" t="s">
        <v>63</v>
      </c>
      <c r="E99" s="29" t="s">
        <v>3</v>
      </c>
      <c r="F99" s="28">
        <v>9</v>
      </c>
      <c r="G99" s="36"/>
      <c r="H99" s="27">
        <v>2528</v>
      </c>
      <c r="I99" s="36"/>
      <c r="J99" s="26">
        <v>800</v>
      </c>
      <c r="K99" s="36"/>
      <c r="L99" s="24" t="s">
        <v>2</v>
      </c>
      <c r="M99" s="35"/>
      <c r="N99" s="22" t="s">
        <v>2</v>
      </c>
      <c r="O99" s="34"/>
      <c r="P99" s="20"/>
      <c r="Q99" s="33"/>
      <c r="R99" s="17" t="s">
        <v>2</v>
      </c>
      <c r="S99" s="32"/>
      <c r="T99" s="60"/>
      <c r="U99" s="61"/>
      <c r="V99" s="60"/>
      <c r="X99" s="17" t="s">
        <v>3</v>
      </c>
      <c r="Y99" s="1"/>
      <c r="Z99" s="15" t="s">
        <v>3</v>
      </c>
    </row>
    <row r="100" spans="1:26" x14ac:dyDescent="0.2">
      <c r="A100" s="407" t="s">
        <v>322</v>
      </c>
      <c r="B100" s="407"/>
      <c r="C100" s="31">
        <v>5650</v>
      </c>
      <c r="D100" s="30" t="s">
        <v>62</v>
      </c>
      <c r="E100" s="29" t="s">
        <v>11</v>
      </c>
      <c r="F100" s="28">
        <v>11</v>
      </c>
      <c r="G100" s="36"/>
      <c r="H100" s="27">
        <v>17045</v>
      </c>
      <c r="I100" s="36"/>
      <c r="J100" s="26">
        <v>7163</v>
      </c>
      <c r="K100" s="36"/>
      <c r="L100" s="24" t="s">
        <v>2</v>
      </c>
      <c r="M100" s="35"/>
      <c r="N100" s="22" t="s">
        <v>2</v>
      </c>
      <c r="O100" s="34"/>
      <c r="P100" s="20"/>
      <c r="Q100" s="33"/>
      <c r="R100" s="17" t="s">
        <v>2</v>
      </c>
      <c r="S100" s="32"/>
      <c r="T100" s="60" t="s">
        <v>2</v>
      </c>
      <c r="U100" s="61"/>
      <c r="V100" s="60"/>
      <c r="X100" s="17" t="s">
        <v>2</v>
      </c>
      <c r="Y100" s="1"/>
      <c r="Z100" s="15" t="s">
        <v>2</v>
      </c>
    </row>
    <row r="101" spans="1:26" x14ac:dyDescent="0.2">
      <c r="A101" s="407" t="s">
        <v>318</v>
      </c>
      <c r="B101" s="407"/>
      <c r="C101" s="31">
        <v>5700</v>
      </c>
      <c r="D101" s="30" t="s">
        <v>61</v>
      </c>
      <c r="E101" s="29" t="s">
        <v>11</v>
      </c>
      <c r="F101" s="28">
        <v>11</v>
      </c>
      <c r="G101" s="36"/>
      <c r="H101" s="27">
        <v>19655</v>
      </c>
      <c r="I101" s="36"/>
      <c r="J101" s="26">
        <v>9673</v>
      </c>
      <c r="K101" s="36"/>
      <c r="L101" s="24" t="s">
        <v>2</v>
      </c>
      <c r="M101" s="35"/>
      <c r="N101" s="22" t="s">
        <v>2</v>
      </c>
      <c r="O101" s="34"/>
      <c r="P101" s="20" t="s">
        <v>2</v>
      </c>
      <c r="Q101" s="33"/>
      <c r="R101" s="17" t="s">
        <v>2</v>
      </c>
      <c r="S101" s="32"/>
      <c r="T101" s="60"/>
      <c r="U101" s="61"/>
      <c r="V101" s="60" t="s">
        <v>2</v>
      </c>
      <c r="X101" s="17" t="s">
        <v>2</v>
      </c>
      <c r="Y101" s="1"/>
      <c r="Z101" s="15" t="s">
        <v>2</v>
      </c>
    </row>
    <row r="102" spans="1:26" x14ac:dyDescent="0.2">
      <c r="A102" s="407" t="s">
        <v>312</v>
      </c>
      <c r="B102" s="407"/>
      <c r="C102" s="31">
        <v>5750</v>
      </c>
      <c r="D102" s="30" t="s">
        <v>60</v>
      </c>
      <c r="E102" s="29" t="s">
        <v>3</v>
      </c>
      <c r="F102" s="28">
        <v>11</v>
      </c>
      <c r="G102" s="36"/>
      <c r="H102" s="27">
        <v>13764</v>
      </c>
      <c r="I102" s="36"/>
      <c r="J102" s="26">
        <v>5825</v>
      </c>
      <c r="K102" s="36"/>
      <c r="L102" s="24" t="s">
        <v>2</v>
      </c>
      <c r="M102" s="35"/>
      <c r="N102" s="22" t="s">
        <v>2</v>
      </c>
      <c r="O102" s="34"/>
      <c r="P102" s="20"/>
      <c r="Q102" s="33"/>
      <c r="R102" s="17" t="s">
        <v>2</v>
      </c>
      <c r="S102" s="32"/>
      <c r="T102" s="60"/>
      <c r="U102" s="61"/>
      <c r="V102" s="60" t="s">
        <v>2</v>
      </c>
      <c r="X102" s="17" t="s">
        <v>2</v>
      </c>
      <c r="Y102" s="1"/>
      <c r="Z102" s="15" t="s">
        <v>2</v>
      </c>
    </row>
    <row r="103" spans="1:26" x14ac:dyDescent="0.2">
      <c r="A103" s="407" t="s">
        <v>321</v>
      </c>
      <c r="B103" s="407"/>
      <c r="C103" s="31">
        <v>5800</v>
      </c>
      <c r="D103" s="30" t="s">
        <v>59</v>
      </c>
      <c r="E103" s="29" t="s">
        <v>3</v>
      </c>
      <c r="F103" s="28">
        <v>10</v>
      </c>
      <c r="G103" s="36"/>
      <c r="H103" s="27">
        <v>5961</v>
      </c>
      <c r="I103" s="36"/>
      <c r="J103" s="26">
        <v>3374</v>
      </c>
      <c r="K103" s="36"/>
      <c r="L103" s="24" t="s">
        <v>2</v>
      </c>
      <c r="M103" s="35"/>
      <c r="N103" s="22" t="s">
        <v>2</v>
      </c>
      <c r="O103" s="34"/>
      <c r="P103" s="20"/>
      <c r="Q103" s="33"/>
      <c r="R103" s="17" t="s">
        <v>2</v>
      </c>
      <c r="S103" s="32"/>
      <c r="T103" s="60"/>
      <c r="U103" s="61"/>
      <c r="V103" s="60"/>
      <c r="X103" s="17" t="s">
        <v>3</v>
      </c>
      <c r="Y103" s="1"/>
      <c r="Z103" s="15" t="s">
        <v>3</v>
      </c>
    </row>
    <row r="104" spans="1:26" x14ac:dyDescent="0.2">
      <c r="A104" s="407" t="s">
        <v>316</v>
      </c>
      <c r="B104" s="407"/>
      <c r="C104" s="31">
        <v>5850</v>
      </c>
      <c r="D104" s="30" t="s">
        <v>58</v>
      </c>
      <c r="E104" s="29" t="s">
        <v>3</v>
      </c>
      <c r="F104" s="28">
        <v>10</v>
      </c>
      <c r="G104" s="36"/>
      <c r="H104" s="27">
        <v>6854</v>
      </c>
      <c r="I104" s="36"/>
      <c r="J104" s="26">
        <v>3112</v>
      </c>
      <c r="K104" s="36"/>
      <c r="L104" s="24" t="s">
        <v>2</v>
      </c>
      <c r="M104" s="35"/>
      <c r="N104" s="22" t="s">
        <v>2</v>
      </c>
      <c r="O104" s="34"/>
      <c r="P104" s="20"/>
      <c r="Q104" s="33"/>
      <c r="R104" s="17" t="s">
        <v>2</v>
      </c>
      <c r="S104" s="32"/>
      <c r="T104" s="60"/>
      <c r="U104" s="61"/>
      <c r="V104" s="60"/>
      <c r="X104" s="17" t="s">
        <v>3</v>
      </c>
      <c r="Y104" s="1"/>
      <c r="Z104" s="15" t="s">
        <v>2</v>
      </c>
    </row>
    <row r="105" spans="1:26" x14ac:dyDescent="0.2">
      <c r="A105" s="407" t="s">
        <v>322</v>
      </c>
      <c r="B105" s="407"/>
      <c r="C105" s="31">
        <v>5900</v>
      </c>
      <c r="D105" s="30" t="s">
        <v>57</v>
      </c>
      <c r="E105" s="29" t="s">
        <v>6</v>
      </c>
      <c r="F105" s="28">
        <v>5</v>
      </c>
      <c r="G105" s="36"/>
      <c r="H105" s="27">
        <v>160021</v>
      </c>
      <c r="I105" s="36"/>
      <c r="J105" s="26">
        <v>67993</v>
      </c>
      <c r="K105" s="36"/>
      <c r="L105" s="24" t="s">
        <v>2</v>
      </c>
      <c r="M105" s="35"/>
      <c r="N105" s="22" t="s">
        <v>2</v>
      </c>
      <c r="O105" s="34"/>
      <c r="P105" s="20"/>
      <c r="Q105" s="33"/>
      <c r="R105" s="17" t="s">
        <v>2</v>
      </c>
      <c r="S105" s="32"/>
      <c r="T105" s="60" t="s">
        <v>2</v>
      </c>
      <c r="U105" s="61"/>
      <c r="V105" s="60"/>
      <c r="X105" s="17" t="s">
        <v>2</v>
      </c>
      <c r="Y105" s="1"/>
      <c r="Z105" s="15" t="s">
        <v>2</v>
      </c>
    </row>
    <row r="106" spans="1:26" x14ac:dyDescent="0.2">
      <c r="A106" s="407" t="s">
        <v>323</v>
      </c>
      <c r="B106" s="407"/>
      <c r="C106" s="31">
        <v>5950</v>
      </c>
      <c r="D106" s="30" t="s">
        <v>56</v>
      </c>
      <c r="E106" s="29" t="s">
        <v>8</v>
      </c>
      <c r="F106" s="28">
        <v>2</v>
      </c>
      <c r="G106" s="36"/>
      <c r="H106" s="27">
        <v>71025</v>
      </c>
      <c r="I106" s="36"/>
      <c r="J106" s="26">
        <v>33678</v>
      </c>
      <c r="K106" s="36"/>
      <c r="L106" s="24" t="s">
        <v>2</v>
      </c>
      <c r="M106" s="35"/>
      <c r="N106" s="22" t="s">
        <v>2</v>
      </c>
      <c r="O106" s="34"/>
      <c r="P106" s="20" t="s">
        <v>2</v>
      </c>
      <c r="Q106" s="33"/>
      <c r="R106" s="17" t="s">
        <v>2</v>
      </c>
      <c r="S106" s="32"/>
      <c r="T106" s="60" t="s">
        <v>2</v>
      </c>
      <c r="U106" s="61"/>
      <c r="V106" s="60"/>
      <c r="X106" s="17" t="s">
        <v>2</v>
      </c>
      <c r="Y106" s="1"/>
      <c r="Z106" s="15" t="s">
        <v>3</v>
      </c>
    </row>
    <row r="107" spans="1:26" x14ac:dyDescent="0.2">
      <c r="A107" s="407" t="s">
        <v>316</v>
      </c>
      <c r="B107" s="407"/>
      <c r="C107" s="31">
        <v>6110</v>
      </c>
      <c r="D107" s="30" t="s">
        <v>55</v>
      </c>
      <c r="E107" s="29" t="s">
        <v>3</v>
      </c>
      <c r="F107" s="28">
        <v>10</v>
      </c>
      <c r="G107" s="36"/>
      <c r="H107" s="27">
        <v>5327</v>
      </c>
      <c r="I107" s="36"/>
      <c r="J107" s="26">
        <v>1081</v>
      </c>
      <c r="K107" s="36"/>
      <c r="L107" s="24" t="s">
        <v>2</v>
      </c>
      <c r="M107" s="35"/>
      <c r="N107" s="22" t="s">
        <v>2</v>
      </c>
      <c r="O107" s="34"/>
      <c r="P107" s="20"/>
      <c r="Q107" s="33"/>
      <c r="R107" s="17" t="s">
        <v>3</v>
      </c>
      <c r="S107" s="32"/>
      <c r="T107" s="60"/>
      <c r="U107" s="61"/>
      <c r="V107" s="60"/>
      <c r="X107" s="17" t="s">
        <v>3</v>
      </c>
      <c r="Y107" s="1"/>
      <c r="Z107" s="15" t="s">
        <v>2</v>
      </c>
    </row>
    <row r="108" spans="1:26" x14ac:dyDescent="0.2">
      <c r="A108" s="407" t="s">
        <v>316</v>
      </c>
      <c r="B108" s="407"/>
      <c r="C108" s="31">
        <v>6150</v>
      </c>
      <c r="D108" s="30" t="s">
        <v>54</v>
      </c>
      <c r="E108" s="29" t="s">
        <v>3</v>
      </c>
      <c r="F108" s="28">
        <v>4</v>
      </c>
      <c r="G108" s="36"/>
      <c r="H108" s="27">
        <v>41431</v>
      </c>
      <c r="I108" s="36"/>
      <c r="J108" s="26">
        <v>16629</v>
      </c>
      <c r="K108" s="36"/>
      <c r="L108" s="24" t="s">
        <v>2</v>
      </c>
      <c r="M108" s="35"/>
      <c r="N108" s="22" t="s">
        <v>2</v>
      </c>
      <c r="O108" s="34"/>
      <c r="P108" s="20"/>
      <c r="Q108" s="33"/>
      <c r="R108" s="17" t="s">
        <v>2</v>
      </c>
      <c r="S108" s="32"/>
      <c r="T108" s="60"/>
      <c r="U108" s="61"/>
      <c r="V108" s="60" t="s">
        <v>2</v>
      </c>
      <c r="X108" s="17" t="s">
        <v>2</v>
      </c>
      <c r="Y108" s="1"/>
      <c r="Z108" s="15" t="s">
        <v>2</v>
      </c>
    </row>
    <row r="109" spans="1:26" x14ac:dyDescent="0.2">
      <c r="A109" s="407" t="s">
        <v>317</v>
      </c>
      <c r="B109" s="407"/>
      <c r="C109" s="31">
        <v>6180</v>
      </c>
      <c r="D109" s="30" t="s">
        <v>53</v>
      </c>
      <c r="E109" s="29" t="s">
        <v>3</v>
      </c>
      <c r="F109" s="28">
        <v>11</v>
      </c>
      <c r="G109" s="36"/>
      <c r="H109" s="27">
        <v>15510</v>
      </c>
      <c r="I109" s="36"/>
      <c r="J109" s="26">
        <v>7671</v>
      </c>
      <c r="K109" s="36"/>
      <c r="L109" s="24" t="s">
        <v>2</v>
      </c>
      <c r="M109" s="35"/>
      <c r="N109" s="22" t="s">
        <v>2</v>
      </c>
      <c r="O109" s="34"/>
      <c r="P109" s="20"/>
      <c r="Q109" s="33"/>
      <c r="R109" s="17" t="s">
        <v>2</v>
      </c>
      <c r="S109" s="32"/>
      <c r="T109" s="60"/>
      <c r="U109" s="61"/>
      <c r="V109" s="60" t="s">
        <v>2</v>
      </c>
      <c r="X109" s="17" t="s">
        <v>3</v>
      </c>
      <c r="Y109" s="1"/>
      <c r="Z109" s="15" t="s">
        <v>2</v>
      </c>
    </row>
    <row r="110" spans="1:26" x14ac:dyDescent="0.2">
      <c r="A110" s="407" t="s">
        <v>316</v>
      </c>
      <c r="B110" s="407"/>
      <c r="C110" s="31">
        <v>6200</v>
      </c>
      <c r="D110" s="30" t="s">
        <v>52</v>
      </c>
      <c r="E110" s="29" t="s">
        <v>3</v>
      </c>
      <c r="F110" s="28">
        <v>11</v>
      </c>
      <c r="G110" s="36"/>
      <c r="H110" s="27">
        <v>15217</v>
      </c>
      <c r="I110" s="36"/>
      <c r="J110" s="26">
        <v>5400</v>
      </c>
      <c r="K110" s="36"/>
      <c r="L110" s="24" t="s">
        <v>2</v>
      </c>
      <c r="M110" s="35"/>
      <c r="N110" s="22" t="s">
        <v>2</v>
      </c>
      <c r="O110" s="34"/>
      <c r="P110" s="20"/>
      <c r="Q110" s="33"/>
      <c r="R110" s="17" t="s">
        <v>2</v>
      </c>
      <c r="S110" s="32"/>
      <c r="T110" s="60"/>
      <c r="U110" s="61"/>
      <c r="V110" s="60"/>
      <c r="X110" s="17" t="s">
        <v>2</v>
      </c>
      <c r="Y110" s="1"/>
      <c r="Z110" s="15" t="s">
        <v>3</v>
      </c>
    </row>
    <row r="111" spans="1:26" x14ac:dyDescent="0.2">
      <c r="A111" s="407" t="s">
        <v>314</v>
      </c>
      <c r="B111" s="407"/>
      <c r="C111" s="31">
        <v>6250</v>
      </c>
      <c r="D111" s="30" t="s">
        <v>51</v>
      </c>
      <c r="E111" s="29" t="s">
        <v>8</v>
      </c>
      <c r="F111" s="28">
        <v>3</v>
      </c>
      <c r="G111" s="36"/>
      <c r="H111" s="27">
        <v>189932</v>
      </c>
      <c r="I111" s="36"/>
      <c r="J111" s="26">
        <v>65400</v>
      </c>
      <c r="K111" s="36"/>
      <c r="L111" s="24" t="s">
        <v>2</v>
      </c>
      <c r="M111" s="35"/>
      <c r="N111" s="22" t="s">
        <v>2</v>
      </c>
      <c r="O111" s="34"/>
      <c r="P111" s="20" t="s">
        <v>2</v>
      </c>
      <c r="Q111" s="33"/>
      <c r="R111" s="17" t="s">
        <v>2</v>
      </c>
      <c r="S111" s="32"/>
      <c r="T111" s="60" t="s">
        <v>2</v>
      </c>
      <c r="U111" s="61"/>
      <c r="V111" s="60"/>
      <c r="X111" s="17" t="s">
        <v>2</v>
      </c>
      <c r="Y111" s="1"/>
      <c r="Z111" s="15" t="s">
        <v>3</v>
      </c>
    </row>
    <row r="112" spans="1:26" x14ac:dyDescent="0.2">
      <c r="A112" s="407" t="s">
        <v>314</v>
      </c>
      <c r="B112" s="407"/>
      <c r="C112" s="31">
        <v>6350</v>
      </c>
      <c r="D112" s="30" t="s">
        <v>50</v>
      </c>
      <c r="E112" s="29" t="s">
        <v>8</v>
      </c>
      <c r="F112" s="28">
        <v>7</v>
      </c>
      <c r="G112" s="36"/>
      <c r="H112" s="27">
        <v>194134</v>
      </c>
      <c r="I112" s="36"/>
      <c r="J112" s="26">
        <v>69210</v>
      </c>
      <c r="K112" s="36"/>
      <c r="L112" s="24" t="s">
        <v>2</v>
      </c>
      <c r="M112" s="35"/>
      <c r="N112" s="22" t="s">
        <v>2</v>
      </c>
      <c r="O112" s="34"/>
      <c r="P112" s="20" t="s">
        <v>2</v>
      </c>
      <c r="Q112" s="33"/>
      <c r="R112" s="17" t="s">
        <v>2</v>
      </c>
      <c r="S112" s="32"/>
      <c r="T112" s="60"/>
      <c r="U112" s="61"/>
      <c r="V112" s="60" t="s">
        <v>2</v>
      </c>
      <c r="X112" s="17" t="s">
        <v>2</v>
      </c>
      <c r="Y112" s="1"/>
      <c r="Z112" s="15" t="s">
        <v>3</v>
      </c>
    </row>
    <row r="113" spans="1:26" x14ac:dyDescent="0.2">
      <c r="A113" s="407" t="s">
        <v>325</v>
      </c>
      <c r="B113" s="407"/>
      <c r="C113" s="31">
        <v>6370</v>
      </c>
      <c r="D113" s="30" t="s">
        <v>49</v>
      </c>
      <c r="E113" s="29" t="s">
        <v>8</v>
      </c>
      <c r="F113" s="28">
        <v>2</v>
      </c>
      <c r="G113" s="36"/>
      <c r="H113" s="27">
        <v>63338</v>
      </c>
      <c r="I113" s="36"/>
      <c r="J113" s="26">
        <v>22173</v>
      </c>
      <c r="K113" s="36"/>
      <c r="L113" s="24" t="s">
        <v>2</v>
      </c>
      <c r="M113" s="35"/>
      <c r="N113" s="22" t="s">
        <v>2</v>
      </c>
      <c r="O113" s="34"/>
      <c r="P113" s="20"/>
      <c r="Q113" s="33"/>
      <c r="R113" s="17" t="s">
        <v>2</v>
      </c>
      <c r="S113" s="32"/>
      <c r="T113" s="60" t="s">
        <v>2</v>
      </c>
      <c r="U113" s="61"/>
      <c r="V113" s="60"/>
      <c r="X113" s="17" t="s">
        <v>2</v>
      </c>
      <c r="Y113" s="1"/>
      <c r="Z113" s="15" t="s">
        <v>3</v>
      </c>
    </row>
    <row r="114" spans="1:26" x14ac:dyDescent="0.2">
      <c r="A114" s="407" t="s">
        <v>322</v>
      </c>
      <c r="B114" s="407"/>
      <c r="C114" s="31">
        <v>6400</v>
      </c>
      <c r="D114" s="30" t="s">
        <v>48</v>
      </c>
      <c r="E114" s="29" t="s">
        <v>6</v>
      </c>
      <c r="F114" s="28">
        <v>4</v>
      </c>
      <c r="G114" s="36"/>
      <c r="H114" s="27">
        <v>69728</v>
      </c>
      <c r="I114" s="36"/>
      <c r="J114" s="26">
        <v>30673</v>
      </c>
      <c r="K114" s="36"/>
      <c r="L114" s="24" t="s">
        <v>2</v>
      </c>
      <c r="M114" s="35"/>
      <c r="N114" s="22" t="s">
        <v>2</v>
      </c>
      <c r="O114" s="34"/>
      <c r="P114" s="20" t="s">
        <v>2</v>
      </c>
      <c r="Q114" s="33"/>
      <c r="R114" s="17" t="s">
        <v>2</v>
      </c>
      <c r="S114" s="32"/>
      <c r="T114" s="60"/>
      <c r="U114" s="61"/>
      <c r="V114" s="60"/>
      <c r="X114" s="17" t="s">
        <v>2</v>
      </c>
      <c r="Y114" s="1"/>
      <c r="Z114" s="15" t="s">
        <v>2</v>
      </c>
    </row>
    <row r="115" spans="1:26" x14ac:dyDescent="0.2">
      <c r="A115" s="407" t="s">
        <v>317</v>
      </c>
      <c r="B115" s="407"/>
      <c r="C115" s="31">
        <v>6470</v>
      </c>
      <c r="D115" s="30" t="s">
        <v>47</v>
      </c>
      <c r="E115" s="29" t="s">
        <v>3</v>
      </c>
      <c r="F115" s="28">
        <v>4</v>
      </c>
      <c r="G115" s="299"/>
      <c r="H115" s="27">
        <v>40858</v>
      </c>
      <c r="I115" s="299"/>
      <c r="J115" s="26">
        <v>16477</v>
      </c>
      <c r="K115" s="299"/>
      <c r="L115" s="24" t="s">
        <v>2</v>
      </c>
      <c r="M115" s="35"/>
      <c r="N115" s="22" t="s">
        <v>2</v>
      </c>
      <c r="O115" s="34"/>
      <c r="P115" s="20"/>
      <c r="Q115" s="33"/>
      <c r="R115" s="17" t="s">
        <v>2</v>
      </c>
      <c r="S115" s="32"/>
      <c r="T115" s="60" t="s">
        <v>2</v>
      </c>
      <c r="U115" s="61"/>
      <c r="V115" s="60"/>
      <c r="X115" s="17" t="s">
        <v>2</v>
      </c>
      <c r="Y115" s="1"/>
      <c r="Z115" s="15" t="s">
        <v>2</v>
      </c>
    </row>
    <row r="116" spans="1:26" x14ac:dyDescent="0.2">
      <c r="A116" s="407" t="s">
        <v>313</v>
      </c>
      <c r="B116" s="407"/>
      <c r="C116" s="31">
        <v>6550</v>
      </c>
      <c r="D116" s="30" t="s">
        <v>46</v>
      </c>
      <c r="E116" s="29" t="s">
        <v>8</v>
      </c>
      <c r="F116" s="28">
        <v>3</v>
      </c>
      <c r="G116" s="36"/>
      <c r="H116" s="27">
        <v>143776</v>
      </c>
      <c r="I116" s="36"/>
      <c r="J116" s="26">
        <v>56017</v>
      </c>
      <c r="K116" s="36"/>
      <c r="L116" s="24" t="s">
        <v>2</v>
      </c>
      <c r="M116" s="35"/>
      <c r="N116" s="22" t="s">
        <v>2</v>
      </c>
      <c r="O116" s="34"/>
      <c r="P116" s="20" t="s">
        <v>2</v>
      </c>
      <c r="Q116" s="33"/>
      <c r="R116" s="17" t="s">
        <v>2</v>
      </c>
      <c r="S116" s="32"/>
      <c r="T116" s="60" t="s">
        <v>2</v>
      </c>
      <c r="U116" s="61"/>
      <c r="V116" s="60"/>
      <c r="X116" s="17" t="s">
        <v>2</v>
      </c>
      <c r="Y116" s="1"/>
      <c r="Z116" s="15" t="s">
        <v>2</v>
      </c>
    </row>
    <row r="117" spans="1:26" x14ac:dyDescent="0.2">
      <c r="A117" s="407" t="s">
        <v>315</v>
      </c>
      <c r="B117" s="407"/>
      <c r="C117" s="31">
        <v>6610</v>
      </c>
      <c r="D117" s="30" t="s">
        <v>45</v>
      </c>
      <c r="E117" s="29" t="s">
        <v>11</v>
      </c>
      <c r="F117" s="28">
        <v>4</v>
      </c>
      <c r="G117" s="36"/>
      <c r="H117" s="27">
        <v>22983</v>
      </c>
      <c r="I117" s="36"/>
      <c r="J117" s="26">
        <v>7838</v>
      </c>
      <c r="K117" s="36"/>
      <c r="L117" s="24" t="s">
        <v>2</v>
      </c>
      <c r="M117" s="35"/>
      <c r="N117" s="22" t="s">
        <v>2</v>
      </c>
      <c r="O117" s="34"/>
      <c r="P117" s="20"/>
      <c r="Q117" s="33"/>
      <c r="R117" s="17" t="s">
        <v>2</v>
      </c>
      <c r="S117" s="32"/>
      <c r="T117" s="60" t="s">
        <v>2</v>
      </c>
      <c r="U117" s="61"/>
      <c r="V117" s="60"/>
      <c r="X117" s="17" t="s">
        <v>3</v>
      </c>
      <c r="Y117" s="1"/>
      <c r="Z117" s="15" t="s">
        <v>2</v>
      </c>
    </row>
    <row r="118" spans="1:26" x14ac:dyDescent="0.2">
      <c r="A118" s="407" t="s">
        <v>313</v>
      </c>
      <c r="B118" s="407"/>
      <c r="C118" s="31">
        <v>6650</v>
      </c>
      <c r="D118" s="30" t="s">
        <v>44</v>
      </c>
      <c r="E118" s="29" t="s">
        <v>8</v>
      </c>
      <c r="F118" s="28">
        <v>3</v>
      </c>
      <c r="G118" s="36"/>
      <c r="H118" s="27">
        <v>108072</v>
      </c>
      <c r="I118" s="36"/>
      <c r="J118" s="26">
        <v>37124</v>
      </c>
      <c r="K118" s="36"/>
      <c r="L118" s="24" t="s">
        <v>2</v>
      </c>
      <c r="M118" s="35"/>
      <c r="N118" s="22" t="s">
        <v>2</v>
      </c>
      <c r="O118" s="34"/>
      <c r="P118" s="20" t="s">
        <v>2</v>
      </c>
      <c r="Q118" s="33"/>
      <c r="R118" s="17" t="s">
        <v>2</v>
      </c>
      <c r="S118" s="32"/>
      <c r="T118" s="60"/>
      <c r="U118" s="61"/>
      <c r="V118" s="60"/>
      <c r="X118" s="17" t="s">
        <v>2</v>
      </c>
      <c r="Y118" s="1"/>
      <c r="Z118" s="15" t="s">
        <v>3</v>
      </c>
    </row>
    <row r="119" spans="1:26" x14ac:dyDescent="0.2">
      <c r="A119" s="407" t="s">
        <v>323</v>
      </c>
      <c r="B119" s="407"/>
      <c r="C119" s="39">
        <v>6700</v>
      </c>
      <c r="D119" s="38" t="s">
        <v>43</v>
      </c>
      <c r="E119" s="29" t="s">
        <v>8</v>
      </c>
      <c r="F119" s="28">
        <v>3</v>
      </c>
      <c r="G119" s="36"/>
      <c r="H119" s="27">
        <v>114598</v>
      </c>
      <c r="I119" s="36"/>
      <c r="J119" s="26">
        <v>43193</v>
      </c>
      <c r="K119" s="36"/>
      <c r="L119" s="24" t="s">
        <v>2</v>
      </c>
      <c r="M119" s="35"/>
      <c r="N119" s="22" t="s">
        <v>2</v>
      </c>
      <c r="O119" s="34"/>
      <c r="P119" s="20"/>
      <c r="Q119" s="33"/>
      <c r="R119" s="17" t="s">
        <v>2</v>
      </c>
      <c r="S119" s="32"/>
      <c r="T119" s="60" t="s">
        <v>2</v>
      </c>
      <c r="U119" s="61"/>
      <c r="V119" s="60"/>
      <c r="X119" s="17" t="s">
        <v>2</v>
      </c>
      <c r="Y119" s="1"/>
      <c r="Z119" s="15" t="s">
        <v>2</v>
      </c>
    </row>
    <row r="120" spans="1:26" x14ac:dyDescent="0.2">
      <c r="A120" s="407" t="s">
        <v>324</v>
      </c>
      <c r="B120" s="407"/>
      <c r="C120" s="31">
        <v>6900</v>
      </c>
      <c r="D120" s="37" t="s">
        <v>42</v>
      </c>
      <c r="E120" s="29" t="s">
        <v>6</v>
      </c>
      <c r="F120" s="28">
        <v>4</v>
      </c>
      <c r="G120" s="36"/>
      <c r="H120" s="27">
        <v>68762</v>
      </c>
      <c r="I120" s="36"/>
      <c r="J120" s="26">
        <v>24729</v>
      </c>
      <c r="K120" s="36"/>
      <c r="L120" s="24" t="s">
        <v>2</v>
      </c>
      <c r="M120" s="35"/>
      <c r="N120" s="22" t="s">
        <v>2</v>
      </c>
      <c r="O120" s="34"/>
      <c r="P120" s="20"/>
      <c r="Q120" s="33"/>
      <c r="R120" s="17" t="s">
        <v>2</v>
      </c>
      <c r="S120" s="32"/>
      <c r="T120" s="60" t="s">
        <v>2</v>
      </c>
      <c r="U120" s="61"/>
      <c r="V120" s="60"/>
      <c r="X120" s="17" t="s">
        <v>2</v>
      </c>
      <c r="Y120" s="1"/>
      <c r="Z120" s="15" t="s">
        <v>2</v>
      </c>
    </row>
    <row r="121" spans="1:26" x14ac:dyDescent="0.2">
      <c r="A121" s="407" t="s">
        <v>324</v>
      </c>
      <c r="B121" s="407"/>
      <c r="C121" s="31">
        <v>6950</v>
      </c>
      <c r="D121" s="30" t="s">
        <v>41</v>
      </c>
      <c r="E121" s="29" t="s">
        <v>6</v>
      </c>
      <c r="F121" s="28">
        <v>5</v>
      </c>
      <c r="G121" s="36"/>
      <c r="H121" s="27">
        <v>99016</v>
      </c>
      <c r="I121" s="36"/>
      <c r="J121" s="26">
        <v>53953</v>
      </c>
      <c r="K121" s="36"/>
      <c r="L121" s="24" t="s">
        <v>2</v>
      </c>
      <c r="M121" s="35"/>
      <c r="N121" s="22" t="s">
        <v>2</v>
      </c>
      <c r="O121" s="34"/>
      <c r="P121" s="20"/>
      <c r="Q121" s="33"/>
      <c r="R121" s="17" t="s">
        <v>2</v>
      </c>
      <c r="S121" s="32"/>
      <c r="T121" s="60"/>
      <c r="U121" s="61"/>
      <c r="V121" s="60"/>
      <c r="X121" s="17" t="s">
        <v>2</v>
      </c>
      <c r="Y121" s="1"/>
      <c r="Z121" s="15" t="s">
        <v>2</v>
      </c>
    </row>
    <row r="122" spans="1:26" x14ac:dyDescent="0.2">
      <c r="A122" s="407" t="s">
        <v>322</v>
      </c>
      <c r="B122" s="407"/>
      <c r="C122" s="31">
        <v>7000</v>
      </c>
      <c r="D122" s="30" t="s">
        <v>40</v>
      </c>
      <c r="E122" s="29" t="s">
        <v>11</v>
      </c>
      <c r="F122" s="28">
        <v>4</v>
      </c>
      <c r="G122" s="36"/>
      <c r="H122" s="27">
        <v>23884</v>
      </c>
      <c r="I122" s="36"/>
      <c r="J122" s="26">
        <v>10900</v>
      </c>
      <c r="K122" s="36"/>
      <c r="L122" s="24" t="s">
        <v>2</v>
      </c>
      <c r="M122" s="35"/>
      <c r="N122" s="22" t="s">
        <v>2</v>
      </c>
      <c r="O122" s="34"/>
      <c r="P122" s="20"/>
      <c r="Q122" s="33"/>
      <c r="R122" s="17" t="s">
        <v>2</v>
      </c>
      <c r="S122" s="32"/>
      <c r="T122" s="60"/>
      <c r="U122" s="61"/>
      <c r="V122" s="60"/>
      <c r="X122" s="17" t="s">
        <v>2</v>
      </c>
      <c r="Y122" s="1"/>
      <c r="Z122" s="15" t="s">
        <v>2</v>
      </c>
    </row>
    <row r="123" spans="1:26" x14ac:dyDescent="0.2">
      <c r="A123" s="407" t="s">
        <v>317</v>
      </c>
      <c r="B123" s="407"/>
      <c r="C123" s="31">
        <v>7050</v>
      </c>
      <c r="D123" s="30" t="s">
        <v>39</v>
      </c>
      <c r="E123" s="29" t="s">
        <v>3</v>
      </c>
      <c r="F123" s="28">
        <v>10</v>
      </c>
      <c r="G123" s="36"/>
      <c r="H123" s="27">
        <v>8069</v>
      </c>
      <c r="I123" s="36"/>
      <c r="J123" s="26">
        <v>5906</v>
      </c>
      <c r="K123" s="36"/>
      <c r="L123" s="24" t="s">
        <v>2</v>
      </c>
      <c r="M123" s="35"/>
      <c r="N123" s="22" t="s">
        <v>2</v>
      </c>
      <c r="O123" s="34"/>
      <c r="P123" s="20"/>
      <c r="Q123" s="33"/>
      <c r="R123" s="17" t="s">
        <v>2</v>
      </c>
      <c r="S123" s="32"/>
      <c r="T123" s="60"/>
      <c r="U123" s="61"/>
      <c r="V123" s="60"/>
      <c r="X123" s="17" t="s">
        <v>3</v>
      </c>
      <c r="Y123" s="1"/>
      <c r="Z123" s="15" t="s">
        <v>2</v>
      </c>
    </row>
    <row r="124" spans="1:26" x14ac:dyDescent="0.2">
      <c r="A124" s="410"/>
      <c r="B124" s="407"/>
      <c r="C124" s="31">
        <v>7100</v>
      </c>
      <c r="D124" s="30" t="s">
        <v>38</v>
      </c>
      <c r="E124" s="29" t="s">
        <v>8</v>
      </c>
      <c r="F124" s="28">
        <v>2</v>
      </c>
      <c r="G124" s="36"/>
      <c r="H124" s="27">
        <v>39481</v>
      </c>
      <c r="I124" s="36"/>
      <c r="J124" s="26">
        <v>12595</v>
      </c>
      <c r="K124" s="36"/>
      <c r="L124" s="24" t="s">
        <v>2</v>
      </c>
      <c r="M124" s="35"/>
      <c r="N124" s="22" t="s">
        <v>2</v>
      </c>
      <c r="O124" s="34"/>
      <c r="P124" s="20"/>
      <c r="Q124" s="33"/>
      <c r="R124" s="17" t="s">
        <v>2</v>
      </c>
      <c r="S124" s="32"/>
      <c r="T124" s="60" t="s">
        <v>2</v>
      </c>
      <c r="U124" s="61"/>
      <c r="V124" s="60" t="s">
        <v>2</v>
      </c>
      <c r="X124" s="17" t="s">
        <v>2</v>
      </c>
      <c r="Y124" s="1"/>
      <c r="Z124" s="15" t="s">
        <v>3</v>
      </c>
    </row>
    <row r="125" spans="1:26" x14ac:dyDescent="0.2">
      <c r="A125" s="407" t="s">
        <v>313</v>
      </c>
      <c r="B125" s="407"/>
      <c r="C125" s="31">
        <v>7150</v>
      </c>
      <c r="D125" s="30" t="s">
        <v>37</v>
      </c>
      <c r="E125" s="29" t="s">
        <v>8</v>
      </c>
      <c r="F125" s="28">
        <v>3</v>
      </c>
      <c r="G125" s="36"/>
      <c r="H125" s="27">
        <v>225070</v>
      </c>
      <c r="I125" s="36"/>
      <c r="J125" s="26">
        <v>85720</v>
      </c>
      <c r="K125" s="36"/>
      <c r="L125" s="24" t="s">
        <v>2</v>
      </c>
      <c r="M125" s="35"/>
      <c r="N125" s="22" t="s">
        <v>2</v>
      </c>
      <c r="O125" s="34"/>
      <c r="P125" s="20"/>
      <c r="Q125" s="33"/>
      <c r="R125" s="17" t="s">
        <v>2</v>
      </c>
      <c r="S125" s="32"/>
      <c r="T125" s="60" t="s">
        <v>2</v>
      </c>
      <c r="U125" s="61"/>
      <c r="V125" s="60"/>
      <c r="X125" s="17" t="s">
        <v>2</v>
      </c>
      <c r="Y125" s="1"/>
      <c r="Z125" s="15" t="s">
        <v>3</v>
      </c>
    </row>
    <row r="126" spans="1:26" x14ac:dyDescent="0.2">
      <c r="A126" s="407" t="s">
        <v>313</v>
      </c>
      <c r="B126" s="407"/>
      <c r="C126" s="31">
        <v>7210</v>
      </c>
      <c r="D126" s="30" t="s">
        <v>36</v>
      </c>
      <c r="E126" s="29" t="s">
        <v>8</v>
      </c>
      <c r="F126" s="28">
        <v>1</v>
      </c>
      <c r="G126" s="36"/>
      <c r="H126" s="27">
        <v>198331</v>
      </c>
      <c r="I126" s="36"/>
      <c r="J126" s="26">
        <v>98927</v>
      </c>
      <c r="K126" s="36"/>
      <c r="L126" s="24" t="s">
        <v>2</v>
      </c>
      <c r="M126" s="35"/>
      <c r="N126" s="22" t="s">
        <v>2</v>
      </c>
      <c r="O126" s="34"/>
      <c r="P126" s="20" t="s">
        <v>2</v>
      </c>
      <c r="Q126" s="33"/>
      <c r="R126" s="17" t="s">
        <v>2</v>
      </c>
      <c r="S126" s="32"/>
      <c r="T126" s="60" t="s">
        <v>2</v>
      </c>
      <c r="U126" s="61"/>
      <c r="V126" s="60"/>
      <c r="X126" s="17" t="s">
        <v>2</v>
      </c>
      <c r="Y126" s="1"/>
      <c r="Z126" s="15" t="s">
        <v>2</v>
      </c>
    </row>
    <row r="127" spans="1:26" x14ac:dyDescent="0.2">
      <c r="A127" s="407" t="s">
        <v>312</v>
      </c>
      <c r="B127" s="407"/>
      <c r="C127" s="31">
        <v>7310</v>
      </c>
      <c r="D127" s="30" t="s">
        <v>35</v>
      </c>
      <c r="E127" s="29" t="s">
        <v>3</v>
      </c>
      <c r="F127" s="28">
        <v>4</v>
      </c>
      <c r="G127" s="36"/>
      <c r="H127" s="27">
        <v>60495</v>
      </c>
      <c r="I127" s="36"/>
      <c r="J127" s="26">
        <v>31266</v>
      </c>
      <c r="K127" s="36"/>
      <c r="L127" s="24" t="s">
        <v>2</v>
      </c>
      <c r="M127" s="35"/>
      <c r="N127" s="22" t="s">
        <v>2</v>
      </c>
      <c r="O127" s="34"/>
      <c r="P127" s="20"/>
      <c r="Q127" s="33"/>
      <c r="R127" s="17" t="s">
        <v>2</v>
      </c>
      <c r="S127" s="32"/>
      <c r="T127" s="60" t="s">
        <v>2</v>
      </c>
      <c r="U127" s="61"/>
      <c r="V127" s="60"/>
      <c r="X127" s="17" t="s">
        <v>2</v>
      </c>
      <c r="Y127" s="1"/>
      <c r="Z127" s="15" t="s">
        <v>2</v>
      </c>
    </row>
    <row r="128" spans="1:26" x14ac:dyDescent="0.2">
      <c r="A128" s="407" t="s">
        <v>319</v>
      </c>
      <c r="B128" s="407"/>
      <c r="C128" s="31">
        <v>7350</v>
      </c>
      <c r="D128" s="30" t="s">
        <v>34</v>
      </c>
      <c r="E128" s="29" t="s">
        <v>3</v>
      </c>
      <c r="F128" s="28">
        <v>10</v>
      </c>
      <c r="G128" s="36"/>
      <c r="H128" s="27">
        <v>6050</v>
      </c>
      <c r="I128" s="36"/>
      <c r="J128" s="26">
        <v>2304</v>
      </c>
      <c r="K128" s="36"/>
      <c r="L128" s="24" t="s">
        <v>2</v>
      </c>
      <c r="M128" s="35"/>
      <c r="N128" s="22" t="s">
        <v>2</v>
      </c>
      <c r="O128" s="34"/>
      <c r="P128" s="20"/>
      <c r="Q128" s="33"/>
      <c r="R128" s="17" t="s">
        <v>3</v>
      </c>
      <c r="S128" s="32"/>
      <c r="T128" s="60"/>
      <c r="U128" s="61"/>
      <c r="V128" s="60"/>
      <c r="X128" s="17" t="s">
        <v>3</v>
      </c>
      <c r="Y128" s="1"/>
      <c r="Z128" s="15" t="s">
        <v>2</v>
      </c>
    </row>
    <row r="129" spans="1:26" x14ac:dyDescent="0.2">
      <c r="A129" s="407" t="s">
        <v>312</v>
      </c>
      <c r="B129" s="407"/>
      <c r="C129" s="31">
        <v>7400</v>
      </c>
      <c r="D129" s="30" t="s">
        <v>33</v>
      </c>
      <c r="E129" s="29" t="s">
        <v>3</v>
      </c>
      <c r="F129" s="28">
        <v>10</v>
      </c>
      <c r="G129" s="36"/>
      <c r="H129" s="27">
        <v>6980</v>
      </c>
      <c r="I129" s="36"/>
      <c r="J129" s="26">
        <v>4707</v>
      </c>
      <c r="K129" s="36"/>
      <c r="L129" s="24" t="s">
        <v>2</v>
      </c>
      <c r="M129" s="35"/>
      <c r="N129" s="22" t="s">
        <v>2</v>
      </c>
      <c r="O129" s="34"/>
      <c r="P129" s="20"/>
      <c r="Q129" s="33"/>
      <c r="R129" s="17" t="s">
        <v>2</v>
      </c>
      <c r="S129" s="32"/>
      <c r="T129" s="60"/>
      <c r="U129" s="61"/>
      <c r="V129" s="60"/>
      <c r="X129" s="17" t="s">
        <v>3</v>
      </c>
      <c r="Y129" s="1"/>
      <c r="Z129" s="15" t="s">
        <v>2</v>
      </c>
    </row>
    <row r="130" spans="1:26" x14ac:dyDescent="0.2">
      <c r="A130" s="407" t="s">
        <v>319</v>
      </c>
      <c r="B130" s="407"/>
      <c r="C130" s="31">
        <v>7450</v>
      </c>
      <c r="D130" s="30" t="s">
        <v>32</v>
      </c>
      <c r="E130" s="29" t="s">
        <v>3</v>
      </c>
      <c r="F130" s="28">
        <v>9</v>
      </c>
      <c r="G130" s="36"/>
      <c r="H130" s="27">
        <v>3578</v>
      </c>
      <c r="I130" s="36"/>
      <c r="J130" s="26">
        <v>1900</v>
      </c>
      <c r="K130" s="36"/>
      <c r="L130" s="24" t="s">
        <v>2</v>
      </c>
      <c r="M130" s="35"/>
      <c r="N130" s="22" t="s">
        <v>2</v>
      </c>
      <c r="O130" s="34"/>
      <c r="P130" s="20"/>
      <c r="Q130" s="33"/>
      <c r="R130" s="17" t="s">
        <v>2</v>
      </c>
      <c r="S130" s="32"/>
      <c r="T130" s="60"/>
      <c r="U130" s="61"/>
      <c r="V130" s="60"/>
      <c r="X130" s="17" t="s">
        <v>3</v>
      </c>
      <c r="Y130" s="1"/>
      <c r="Z130" s="15" t="s">
        <v>3</v>
      </c>
    </row>
    <row r="131" spans="1:26" x14ac:dyDescent="0.2">
      <c r="A131" s="407" t="s">
        <v>319</v>
      </c>
      <c r="B131" s="407"/>
      <c r="C131" s="31">
        <v>7510</v>
      </c>
      <c r="D131" s="30" t="s">
        <v>31</v>
      </c>
      <c r="E131" s="29" t="s">
        <v>3</v>
      </c>
      <c r="F131" s="28">
        <v>11</v>
      </c>
      <c r="G131" s="36"/>
      <c r="H131" s="27">
        <v>11375</v>
      </c>
      <c r="I131" s="36"/>
      <c r="J131" s="26">
        <v>4420</v>
      </c>
      <c r="K131" s="36"/>
      <c r="L131" s="24" t="s">
        <v>2</v>
      </c>
      <c r="M131" s="35"/>
      <c r="N131" s="22" t="s">
        <v>2</v>
      </c>
      <c r="O131" s="34"/>
      <c r="P131" s="20"/>
      <c r="Q131" s="33"/>
      <c r="R131" s="17" t="s">
        <v>2</v>
      </c>
      <c r="S131" s="32"/>
      <c r="T131" s="60"/>
      <c r="U131" s="61"/>
      <c r="V131" s="60"/>
      <c r="X131" s="17" t="s">
        <v>3</v>
      </c>
      <c r="Y131" s="1"/>
      <c r="Z131" s="15" t="s">
        <v>2</v>
      </c>
    </row>
    <row r="132" spans="1:26" x14ac:dyDescent="0.2">
      <c r="A132" s="407" t="s">
        <v>315</v>
      </c>
      <c r="B132" s="407"/>
      <c r="C132" s="31">
        <v>7550</v>
      </c>
      <c r="D132" s="30" t="s">
        <v>30</v>
      </c>
      <c r="E132" s="29" t="s">
        <v>11</v>
      </c>
      <c r="F132" s="28">
        <v>5</v>
      </c>
      <c r="G132" s="36"/>
      <c r="H132" s="27">
        <v>91210</v>
      </c>
      <c r="I132" s="36"/>
      <c r="J132" s="26">
        <v>38634</v>
      </c>
      <c r="K132" s="36"/>
      <c r="L132" s="24" t="s">
        <v>2</v>
      </c>
      <c r="M132" s="35"/>
      <c r="N132" s="22" t="s">
        <v>2</v>
      </c>
      <c r="O132" s="34"/>
      <c r="P132" s="20"/>
      <c r="Q132" s="33"/>
      <c r="R132" s="17" t="s">
        <v>2</v>
      </c>
      <c r="S132" s="32"/>
      <c r="T132" s="60" t="s">
        <v>2</v>
      </c>
      <c r="U132" s="61"/>
      <c r="V132" s="60"/>
      <c r="X132" s="17" t="s">
        <v>2</v>
      </c>
      <c r="Y132" s="1"/>
      <c r="Z132" s="15" t="s">
        <v>3</v>
      </c>
    </row>
    <row r="133" spans="1:26" x14ac:dyDescent="0.2">
      <c r="A133" s="407" t="s">
        <v>322</v>
      </c>
      <c r="B133" s="407"/>
      <c r="C133" s="31">
        <v>7620</v>
      </c>
      <c r="D133" s="30" t="s">
        <v>29</v>
      </c>
      <c r="E133" s="29" t="s">
        <v>11</v>
      </c>
      <c r="F133" s="28">
        <v>11</v>
      </c>
      <c r="G133" s="36"/>
      <c r="H133" s="27">
        <v>14658</v>
      </c>
      <c r="I133" s="36"/>
      <c r="J133" s="26">
        <v>6067</v>
      </c>
      <c r="K133" s="36"/>
      <c r="L133" s="24" t="s">
        <v>2</v>
      </c>
      <c r="M133" s="35"/>
      <c r="N133" s="22" t="s">
        <v>2</v>
      </c>
      <c r="O133" s="34"/>
      <c r="P133" s="20"/>
      <c r="Q133" s="33"/>
      <c r="R133" s="17" t="s">
        <v>2</v>
      </c>
      <c r="S133" s="32"/>
      <c r="T133" s="60"/>
      <c r="U133" s="61"/>
      <c r="V133" s="60"/>
      <c r="X133" s="17" t="s">
        <v>2</v>
      </c>
      <c r="Y133" s="1"/>
      <c r="Z133" s="15" t="s">
        <v>2</v>
      </c>
    </row>
    <row r="134" spans="1:26" x14ac:dyDescent="0.2">
      <c r="A134" s="407" t="s">
        <v>317</v>
      </c>
      <c r="B134" s="407"/>
      <c r="C134" s="31">
        <v>7640</v>
      </c>
      <c r="D134" s="30" t="s">
        <v>28</v>
      </c>
      <c r="E134" s="29" t="s">
        <v>3</v>
      </c>
      <c r="F134" s="28">
        <v>10</v>
      </c>
      <c r="G134" s="36"/>
      <c r="H134" s="27">
        <v>7761</v>
      </c>
      <c r="I134" s="36"/>
      <c r="J134" s="26">
        <v>2770</v>
      </c>
      <c r="K134" s="36"/>
      <c r="L134" s="24" t="s">
        <v>2</v>
      </c>
      <c r="M134" s="35"/>
      <c r="N134" s="22" t="s">
        <v>2</v>
      </c>
      <c r="O134" s="34"/>
      <c r="P134" s="20"/>
      <c r="Q134" s="33"/>
      <c r="R134" s="17" t="s">
        <v>2</v>
      </c>
      <c r="S134" s="32"/>
      <c r="T134" s="60"/>
      <c r="U134" s="61"/>
      <c r="V134" s="60"/>
      <c r="X134" s="17" t="s">
        <v>3</v>
      </c>
      <c r="Y134" s="1"/>
      <c r="Z134" s="15" t="s">
        <v>2</v>
      </c>
    </row>
    <row r="135" spans="1:26" x14ac:dyDescent="0.2">
      <c r="A135" s="407" t="s">
        <v>312</v>
      </c>
      <c r="B135" s="407"/>
      <c r="C135" s="31">
        <v>7650</v>
      </c>
      <c r="D135" s="30" t="s">
        <v>27</v>
      </c>
      <c r="E135" s="29" t="s">
        <v>3</v>
      </c>
      <c r="F135" s="28">
        <v>10</v>
      </c>
      <c r="G135" s="36"/>
      <c r="H135" s="27">
        <v>6408</v>
      </c>
      <c r="I135" s="36"/>
      <c r="J135" s="26">
        <v>2215</v>
      </c>
      <c r="K135" s="36"/>
      <c r="L135" s="24" t="s">
        <v>2</v>
      </c>
      <c r="M135" s="35"/>
      <c r="N135" s="22" t="s">
        <v>2</v>
      </c>
      <c r="O135" s="34"/>
      <c r="P135" s="20"/>
      <c r="Q135" s="33"/>
      <c r="R135" s="17" t="s">
        <v>2</v>
      </c>
      <c r="S135" s="32"/>
      <c r="T135" s="60" t="s">
        <v>2</v>
      </c>
      <c r="U135" s="61"/>
      <c r="V135" s="60"/>
      <c r="X135" s="17" t="s">
        <v>2</v>
      </c>
      <c r="Y135" s="1"/>
      <c r="Z135" s="15" t="s">
        <v>2</v>
      </c>
    </row>
    <row r="136" spans="1:26" x14ac:dyDescent="0.2">
      <c r="A136" s="411" t="s">
        <v>311</v>
      </c>
      <c r="B136" s="412" t="s">
        <v>319</v>
      </c>
      <c r="C136" s="31">
        <v>7700</v>
      </c>
      <c r="D136" s="30" t="s">
        <v>26</v>
      </c>
      <c r="E136" s="29" t="s">
        <v>3</v>
      </c>
      <c r="F136" s="28">
        <v>8</v>
      </c>
      <c r="G136" s="36"/>
      <c r="H136" s="27">
        <v>1147</v>
      </c>
      <c r="I136" s="36"/>
      <c r="J136" s="26">
        <v>500</v>
      </c>
      <c r="K136" s="36"/>
      <c r="L136" s="24" t="s">
        <v>2</v>
      </c>
      <c r="M136" s="35"/>
      <c r="N136" s="22" t="s">
        <v>2</v>
      </c>
      <c r="O136" s="34"/>
      <c r="P136" s="20"/>
      <c r="Q136" s="33"/>
      <c r="R136" s="17" t="s">
        <v>3</v>
      </c>
      <c r="S136" s="32"/>
      <c r="T136" s="60"/>
      <c r="U136" s="61"/>
      <c r="V136" s="60"/>
      <c r="X136" s="17" t="s">
        <v>2</v>
      </c>
      <c r="Y136" s="1"/>
      <c r="Z136" s="15" t="s">
        <v>2</v>
      </c>
    </row>
    <row r="137" spans="1:26" x14ac:dyDescent="0.2">
      <c r="A137" s="407" t="s">
        <v>319</v>
      </c>
      <c r="B137" s="407"/>
      <c r="C137" s="31">
        <v>7750</v>
      </c>
      <c r="D137" s="30" t="s">
        <v>25</v>
      </c>
      <c r="E137" s="29" t="s">
        <v>3</v>
      </c>
      <c r="F137" s="28">
        <v>4</v>
      </c>
      <c r="G137" s="36"/>
      <c r="H137" s="27">
        <v>62799</v>
      </c>
      <c r="I137" s="36"/>
      <c r="J137" s="26">
        <v>23488</v>
      </c>
      <c r="K137" s="36"/>
      <c r="L137" s="24" t="s">
        <v>2</v>
      </c>
      <c r="M137" s="35"/>
      <c r="N137" s="22" t="s">
        <v>2</v>
      </c>
      <c r="O137" s="34"/>
      <c r="P137" s="20"/>
      <c r="Q137" s="33"/>
      <c r="R137" s="17" t="s">
        <v>2</v>
      </c>
      <c r="S137" s="32"/>
      <c r="T137" s="60" t="s">
        <v>2</v>
      </c>
      <c r="U137" s="61"/>
      <c r="V137" s="60"/>
      <c r="X137" s="17" t="s">
        <v>3</v>
      </c>
      <c r="Y137" s="1"/>
      <c r="Z137" s="15" t="s">
        <v>2</v>
      </c>
    </row>
    <row r="138" spans="1:26" x14ac:dyDescent="0.2">
      <c r="A138" s="407" t="s">
        <v>311</v>
      </c>
      <c r="B138" s="407"/>
      <c r="C138" s="31">
        <v>7800</v>
      </c>
      <c r="D138" s="30" t="s">
        <v>24</v>
      </c>
      <c r="E138" s="29" t="s">
        <v>3</v>
      </c>
      <c r="F138" s="28">
        <v>9</v>
      </c>
      <c r="G138" s="36"/>
      <c r="H138" s="27">
        <v>3990</v>
      </c>
      <c r="I138" s="36"/>
      <c r="J138" s="26">
        <v>1762</v>
      </c>
      <c r="K138" s="36"/>
      <c r="L138" s="24" t="s">
        <v>2</v>
      </c>
      <c r="M138" s="35"/>
      <c r="N138" s="22" t="s">
        <v>2</v>
      </c>
      <c r="O138" s="34"/>
      <c r="P138" s="20"/>
      <c r="Q138" s="33"/>
      <c r="R138" s="17" t="s">
        <v>2</v>
      </c>
      <c r="S138" s="32"/>
      <c r="T138" s="60"/>
      <c r="U138" s="61"/>
      <c r="V138" s="60"/>
      <c r="X138" s="17" t="s">
        <v>3</v>
      </c>
      <c r="Y138" s="1"/>
      <c r="Z138" s="15" t="s">
        <v>2</v>
      </c>
    </row>
    <row r="139" spans="1:26" x14ac:dyDescent="0.2">
      <c r="A139" s="407" t="s">
        <v>312</v>
      </c>
      <c r="B139" s="407"/>
      <c r="C139" s="31">
        <v>7850</v>
      </c>
      <c r="D139" s="30" t="s">
        <v>23</v>
      </c>
      <c r="E139" s="29" t="s">
        <v>3</v>
      </c>
      <c r="F139" s="28">
        <v>9</v>
      </c>
      <c r="G139" s="36"/>
      <c r="H139" s="27">
        <v>3098</v>
      </c>
      <c r="I139" s="36"/>
      <c r="J139" s="26">
        <v>738</v>
      </c>
      <c r="K139" s="36"/>
      <c r="L139" s="24" t="s">
        <v>2</v>
      </c>
      <c r="M139" s="35"/>
      <c r="N139" s="22" t="s">
        <v>2</v>
      </c>
      <c r="O139" s="34"/>
      <c r="P139" s="20"/>
      <c r="Q139" s="33"/>
      <c r="R139" s="17" t="s">
        <v>2</v>
      </c>
      <c r="S139" s="32"/>
      <c r="T139" s="60" t="s">
        <v>2</v>
      </c>
      <c r="U139" s="61"/>
      <c r="V139" s="60"/>
      <c r="X139" s="17" t="s">
        <v>3</v>
      </c>
      <c r="Y139" s="1"/>
      <c r="Z139" s="15" t="s">
        <v>2</v>
      </c>
    </row>
    <row r="140" spans="1:26" x14ac:dyDescent="0.2">
      <c r="A140" s="407" t="s">
        <v>316</v>
      </c>
      <c r="B140" s="407"/>
      <c r="C140" s="31">
        <v>7900</v>
      </c>
      <c r="D140" s="30" t="s">
        <v>22</v>
      </c>
      <c r="E140" s="29" t="s">
        <v>3</v>
      </c>
      <c r="F140" s="28">
        <v>10</v>
      </c>
      <c r="G140" s="36"/>
      <c r="H140" s="27">
        <v>6840</v>
      </c>
      <c r="I140" s="36"/>
      <c r="J140" s="26">
        <v>3626</v>
      </c>
      <c r="K140" s="36"/>
      <c r="L140" s="24" t="s">
        <v>2</v>
      </c>
      <c r="M140" s="35"/>
      <c r="N140" s="22" t="s">
        <v>2</v>
      </c>
      <c r="O140" s="34"/>
      <c r="P140" s="20"/>
      <c r="Q140" s="33"/>
      <c r="R140" s="17" t="s">
        <v>3</v>
      </c>
      <c r="S140" s="32"/>
      <c r="T140" s="60"/>
      <c r="U140" s="61"/>
      <c r="V140" s="60"/>
      <c r="X140" s="17" t="s">
        <v>3</v>
      </c>
      <c r="Y140" s="1"/>
      <c r="Z140" s="15" t="s">
        <v>2</v>
      </c>
    </row>
    <row r="141" spans="1:26" x14ac:dyDescent="0.2">
      <c r="A141" s="407" t="s">
        <v>316</v>
      </c>
      <c r="B141" s="407"/>
      <c r="C141" s="31">
        <v>7950</v>
      </c>
      <c r="D141" s="30" t="s">
        <v>21</v>
      </c>
      <c r="E141" s="29" t="s">
        <v>3</v>
      </c>
      <c r="F141" s="28">
        <v>9</v>
      </c>
      <c r="G141" s="36"/>
      <c r="H141" s="27">
        <v>2921</v>
      </c>
      <c r="I141" s="36"/>
      <c r="J141" s="26">
        <v>864</v>
      </c>
      <c r="K141" s="36"/>
      <c r="L141" s="24" t="s">
        <v>2</v>
      </c>
      <c r="M141" s="35"/>
      <c r="N141" s="22" t="s">
        <v>2</v>
      </c>
      <c r="O141" s="34"/>
      <c r="P141" s="20"/>
      <c r="Q141" s="33"/>
      <c r="R141" s="17" t="s">
        <v>3</v>
      </c>
      <c r="S141" s="32"/>
      <c r="T141" s="60"/>
      <c r="U141" s="61"/>
      <c r="V141" s="60"/>
      <c r="X141" s="17" t="s">
        <v>3</v>
      </c>
      <c r="Y141" s="1"/>
      <c r="Z141" s="15" t="s">
        <v>3</v>
      </c>
    </row>
    <row r="142" spans="1:26" x14ac:dyDescent="0.2">
      <c r="A142" s="407" t="s">
        <v>325</v>
      </c>
      <c r="B142" s="407"/>
      <c r="C142" s="31">
        <v>8000</v>
      </c>
      <c r="D142" s="37" t="s">
        <v>20</v>
      </c>
      <c r="E142" s="29" t="s">
        <v>8</v>
      </c>
      <c r="F142" s="28">
        <v>3</v>
      </c>
      <c r="G142" s="36"/>
      <c r="H142" s="27">
        <v>155289</v>
      </c>
      <c r="I142" s="36"/>
      <c r="J142" s="26">
        <v>55830</v>
      </c>
      <c r="K142" s="36"/>
      <c r="L142" s="24" t="s">
        <v>2</v>
      </c>
      <c r="M142" s="35"/>
      <c r="N142" s="22" t="s">
        <v>2</v>
      </c>
      <c r="O142" s="34"/>
      <c r="P142" s="20"/>
      <c r="Q142" s="33"/>
      <c r="R142" s="17" t="s">
        <v>2</v>
      </c>
      <c r="S142" s="32"/>
      <c r="T142" s="60" t="s">
        <v>2</v>
      </c>
      <c r="U142" s="61"/>
      <c r="V142" s="60"/>
      <c r="X142" s="17" t="s">
        <v>2</v>
      </c>
      <c r="Y142" s="1"/>
      <c r="Z142" s="15" t="s">
        <v>2</v>
      </c>
    </row>
    <row r="143" spans="1:26" x14ac:dyDescent="0.2">
      <c r="A143" s="407" t="s">
        <v>316</v>
      </c>
      <c r="B143" s="407"/>
      <c r="C143" s="31">
        <v>8020</v>
      </c>
      <c r="D143" s="30" t="s">
        <v>19</v>
      </c>
      <c r="E143" s="29" t="s">
        <v>3</v>
      </c>
      <c r="F143" s="28">
        <v>11</v>
      </c>
      <c r="G143" s="36"/>
      <c r="H143" s="27">
        <v>9786</v>
      </c>
      <c r="I143" s="36"/>
      <c r="J143" s="26">
        <v>5582</v>
      </c>
      <c r="K143" s="36"/>
      <c r="L143" s="24" t="s">
        <v>2</v>
      </c>
      <c r="M143" s="35"/>
      <c r="N143" s="22" t="s">
        <v>2</v>
      </c>
      <c r="O143" s="34"/>
      <c r="P143" s="20"/>
      <c r="Q143" s="33"/>
      <c r="R143" s="17" t="s">
        <v>2</v>
      </c>
      <c r="S143" s="32"/>
      <c r="T143" s="60"/>
      <c r="U143" s="61"/>
      <c r="V143" s="60"/>
      <c r="X143" s="17" t="s">
        <v>3</v>
      </c>
      <c r="Y143" s="1"/>
      <c r="Z143" s="15" t="s">
        <v>3</v>
      </c>
    </row>
    <row r="144" spans="1:26" x14ac:dyDescent="0.2">
      <c r="A144" s="407" t="s">
        <v>313</v>
      </c>
      <c r="B144" s="407"/>
      <c r="C144" s="31">
        <v>8050</v>
      </c>
      <c r="D144" s="30" t="s">
        <v>18</v>
      </c>
      <c r="E144" s="29" t="s">
        <v>8</v>
      </c>
      <c r="F144" s="28">
        <v>2</v>
      </c>
      <c r="G144" s="36"/>
      <c r="H144" s="27">
        <v>71769</v>
      </c>
      <c r="I144" s="36"/>
      <c r="J144" s="26">
        <v>30650</v>
      </c>
      <c r="K144" s="36"/>
      <c r="L144" s="24" t="s">
        <v>2</v>
      </c>
      <c r="M144" s="35"/>
      <c r="N144" s="22" t="s">
        <v>2</v>
      </c>
      <c r="O144" s="34"/>
      <c r="P144" s="20"/>
      <c r="Q144" s="33"/>
      <c r="R144" s="17" t="s">
        <v>2</v>
      </c>
      <c r="S144" s="32"/>
      <c r="T144" s="60" t="s">
        <v>2</v>
      </c>
      <c r="U144" s="61"/>
      <c r="V144" s="60"/>
      <c r="X144" s="17" t="s">
        <v>2</v>
      </c>
      <c r="Y144" s="1"/>
      <c r="Z144" s="15" t="s">
        <v>3</v>
      </c>
    </row>
    <row r="145" spans="1:26" x14ac:dyDescent="0.2">
      <c r="A145" s="407" t="s">
        <v>316</v>
      </c>
      <c r="B145" s="407"/>
      <c r="C145" s="31">
        <v>8100</v>
      </c>
      <c r="D145" s="30" t="s">
        <v>17</v>
      </c>
      <c r="E145" s="29" t="s">
        <v>3</v>
      </c>
      <c r="F145" s="28">
        <v>9</v>
      </c>
      <c r="G145" s="36"/>
      <c r="H145" s="27">
        <v>3709</v>
      </c>
      <c r="I145" s="36"/>
      <c r="J145" s="26">
        <v>2585</v>
      </c>
      <c r="K145" s="36"/>
      <c r="L145" s="24" t="s">
        <v>2</v>
      </c>
      <c r="M145" s="35"/>
      <c r="N145" s="22" t="s">
        <v>2</v>
      </c>
      <c r="O145" s="34"/>
      <c r="P145" s="20"/>
      <c r="Q145" s="33"/>
      <c r="R145" s="17" t="s">
        <v>2</v>
      </c>
      <c r="S145" s="32"/>
      <c r="T145" s="60"/>
      <c r="U145" s="61"/>
      <c r="V145" s="60"/>
      <c r="X145" s="17" t="s">
        <v>3</v>
      </c>
      <c r="Y145" s="1"/>
      <c r="Z145" s="15" t="s">
        <v>2</v>
      </c>
    </row>
    <row r="146" spans="1:26" x14ac:dyDescent="0.2">
      <c r="A146" s="407" t="s">
        <v>316</v>
      </c>
      <c r="B146" s="407"/>
      <c r="C146" s="31">
        <v>8150</v>
      </c>
      <c r="D146" s="30" t="s">
        <v>16</v>
      </c>
      <c r="E146" s="29" t="s">
        <v>3</v>
      </c>
      <c r="F146" s="28">
        <v>10</v>
      </c>
      <c r="G146" s="36"/>
      <c r="H146" s="27">
        <v>9054</v>
      </c>
      <c r="I146" s="36"/>
      <c r="J146" s="26">
        <v>4334</v>
      </c>
      <c r="K146" s="36"/>
      <c r="L146" s="24" t="s">
        <v>2</v>
      </c>
      <c r="M146" s="35"/>
      <c r="N146" s="22" t="s">
        <v>2</v>
      </c>
      <c r="O146" s="34"/>
      <c r="P146" s="20"/>
      <c r="Q146" s="33"/>
      <c r="R146" s="17" t="s">
        <v>3</v>
      </c>
      <c r="S146" s="32"/>
      <c r="T146" s="60"/>
      <c r="U146" s="61"/>
      <c r="V146" s="60"/>
      <c r="X146" s="17" t="s">
        <v>3</v>
      </c>
      <c r="Y146" s="1"/>
      <c r="Z146" s="15" t="s">
        <v>2</v>
      </c>
    </row>
    <row r="147" spans="1:26" x14ac:dyDescent="0.2">
      <c r="A147" s="407" t="s">
        <v>311</v>
      </c>
      <c r="B147" s="407"/>
      <c r="C147" s="31">
        <v>8200</v>
      </c>
      <c r="D147" s="30" t="s">
        <v>15</v>
      </c>
      <c r="E147" s="29" t="s">
        <v>3</v>
      </c>
      <c r="F147" s="28">
        <v>10</v>
      </c>
      <c r="G147" s="36"/>
      <c r="H147" s="27">
        <v>6884</v>
      </c>
      <c r="I147" s="36"/>
      <c r="J147" s="26">
        <v>2780</v>
      </c>
      <c r="K147" s="36"/>
      <c r="L147" s="24" t="s">
        <v>2</v>
      </c>
      <c r="M147" s="35"/>
      <c r="N147" s="22" t="s">
        <v>2</v>
      </c>
      <c r="O147" s="34"/>
      <c r="P147" s="20"/>
      <c r="Q147" s="33"/>
      <c r="R147" s="17" t="s">
        <v>3</v>
      </c>
      <c r="S147" s="32"/>
      <c r="T147" s="60"/>
      <c r="U147" s="61"/>
      <c r="V147" s="60"/>
      <c r="X147" s="17" t="s">
        <v>3</v>
      </c>
      <c r="Y147" s="1"/>
      <c r="Z147" s="15" t="s">
        <v>2</v>
      </c>
    </row>
    <row r="148" spans="1:26" x14ac:dyDescent="0.2">
      <c r="A148" s="407" t="s">
        <v>323</v>
      </c>
      <c r="B148" s="407"/>
      <c r="C148" s="31">
        <v>8250</v>
      </c>
      <c r="D148" s="30" t="s">
        <v>14</v>
      </c>
      <c r="E148" s="29" t="s">
        <v>8</v>
      </c>
      <c r="F148" s="28">
        <v>2</v>
      </c>
      <c r="G148" s="36"/>
      <c r="H148" s="27">
        <v>74166</v>
      </c>
      <c r="I148" s="36"/>
      <c r="J148" s="26">
        <v>30891</v>
      </c>
      <c r="K148" s="36"/>
      <c r="L148" s="24" t="s">
        <v>2</v>
      </c>
      <c r="M148" s="35"/>
      <c r="N148" s="22" t="s">
        <v>2</v>
      </c>
      <c r="O148" s="34"/>
      <c r="P148" s="20" t="s">
        <v>2</v>
      </c>
      <c r="Q148" s="33"/>
      <c r="R148" s="17" t="s">
        <v>2</v>
      </c>
      <c r="S148" s="32"/>
      <c r="T148" s="60" t="s">
        <v>2</v>
      </c>
      <c r="U148" s="61"/>
      <c r="V148" s="60"/>
      <c r="X148" s="17" t="s">
        <v>2</v>
      </c>
      <c r="Y148" s="1"/>
      <c r="Z148" s="15" t="s">
        <v>3</v>
      </c>
    </row>
    <row r="149" spans="1:26" x14ac:dyDescent="0.2">
      <c r="A149" s="407" t="s">
        <v>324</v>
      </c>
      <c r="B149" s="407"/>
      <c r="C149" s="31">
        <v>8350</v>
      </c>
      <c r="D149" s="30" t="s">
        <v>13</v>
      </c>
      <c r="E149" s="29" t="s">
        <v>6</v>
      </c>
      <c r="F149" s="28">
        <v>4</v>
      </c>
      <c r="G149" s="36"/>
      <c r="H149" s="27">
        <v>47584</v>
      </c>
      <c r="I149" s="36"/>
      <c r="J149" s="26">
        <v>20390</v>
      </c>
      <c r="K149" s="36"/>
      <c r="L149" s="24" t="s">
        <v>2</v>
      </c>
      <c r="M149" s="35"/>
      <c r="N149" s="22" t="s">
        <v>2</v>
      </c>
      <c r="O149" s="34"/>
      <c r="P149" s="20" t="s">
        <v>2</v>
      </c>
      <c r="Q149" s="33"/>
      <c r="R149" s="17" t="s">
        <v>2</v>
      </c>
      <c r="S149" s="32"/>
      <c r="T149" s="60" t="s">
        <v>2</v>
      </c>
      <c r="U149" s="61"/>
      <c r="V149" s="60"/>
      <c r="X149" s="17" t="s">
        <v>2</v>
      </c>
      <c r="Y149" s="1"/>
      <c r="Z149" s="15" t="s">
        <v>2</v>
      </c>
    </row>
    <row r="150" spans="1:26" x14ac:dyDescent="0.2">
      <c r="A150" s="407" t="s">
        <v>320</v>
      </c>
      <c r="B150" s="407"/>
      <c r="C150" s="31">
        <v>8400</v>
      </c>
      <c r="D150" s="30" t="s">
        <v>12</v>
      </c>
      <c r="E150" s="29" t="s">
        <v>11</v>
      </c>
      <c r="F150" s="28">
        <v>6</v>
      </c>
      <c r="G150" s="36"/>
      <c r="H150" s="27">
        <v>47084</v>
      </c>
      <c r="I150" s="36"/>
      <c r="J150" s="26">
        <v>15089</v>
      </c>
      <c r="K150" s="36"/>
      <c r="L150" s="24" t="s">
        <v>2</v>
      </c>
      <c r="M150" s="35"/>
      <c r="N150" s="22" t="s">
        <v>2</v>
      </c>
      <c r="O150" s="34"/>
      <c r="P150" s="20" t="s">
        <v>2</v>
      </c>
      <c r="Q150" s="33"/>
      <c r="R150" s="17" t="s">
        <v>2</v>
      </c>
      <c r="S150" s="32"/>
      <c r="T150" s="60" t="s">
        <v>2</v>
      </c>
      <c r="U150" s="61"/>
      <c r="V150" s="60"/>
      <c r="X150" s="17" t="s">
        <v>2</v>
      </c>
      <c r="Y150" s="1"/>
      <c r="Z150" s="15" t="s">
        <v>2</v>
      </c>
    </row>
    <row r="151" spans="1:26" x14ac:dyDescent="0.2">
      <c r="A151" s="407" t="s">
        <v>324</v>
      </c>
      <c r="B151" s="407"/>
      <c r="C151" s="31">
        <v>8450</v>
      </c>
      <c r="D151" s="30" t="s">
        <v>10</v>
      </c>
      <c r="E151" s="29" t="s">
        <v>6</v>
      </c>
      <c r="F151" s="28">
        <v>5</v>
      </c>
      <c r="G151" s="36"/>
      <c r="H151" s="27">
        <v>206794</v>
      </c>
      <c r="I151" s="36"/>
      <c r="J151" s="26">
        <v>84018</v>
      </c>
      <c r="K151" s="36"/>
      <c r="L151" s="24" t="s">
        <v>2</v>
      </c>
      <c r="M151" s="35"/>
      <c r="N151" s="22" t="s">
        <v>2</v>
      </c>
      <c r="O151" s="34"/>
      <c r="P151" s="20"/>
      <c r="Q151" s="33"/>
      <c r="R151" s="17" t="s">
        <v>2</v>
      </c>
      <c r="S151" s="32"/>
      <c r="T151" s="60" t="s">
        <v>2</v>
      </c>
      <c r="U151" s="61"/>
      <c r="V151" s="60"/>
      <c r="X151" s="17" t="s">
        <v>2</v>
      </c>
      <c r="Y151" s="1"/>
      <c r="Z151" s="15" t="s">
        <v>2</v>
      </c>
    </row>
    <row r="152" spans="1:26" x14ac:dyDescent="0.2">
      <c r="A152" s="407" t="s">
        <v>313</v>
      </c>
      <c r="B152" s="407"/>
      <c r="C152" s="31">
        <v>8500</v>
      </c>
      <c r="D152" s="37" t="s">
        <v>9</v>
      </c>
      <c r="E152" s="29" t="s">
        <v>8</v>
      </c>
      <c r="F152" s="28">
        <v>2</v>
      </c>
      <c r="G152" s="299"/>
      <c r="H152" s="27">
        <v>58619</v>
      </c>
      <c r="I152" s="299"/>
      <c r="J152" s="26">
        <v>26162</v>
      </c>
      <c r="K152" s="299"/>
      <c r="L152" s="24" t="s">
        <v>2</v>
      </c>
      <c r="M152" s="35"/>
      <c r="N152" s="22" t="s">
        <v>2</v>
      </c>
      <c r="O152" s="34"/>
      <c r="P152" s="20"/>
      <c r="Q152" s="33"/>
      <c r="R152" s="17" t="s">
        <v>2</v>
      </c>
      <c r="S152" s="32"/>
      <c r="T152" s="60"/>
      <c r="U152" s="61"/>
      <c r="V152" s="60" t="s">
        <v>2</v>
      </c>
      <c r="X152" s="17" t="s">
        <v>2</v>
      </c>
      <c r="Y152" s="1"/>
      <c r="Z152" s="15" t="s">
        <v>3</v>
      </c>
    </row>
    <row r="153" spans="1:26" x14ac:dyDescent="0.2">
      <c r="A153" s="410"/>
      <c r="B153" s="407"/>
      <c r="C153" s="31">
        <v>8550</v>
      </c>
      <c r="D153" s="30" t="s">
        <v>7</v>
      </c>
      <c r="E153" s="29" t="s">
        <v>6</v>
      </c>
      <c r="F153" s="28">
        <v>7</v>
      </c>
      <c r="G153" s="36"/>
      <c r="H153" s="27">
        <v>159015</v>
      </c>
      <c r="I153" s="36"/>
      <c r="J153" s="26">
        <v>60677</v>
      </c>
      <c r="K153" s="36"/>
      <c r="L153" s="24" t="s">
        <v>2</v>
      </c>
      <c r="M153" s="35"/>
      <c r="N153" s="22" t="s">
        <v>2</v>
      </c>
      <c r="O153" s="34"/>
      <c r="P153" s="20"/>
      <c r="Q153" s="33"/>
      <c r="R153" s="17" t="s">
        <v>2</v>
      </c>
      <c r="S153" s="32"/>
      <c r="T153" s="60" t="s">
        <v>2</v>
      </c>
      <c r="U153" s="61"/>
      <c r="V153" s="60"/>
      <c r="X153" s="17" t="s">
        <v>2</v>
      </c>
      <c r="Y153" s="1"/>
      <c r="Z153" s="15" t="s">
        <v>2</v>
      </c>
    </row>
    <row r="154" spans="1:26" x14ac:dyDescent="0.2">
      <c r="A154" s="407" t="s">
        <v>317</v>
      </c>
      <c r="B154" s="407"/>
      <c r="C154" s="31">
        <v>8710</v>
      </c>
      <c r="D154" s="37" t="s">
        <v>5</v>
      </c>
      <c r="E154" s="29" t="s">
        <v>3</v>
      </c>
      <c r="F154" s="28">
        <v>11</v>
      </c>
      <c r="G154" s="36"/>
      <c r="H154" s="27">
        <v>16433</v>
      </c>
      <c r="I154" s="36"/>
      <c r="J154" s="26">
        <v>7042</v>
      </c>
      <c r="K154" s="36"/>
      <c r="L154" s="24" t="s">
        <v>2</v>
      </c>
      <c r="M154" s="35"/>
      <c r="N154" s="22" t="s">
        <v>2</v>
      </c>
      <c r="O154" s="34"/>
      <c r="P154" s="20"/>
      <c r="Q154" s="33"/>
      <c r="R154" s="17" t="s">
        <v>2</v>
      </c>
      <c r="S154" s="32"/>
      <c r="T154" s="60"/>
      <c r="U154" s="61"/>
      <c r="V154" s="60"/>
      <c r="X154" s="17" t="s">
        <v>3</v>
      </c>
      <c r="Y154" s="1"/>
      <c r="Z154" s="15" t="s">
        <v>2</v>
      </c>
    </row>
    <row r="155" spans="1:26" x14ac:dyDescent="0.2">
      <c r="A155" s="407" t="s">
        <v>317</v>
      </c>
      <c r="B155" s="407"/>
      <c r="C155" s="31">
        <v>8750</v>
      </c>
      <c r="D155" s="30" t="s">
        <v>4</v>
      </c>
      <c r="E155" s="29" t="s">
        <v>3</v>
      </c>
      <c r="F155" s="28">
        <v>11</v>
      </c>
      <c r="G155" s="25"/>
      <c r="H155" s="27">
        <v>12641</v>
      </c>
      <c r="I155" s="25"/>
      <c r="J155" s="26">
        <v>5565</v>
      </c>
      <c r="K155" s="25"/>
      <c r="L155" s="24" t="s">
        <v>2</v>
      </c>
      <c r="M155" s="23"/>
      <c r="N155" s="22" t="s">
        <v>2</v>
      </c>
      <c r="O155" s="21"/>
      <c r="P155" s="20"/>
      <c r="Q155" s="19"/>
      <c r="R155" s="17" t="s">
        <v>2</v>
      </c>
      <c r="S155" s="18"/>
      <c r="T155" s="60" t="s">
        <v>2</v>
      </c>
      <c r="U155" s="62"/>
      <c r="V155" s="60"/>
      <c r="X155" s="17" t="s">
        <v>3</v>
      </c>
      <c r="Y155" s="16"/>
      <c r="Z155" s="15" t="s">
        <v>2</v>
      </c>
    </row>
    <row r="156" spans="1:26" s="6" customFormat="1" x14ac:dyDescent="0.2">
      <c r="A156" s="64"/>
      <c r="B156" s="64"/>
      <c r="H156" s="9"/>
      <c r="L156" s="8"/>
      <c r="M156" s="7"/>
      <c r="N156" s="7"/>
      <c r="O156" s="7"/>
      <c r="Q156" s="7"/>
      <c r="R156" s="7"/>
      <c r="S156" s="7"/>
      <c r="T156" s="8"/>
      <c r="U156" s="7"/>
      <c r="V156" s="7"/>
      <c r="W156" s="7"/>
    </row>
    <row r="157" spans="1:26" s="6" customFormat="1" x14ac:dyDescent="0.2">
      <c r="A157" s="64"/>
      <c r="B157" s="64"/>
      <c r="D157" s="14" t="s">
        <v>1</v>
      </c>
      <c r="H157" s="13">
        <f>SUM(H4:H155)</f>
        <v>7517350</v>
      </c>
      <c r="J157" s="13">
        <f>SUM(J4:J155)</f>
        <v>2933207</v>
      </c>
      <c r="L157" s="8"/>
      <c r="M157" s="7"/>
      <c r="N157" s="7"/>
      <c r="O157" s="7"/>
      <c r="Q157" s="7"/>
      <c r="R157" s="7"/>
      <c r="S157" s="7"/>
      <c r="T157" s="8"/>
      <c r="U157" s="7"/>
      <c r="V157" s="7"/>
      <c r="W157" s="7"/>
    </row>
    <row r="158" spans="1:26" s="6" customFormat="1" x14ac:dyDescent="0.2">
      <c r="A158" s="64"/>
      <c r="B158" s="64"/>
      <c r="D158" s="10" t="s">
        <v>0</v>
      </c>
      <c r="H158" s="9"/>
      <c r="L158" s="10">
        <v>152</v>
      </c>
      <c r="M158" s="12"/>
      <c r="N158" s="10">
        <v>151</v>
      </c>
      <c r="O158" s="12"/>
      <c r="P158" s="10">
        <f>COUNTIF(P4:P155,"=Y")</f>
        <v>20</v>
      </c>
      <c r="Q158" s="12"/>
      <c r="R158" s="10">
        <f>COUNTIF(R4:R155,"=Y")</f>
        <v>131</v>
      </c>
      <c r="S158" s="12"/>
      <c r="T158" s="10">
        <f>COUNTIF(T4:T155,"=Y")</f>
        <v>59</v>
      </c>
      <c r="U158" s="12"/>
      <c r="V158" s="10">
        <f>COUNTIF(V4:V155,"=Y")</f>
        <v>25</v>
      </c>
      <c r="W158" s="12"/>
      <c r="X158" s="10">
        <f>COUNTIF(X4:X155,"=Y")</f>
        <v>83</v>
      </c>
      <c r="Y158" s="11"/>
      <c r="Z158" s="10">
        <f>COUNTIF(Z4:Z155,"=Y")</f>
        <v>111</v>
      </c>
    </row>
    <row r="159" spans="1:26" s="6" customFormat="1" x14ac:dyDescent="0.2">
      <c r="A159" s="64"/>
      <c r="B159" s="64"/>
      <c r="H159" s="9"/>
      <c r="L159" s="8"/>
      <c r="M159" s="7"/>
      <c r="N159" s="7"/>
      <c r="O159" s="7"/>
      <c r="Q159" s="7"/>
      <c r="R159" s="7"/>
      <c r="S159" s="7"/>
      <c r="T159" s="8"/>
      <c r="U159" s="7"/>
      <c r="V159" s="7"/>
      <c r="W159" s="7"/>
    </row>
    <row r="160" spans="1:26" x14ac:dyDescent="0.2">
      <c r="A160" s="64"/>
      <c r="B160" s="64"/>
    </row>
    <row r="161" spans="1:10" x14ac:dyDescent="0.2">
      <c r="A161" s="64"/>
      <c r="B161" s="64"/>
      <c r="C161" s="419" t="s">
        <v>175</v>
      </c>
      <c r="D161" s="419"/>
      <c r="E161" s="419"/>
      <c r="F161" s="140"/>
      <c r="G161" s="141"/>
      <c r="H161" s="142">
        <f>SUMIF($E$4:$E$155,"S",H$4:H$155)</f>
        <v>4317280</v>
      </c>
      <c r="J161" s="142">
        <f>SUMIF($E$4:$E$155,"S",J$4:J$155)</f>
        <v>1549281</v>
      </c>
    </row>
    <row r="162" spans="1:10" x14ac:dyDescent="0.2">
      <c r="A162" s="64"/>
      <c r="B162" s="64"/>
      <c r="C162" s="419" t="s">
        <v>176</v>
      </c>
      <c r="D162" s="419"/>
      <c r="E162" s="419"/>
      <c r="F162" s="140"/>
      <c r="G162" s="141"/>
      <c r="H162" s="142">
        <f>SUMIF($E$4:$E$155,"E",H$4:H$155)</f>
        <v>1402578</v>
      </c>
      <c r="J162" s="142">
        <f>SUMIF($E$4:$E$155,"E",J$4:J$155)</f>
        <v>573936</v>
      </c>
    </row>
    <row r="163" spans="1:10" x14ac:dyDescent="0.2">
      <c r="A163" s="95"/>
      <c r="B163" s="95"/>
      <c r="C163" s="419" t="s">
        <v>177</v>
      </c>
      <c r="D163" s="419"/>
      <c r="E163" s="419"/>
      <c r="F163" s="140"/>
      <c r="G163" s="141"/>
      <c r="H163" s="142">
        <f>SUMIF($E$4:$E$155,"R",H$4:H$155)</f>
        <v>787283</v>
      </c>
      <c r="J163" s="142">
        <f>SUMIF($E$4:$E$155,"R",J$4:J$155)</f>
        <v>341489</v>
      </c>
    </row>
    <row r="164" spans="1:10" x14ac:dyDescent="0.2">
      <c r="A164" s="95"/>
      <c r="B164" s="95"/>
      <c r="C164" s="419" t="s">
        <v>178</v>
      </c>
      <c r="D164" s="419"/>
      <c r="E164" s="419"/>
      <c r="F164" s="140"/>
      <c r="G164" s="141"/>
      <c r="H164" s="142">
        <f>SUMIF($E$4:$E$155,"N",H$4:H$155)</f>
        <v>1010209</v>
      </c>
      <c r="J164" s="142">
        <f>SUMIF($E$4:$E$155,"N",J$4:J$155)</f>
        <v>468501</v>
      </c>
    </row>
    <row r="165" spans="1:10" x14ac:dyDescent="0.2">
      <c r="A165" s="95"/>
      <c r="B165" s="95"/>
    </row>
    <row r="166" spans="1:10" x14ac:dyDescent="0.2">
      <c r="A166" s="95"/>
      <c r="B166" s="95"/>
    </row>
    <row r="167" spans="1:10" x14ac:dyDescent="0.2">
      <c r="A167" s="95"/>
      <c r="B167" s="95"/>
    </row>
    <row r="168" spans="1:10" x14ac:dyDescent="0.2">
      <c r="A168" s="95"/>
      <c r="B168" s="95"/>
    </row>
    <row r="169" spans="1:10" x14ac:dyDescent="0.2">
      <c r="A169" s="95"/>
      <c r="B169" s="95"/>
    </row>
  </sheetData>
  <sortState ref="C4:Z155">
    <sortCondition ref="C4:C155"/>
  </sortState>
  <mergeCells count="5">
    <mergeCell ref="C1:Z1"/>
    <mergeCell ref="C161:E161"/>
    <mergeCell ref="C162:E162"/>
    <mergeCell ref="C163:E163"/>
    <mergeCell ref="C164:E164"/>
  </mergeCells>
  <hyperlinks>
    <hyperlink ref="C3" location="'2009-10'!A160" display="Bottom"/>
    <hyperlink ref="U3" location="'2009-10'!A160" display="Bottom"/>
    <hyperlink ref="Y3" location="'2009-10'!A160" display="Bottom"/>
    <hyperlink ref="A61" location="'2009-10'!A160" display="Bottom"/>
  </hyperlinks>
  <printOptions horizontalCentered="1"/>
  <pageMargins left="0.23622047244094491" right="0.23622047244094491" top="0.35433070866141736" bottom="0.35433070866141736" header="0.31496062992125984" footer="0.11811023622047245"/>
  <pageSetup paperSize="9" scale="83" fitToHeight="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workbookViewId="0">
      <pane xSplit="7" ySplit="4" topLeftCell="H5" activePane="bottomRight" state="frozen"/>
      <selection activeCell="B36" sqref="B36"/>
      <selection pane="topRight" activeCell="B36" sqref="B36"/>
      <selection pane="bottomLeft" activeCell="B36" sqref="B36"/>
      <selection pane="bottomRight" activeCell="B3" sqref="B3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4" customWidth="1"/>
    <col min="8" max="10" width="10.7109375" style="246" customWidth="1"/>
    <col min="11" max="11" width="0.85546875" style="265" customWidth="1"/>
    <col min="12" max="12" width="9.7109375" style="245" bestFit="1" customWidth="1"/>
  </cols>
  <sheetData>
    <row r="1" spans="1:12" s="59" customFormat="1" ht="15.75" customHeight="1" x14ac:dyDescent="0.25">
      <c r="A1" s="6"/>
      <c r="B1" s="6"/>
      <c r="C1" s="495" t="s">
        <v>257</v>
      </c>
      <c r="D1" s="495"/>
      <c r="E1" s="495"/>
      <c r="F1" s="495"/>
      <c r="G1" s="495"/>
      <c r="H1" s="495"/>
      <c r="I1" s="495"/>
      <c r="J1" s="495"/>
      <c r="K1" s="495"/>
      <c r="L1" s="498"/>
    </row>
    <row r="2" spans="1:12" s="59" customFormat="1" ht="11.25" customHeight="1" x14ac:dyDescent="0.25">
      <c r="A2" s="6"/>
      <c r="B2" s="6"/>
      <c r="C2" s="275"/>
      <c r="D2" s="275"/>
      <c r="E2" s="275"/>
      <c r="F2" s="275"/>
      <c r="G2" s="275"/>
      <c r="H2" s="276"/>
      <c r="I2" s="276"/>
      <c r="J2" s="276"/>
      <c r="K2" s="277"/>
      <c r="L2" s="278"/>
    </row>
    <row r="3" spans="1:12" s="53" customFormat="1" ht="24.75" customHeight="1" x14ac:dyDescent="0.25">
      <c r="A3" s="414"/>
      <c r="B3" s="414"/>
      <c r="C3" s="164"/>
      <c r="D3" s="165"/>
      <c r="E3" s="165"/>
      <c r="F3" s="185"/>
      <c r="G3" s="185"/>
      <c r="H3" s="499" t="s">
        <v>241</v>
      </c>
      <c r="I3" s="500"/>
      <c r="J3" s="501"/>
      <c r="K3" s="279"/>
      <c r="L3" s="502" t="s">
        <v>242</v>
      </c>
    </row>
    <row r="4" spans="1:12" ht="49.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189" t="s">
        <v>166</v>
      </c>
      <c r="G4" s="46"/>
      <c r="H4" s="280" t="s">
        <v>243</v>
      </c>
      <c r="I4" s="281" t="s">
        <v>244</v>
      </c>
      <c r="J4" s="282" t="s">
        <v>245</v>
      </c>
      <c r="K4" s="279"/>
      <c r="L4" s="503"/>
    </row>
    <row r="5" spans="1:12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244"/>
      <c r="H5" s="304">
        <v>118</v>
      </c>
      <c r="I5" s="304">
        <v>30</v>
      </c>
      <c r="J5" s="304">
        <v>78</v>
      </c>
      <c r="K5" s="283"/>
      <c r="L5" s="304">
        <v>226</v>
      </c>
    </row>
    <row r="6" spans="1:12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244"/>
      <c r="H6" s="304">
        <v>298</v>
      </c>
      <c r="I6" s="304">
        <v>0</v>
      </c>
      <c r="J6" s="304">
        <v>0</v>
      </c>
      <c r="K6" s="283"/>
      <c r="L6" s="304">
        <v>298</v>
      </c>
    </row>
    <row r="7" spans="1:12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244"/>
      <c r="H7" s="304">
        <v>330.3</v>
      </c>
      <c r="I7" s="304">
        <v>0</v>
      </c>
      <c r="J7" s="304">
        <v>77.900000000000006</v>
      </c>
      <c r="K7" s="283"/>
      <c r="L7" s="304">
        <v>330.3</v>
      </c>
    </row>
    <row r="8" spans="1:12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244"/>
      <c r="H8" s="304">
        <v>376.1</v>
      </c>
      <c r="I8" s="304">
        <v>0</v>
      </c>
      <c r="J8" s="304">
        <v>0</v>
      </c>
      <c r="K8" s="283"/>
      <c r="L8" s="304">
        <v>376.1</v>
      </c>
    </row>
    <row r="9" spans="1:12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244"/>
      <c r="H9" s="304">
        <v>0</v>
      </c>
      <c r="I9" s="304">
        <v>0</v>
      </c>
      <c r="J9" s="304">
        <v>0</v>
      </c>
      <c r="K9" s="283"/>
      <c r="L9" s="304">
        <v>352</v>
      </c>
    </row>
    <row r="10" spans="1:12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244"/>
      <c r="H10" s="304">
        <v>305</v>
      </c>
      <c r="I10" s="304">
        <v>0</v>
      </c>
      <c r="J10" s="304">
        <v>0</v>
      </c>
      <c r="K10" s="283"/>
      <c r="L10" s="304">
        <v>305</v>
      </c>
    </row>
    <row r="11" spans="1:12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244"/>
      <c r="H11" s="304">
        <v>0</v>
      </c>
      <c r="I11" s="304">
        <v>0</v>
      </c>
      <c r="J11" s="304">
        <v>0</v>
      </c>
      <c r="K11" s="283"/>
      <c r="L11" s="304">
        <v>405</v>
      </c>
    </row>
    <row r="12" spans="1:12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244"/>
      <c r="H12" s="304">
        <v>169</v>
      </c>
      <c r="I12" s="304">
        <v>75</v>
      </c>
      <c r="J12" s="304">
        <v>0</v>
      </c>
      <c r="K12" s="283"/>
      <c r="L12" s="304">
        <v>244</v>
      </c>
    </row>
    <row r="13" spans="1:12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244"/>
      <c r="H13" s="304">
        <v>0</v>
      </c>
      <c r="I13" s="304">
        <v>0</v>
      </c>
      <c r="J13" s="304">
        <v>0</v>
      </c>
      <c r="K13" s="283"/>
      <c r="L13" s="304">
        <v>395</v>
      </c>
    </row>
    <row r="14" spans="1:12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244"/>
      <c r="H14" s="304">
        <v>393</v>
      </c>
      <c r="I14" s="304">
        <v>0</v>
      </c>
      <c r="J14" s="304">
        <v>54</v>
      </c>
      <c r="K14" s="283"/>
      <c r="L14" s="304">
        <v>447</v>
      </c>
    </row>
    <row r="15" spans="1:12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244"/>
      <c r="H15" s="304">
        <v>0</v>
      </c>
      <c r="I15" s="304">
        <v>0</v>
      </c>
      <c r="J15" s="304">
        <v>0</v>
      </c>
      <c r="K15" s="283"/>
      <c r="L15" s="304">
        <v>617</v>
      </c>
    </row>
    <row r="16" spans="1:12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244"/>
      <c r="H16" s="304">
        <v>266</v>
      </c>
      <c r="I16" s="304">
        <v>0</v>
      </c>
      <c r="J16" s="304">
        <v>0</v>
      </c>
      <c r="K16" s="283"/>
      <c r="L16" s="304">
        <v>266</v>
      </c>
    </row>
    <row r="17" spans="1:12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244"/>
      <c r="H17" s="304">
        <v>358</v>
      </c>
      <c r="I17" s="304">
        <v>52</v>
      </c>
      <c r="J17" s="304">
        <v>0</v>
      </c>
      <c r="K17" s="283"/>
      <c r="L17" s="304">
        <v>410</v>
      </c>
    </row>
    <row r="18" spans="1:12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244"/>
      <c r="H18" s="304">
        <v>329</v>
      </c>
      <c r="I18" s="304">
        <v>0</v>
      </c>
      <c r="J18" s="304">
        <v>0</v>
      </c>
      <c r="K18" s="283"/>
      <c r="L18" s="304">
        <v>329</v>
      </c>
    </row>
    <row r="19" spans="1:12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244"/>
      <c r="H19" s="304">
        <v>0</v>
      </c>
      <c r="I19" s="304">
        <v>0</v>
      </c>
      <c r="J19" s="304">
        <v>0</v>
      </c>
      <c r="K19" s="283"/>
      <c r="L19" s="304">
        <v>340</v>
      </c>
    </row>
    <row r="20" spans="1:12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244"/>
      <c r="H20" s="304">
        <v>0</v>
      </c>
      <c r="I20" s="304">
        <v>0</v>
      </c>
      <c r="J20" s="304">
        <v>0</v>
      </c>
      <c r="K20" s="283"/>
      <c r="L20" s="304">
        <v>369</v>
      </c>
    </row>
    <row r="21" spans="1:12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244"/>
      <c r="H21" s="304">
        <v>190</v>
      </c>
      <c r="I21" s="304">
        <v>107</v>
      </c>
      <c r="J21" s="304">
        <v>0</v>
      </c>
      <c r="K21" s="283"/>
      <c r="L21" s="304">
        <v>197</v>
      </c>
    </row>
    <row r="22" spans="1:12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244"/>
      <c r="H22" s="304">
        <v>326</v>
      </c>
      <c r="I22" s="304">
        <v>0</v>
      </c>
      <c r="J22" s="304">
        <v>0</v>
      </c>
      <c r="K22" s="283"/>
      <c r="L22" s="304">
        <v>326</v>
      </c>
    </row>
    <row r="23" spans="1:12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244"/>
      <c r="H23" s="304">
        <v>150</v>
      </c>
      <c r="I23" s="304">
        <v>48</v>
      </c>
      <c r="J23" s="304">
        <v>0</v>
      </c>
      <c r="K23" s="283"/>
      <c r="L23" s="304">
        <v>198</v>
      </c>
    </row>
    <row r="24" spans="1:12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244"/>
      <c r="H24" s="304">
        <v>468</v>
      </c>
      <c r="I24" s="304">
        <v>0</v>
      </c>
      <c r="J24" s="304">
        <v>0</v>
      </c>
      <c r="K24" s="283"/>
      <c r="L24" s="304">
        <v>468</v>
      </c>
    </row>
    <row r="25" spans="1:12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244"/>
      <c r="H25" s="304">
        <v>278</v>
      </c>
      <c r="I25" s="304">
        <v>0</v>
      </c>
      <c r="J25" s="304">
        <v>0</v>
      </c>
      <c r="K25" s="283"/>
      <c r="L25" s="304">
        <v>278</v>
      </c>
    </row>
    <row r="26" spans="1:12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244"/>
      <c r="H26" s="304">
        <v>429</v>
      </c>
      <c r="I26" s="304">
        <v>0</v>
      </c>
      <c r="J26" s="304">
        <v>0</v>
      </c>
      <c r="K26" s="283"/>
      <c r="L26" s="304">
        <v>429</v>
      </c>
    </row>
    <row r="27" spans="1:12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244"/>
      <c r="H27" s="304">
        <v>281</v>
      </c>
      <c r="I27" s="304">
        <v>0</v>
      </c>
      <c r="J27" s="304">
        <v>0</v>
      </c>
      <c r="K27" s="283"/>
      <c r="L27" s="304">
        <v>281</v>
      </c>
    </row>
    <row r="28" spans="1:12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244"/>
      <c r="H28" s="304">
        <v>0</v>
      </c>
      <c r="I28" s="304">
        <v>0</v>
      </c>
      <c r="J28" s="304">
        <v>0</v>
      </c>
      <c r="K28" s="283"/>
      <c r="L28" s="304">
        <v>367</v>
      </c>
    </row>
    <row r="29" spans="1:12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244"/>
      <c r="H29" s="304">
        <v>0</v>
      </c>
      <c r="I29" s="304">
        <v>0</v>
      </c>
      <c r="J29" s="304">
        <v>0</v>
      </c>
      <c r="K29" s="283"/>
      <c r="L29" s="304">
        <v>303</v>
      </c>
    </row>
    <row r="30" spans="1:12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244"/>
      <c r="H30" s="304">
        <v>0</v>
      </c>
      <c r="I30" s="304">
        <v>0</v>
      </c>
      <c r="J30" s="304">
        <v>0</v>
      </c>
      <c r="K30" s="283"/>
      <c r="L30" s="304">
        <v>312.23</v>
      </c>
    </row>
    <row r="31" spans="1:12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244"/>
      <c r="H31" s="304">
        <v>0</v>
      </c>
      <c r="I31" s="304">
        <v>0</v>
      </c>
      <c r="J31" s="304">
        <v>0</v>
      </c>
      <c r="K31" s="283"/>
      <c r="L31" s="304">
        <v>320.89999999999998</v>
      </c>
    </row>
    <row r="32" spans="1:12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244"/>
      <c r="H32" s="304">
        <v>0</v>
      </c>
      <c r="I32" s="304">
        <v>0</v>
      </c>
      <c r="J32" s="304">
        <v>0</v>
      </c>
      <c r="K32" s="283"/>
      <c r="L32" s="304">
        <v>311.39999999999998</v>
      </c>
    </row>
    <row r="33" spans="1:12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244"/>
      <c r="H33" s="304">
        <v>244.17</v>
      </c>
      <c r="I33" s="304">
        <v>46.16</v>
      </c>
      <c r="J33" s="304">
        <v>38.85</v>
      </c>
      <c r="K33" s="283"/>
      <c r="L33" s="304">
        <v>372.5</v>
      </c>
    </row>
    <row r="34" spans="1:12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244"/>
      <c r="H34" s="304">
        <v>0</v>
      </c>
      <c r="I34" s="304">
        <v>0</v>
      </c>
      <c r="J34" s="304">
        <v>0</v>
      </c>
      <c r="K34" s="283"/>
      <c r="L34" s="304">
        <v>357.5</v>
      </c>
    </row>
    <row r="35" spans="1:12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244"/>
      <c r="H35" s="304">
        <v>155</v>
      </c>
      <c r="I35" s="304">
        <v>0</v>
      </c>
      <c r="J35" s="304">
        <v>0</v>
      </c>
      <c r="K35" s="283"/>
      <c r="L35" s="304">
        <v>250</v>
      </c>
    </row>
    <row r="36" spans="1:12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244"/>
      <c r="H36" s="304">
        <v>460</v>
      </c>
      <c r="I36" s="304">
        <v>0</v>
      </c>
      <c r="J36" s="304">
        <v>0</v>
      </c>
      <c r="K36" s="283"/>
      <c r="L36" s="304">
        <v>460</v>
      </c>
    </row>
    <row r="37" spans="1:12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244"/>
      <c r="H37" s="304">
        <v>480</v>
      </c>
      <c r="I37" s="304">
        <v>0</v>
      </c>
      <c r="J37" s="304">
        <v>0</v>
      </c>
      <c r="K37" s="283"/>
      <c r="L37" s="304">
        <v>480</v>
      </c>
    </row>
    <row r="38" spans="1:12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244"/>
      <c r="H38" s="304">
        <v>100</v>
      </c>
      <c r="I38" s="304">
        <v>79</v>
      </c>
      <c r="J38" s="304">
        <v>127</v>
      </c>
      <c r="K38" s="283"/>
      <c r="L38" s="304">
        <v>306</v>
      </c>
    </row>
    <row r="39" spans="1:12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244"/>
      <c r="H39" s="304">
        <v>0</v>
      </c>
      <c r="I39" s="304">
        <v>0</v>
      </c>
      <c r="J39" s="304">
        <v>0</v>
      </c>
      <c r="K39" s="283"/>
      <c r="L39" s="304">
        <v>208</v>
      </c>
    </row>
    <row r="40" spans="1:12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244"/>
      <c r="H40" s="304">
        <v>0</v>
      </c>
      <c r="I40" s="304">
        <v>0</v>
      </c>
      <c r="J40" s="304">
        <v>0</v>
      </c>
      <c r="K40" s="283"/>
      <c r="L40" s="304">
        <v>566</v>
      </c>
    </row>
    <row r="41" spans="1:12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244"/>
      <c r="H41" s="304"/>
      <c r="I41" s="304"/>
      <c r="J41" s="304"/>
      <c r="K41" s="283"/>
      <c r="L41" s="304">
        <v>0</v>
      </c>
    </row>
    <row r="42" spans="1:12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244"/>
      <c r="H42" s="304">
        <v>170</v>
      </c>
      <c r="I42" s="304">
        <v>82</v>
      </c>
      <c r="J42" s="304">
        <v>52</v>
      </c>
      <c r="K42" s="283"/>
      <c r="L42" s="304">
        <v>304</v>
      </c>
    </row>
    <row r="43" spans="1:12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244"/>
      <c r="H43" s="304">
        <v>291</v>
      </c>
      <c r="I43" s="304">
        <v>85</v>
      </c>
      <c r="J43" s="304">
        <v>20.34</v>
      </c>
      <c r="K43" s="283"/>
      <c r="L43" s="304">
        <v>396.34</v>
      </c>
    </row>
    <row r="44" spans="1:12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244"/>
      <c r="H44" s="304">
        <v>280</v>
      </c>
      <c r="I44" s="304">
        <v>0</v>
      </c>
      <c r="J44" s="304">
        <v>0</v>
      </c>
      <c r="K44" s="283"/>
      <c r="L44" s="304">
        <v>280</v>
      </c>
    </row>
    <row r="45" spans="1:12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244"/>
      <c r="H45" s="304">
        <v>0</v>
      </c>
      <c r="I45" s="304">
        <v>0</v>
      </c>
      <c r="J45" s="304">
        <v>0</v>
      </c>
      <c r="K45" s="283"/>
      <c r="L45" s="304">
        <v>338</v>
      </c>
    </row>
    <row r="46" spans="1:12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244"/>
      <c r="H46" s="304">
        <v>0</v>
      </c>
      <c r="I46" s="304">
        <v>0</v>
      </c>
      <c r="J46" s="304">
        <v>0</v>
      </c>
      <c r="K46" s="283"/>
      <c r="L46" s="304">
        <v>230</v>
      </c>
    </row>
    <row r="47" spans="1:12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244"/>
      <c r="H47" s="304">
        <v>416.36</v>
      </c>
      <c r="I47" s="304">
        <v>93.64</v>
      </c>
      <c r="J47" s="304">
        <v>0</v>
      </c>
      <c r="K47" s="283"/>
      <c r="L47" s="304">
        <v>561</v>
      </c>
    </row>
    <row r="48" spans="1:12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244"/>
      <c r="H48" s="304">
        <v>330</v>
      </c>
      <c r="I48" s="304">
        <v>0</v>
      </c>
      <c r="J48" s="304">
        <v>0</v>
      </c>
      <c r="K48" s="283"/>
      <c r="L48" s="304">
        <v>330</v>
      </c>
    </row>
    <row r="49" spans="1:12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244"/>
      <c r="H49" s="304">
        <v>159</v>
      </c>
      <c r="I49" s="304">
        <v>94</v>
      </c>
      <c r="J49" s="304">
        <v>0</v>
      </c>
      <c r="K49" s="283"/>
      <c r="L49" s="304">
        <v>270</v>
      </c>
    </row>
    <row r="50" spans="1:12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244"/>
      <c r="H50" s="304">
        <v>209.8</v>
      </c>
      <c r="I50" s="304">
        <v>105.6</v>
      </c>
      <c r="J50" s="304">
        <v>0</v>
      </c>
      <c r="K50" s="283"/>
      <c r="L50" s="304">
        <v>315.39999999999998</v>
      </c>
    </row>
    <row r="51" spans="1:12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244"/>
      <c r="H51" s="304">
        <v>0</v>
      </c>
      <c r="I51" s="304">
        <v>0</v>
      </c>
      <c r="J51" s="304">
        <v>0</v>
      </c>
      <c r="K51" s="283"/>
      <c r="L51" s="304">
        <v>239.45</v>
      </c>
    </row>
    <row r="52" spans="1:12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244"/>
      <c r="H52" s="304">
        <v>0</v>
      </c>
      <c r="I52" s="304">
        <v>0</v>
      </c>
      <c r="J52" s="304">
        <v>0</v>
      </c>
      <c r="K52" s="283"/>
      <c r="L52" s="304">
        <v>431.47</v>
      </c>
    </row>
    <row r="53" spans="1:12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244"/>
      <c r="H53" s="304">
        <v>282</v>
      </c>
      <c r="I53" s="304">
        <v>55</v>
      </c>
      <c r="J53" s="304">
        <v>0</v>
      </c>
      <c r="K53" s="283"/>
      <c r="L53" s="304">
        <v>337</v>
      </c>
    </row>
    <row r="54" spans="1:12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244"/>
      <c r="H54" s="304">
        <v>350</v>
      </c>
      <c r="I54" s="304">
        <v>0</v>
      </c>
      <c r="J54" s="304">
        <v>0</v>
      </c>
      <c r="K54" s="283"/>
      <c r="L54" s="304">
        <v>350</v>
      </c>
    </row>
    <row r="55" spans="1:12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244"/>
      <c r="H55" s="304">
        <v>0</v>
      </c>
      <c r="I55" s="304">
        <v>0</v>
      </c>
      <c r="J55" s="304">
        <v>0</v>
      </c>
      <c r="K55" s="283"/>
      <c r="L55" s="304">
        <v>295</v>
      </c>
    </row>
    <row r="56" spans="1:12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244"/>
      <c r="H56" s="304">
        <v>509</v>
      </c>
      <c r="I56" s="304">
        <v>0</v>
      </c>
      <c r="J56" s="304">
        <v>0</v>
      </c>
      <c r="K56" s="283"/>
      <c r="L56" s="304">
        <v>509</v>
      </c>
    </row>
    <row r="57" spans="1:12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244"/>
      <c r="H57" s="304">
        <v>0</v>
      </c>
      <c r="I57" s="304">
        <v>0</v>
      </c>
      <c r="J57" s="304">
        <v>0</v>
      </c>
      <c r="K57" s="283"/>
      <c r="L57" s="304">
        <v>351</v>
      </c>
    </row>
    <row r="58" spans="1:12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244"/>
      <c r="H58" s="304">
        <v>0</v>
      </c>
      <c r="I58" s="304">
        <v>0</v>
      </c>
      <c r="J58" s="304">
        <v>0</v>
      </c>
      <c r="K58" s="283"/>
      <c r="L58" s="304">
        <v>277</v>
      </c>
    </row>
    <row r="59" spans="1:12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244"/>
      <c r="H59" s="304">
        <v>330</v>
      </c>
      <c r="I59" s="304">
        <v>160</v>
      </c>
      <c r="J59" s="304">
        <v>200</v>
      </c>
      <c r="K59" s="283"/>
      <c r="L59" s="304">
        <v>420</v>
      </c>
    </row>
    <row r="60" spans="1:12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244"/>
      <c r="H60" s="304">
        <v>220</v>
      </c>
      <c r="I60" s="304">
        <v>115</v>
      </c>
      <c r="J60" s="304">
        <v>0</v>
      </c>
      <c r="K60" s="283"/>
      <c r="L60" s="304">
        <v>235</v>
      </c>
    </row>
    <row r="61" spans="1:12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244"/>
      <c r="H61" s="304">
        <v>395</v>
      </c>
      <c r="I61" s="304">
        <v>0</v>
      </c>
      <c r="J61" s="304">
        <v>0</v>
      </c>
      <c r="K61" s="283"/>
      <c r="L61" s="304">
        <v>395</v>
      </c>
    </row>
    <row r="62" spans="1:12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244"/>
      <c r="H62" s="304">
        <v>254</v>
      </c>
      <c r="I62" s="304">
        <v>127</v>
      </c>
      <c r="J62" s="304">
        <v>0</v>
      </c>
      <c r="K62" s="283"/>
      <c r="L62" s="304">
        <v>381</v>
      </c>
    </row>
    <row r="63" spans="1:12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244"/>
      <c r="H63" s="304">
        <v>0</v>
      </c>
      <c r="I63" s="304">
        <v>0</v>
      </c>
      <c r="J63" s="304">
        <v>0</v>
      </c>
      <c r="K63" s="283"/>
      <c r="L63" s="304">
        <v>367</v>
      </c>
    </row>
    <row r="64" spans="1:12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244"/>
      <c r="H64" s="304">
        <v>152</v>
      </c>
      <c r="I64" s="304">
        <v>123</v>
      </c>
      <c r="J64" s="304">
        <v>69</v>
      </c>
      <c r="K64" s="283"/>
      <c r="L64" s="304">
        <v>344</v>
      </c>
    </row>
    <row r="65" spans="1:12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244"/>
      <c r="H65" s="304">
        <v>0</v>
      </c>
      <c r="I65" s="304">
        <v>0</v>
      </c>
      <c r="J65" s="304">
        <v>0</v>
      </c>
      <c r="K65" s="283"/>
      <c r="L65" s="304">
        <v>250.4</v>
      </c>
    </row>
    <row r="66" spans="1:12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244"/>
      <c r="H66" s="304">
        <v>0</v>
      </c>
      <c r="I66" s="304">
        <v>0</v>
      </c>
      <c r="J66" s="304">
        <v>0</v>
      </c>
      <c r="K66" s="283"/>
      <c r="L66" s="304">
        <v>422</v>
      </c>
    </row>
    <row r="67" spans="1:12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244"/>
      <c r="H67" s="304">
        <v>432.38</v>
      </c>
      <c r="I67" s="304">
        <v>0</v>
      </c>
      <c r="J67" s="304">
        <v>50.14</v>
      </c>
      <c r="K67" s="283"/>
      <c r="L67" s="304">
        <v>482.52</v>
      </c>
    </row>
    <row r="68" spans="1:12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244"/>
      <c r="H68" s="304">
        <v>0</v>
      </c>
      <c r="I68" s="304">
        <v>0</v>
      </c>
      <c r="J68" s="304">
        <v>0</v>
      </c>
      <c r="K68" s="283"/>
      <c r="L68" s="304">
        <v>393</v>
      </c>
    </row>
    <row r="69" spans="1:12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244"/>
      <c r="H69" s="304">
        <v>446.19</v>
      </c>
      <c r="I69" s="304">
        <v>0</v>
      </c>
      <c r="J69" s="304">
        <v>63.87</v>
      </c>
      <c r="K69" s="283"/>
      <c r="L69" s="304">
        <v>510.06</v>
      </c>
    </row>
    <row r="70" spans="1:12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244"/>
      <c r="H70" s="304">
        <v>228.5</v>
      </c>
      <c r="I70" s="304">
        <v>0</v>
      </c>
      <c r="J70" s="304">
        <v>0</v>
      </c>
      <c r="K70" s="283"/>
      <c r="L70" s="304">
        <v>621</v>
      </c>
    </row>
    <row r="71" spans="1:12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244"/>
      <c r="H71" s="304">
        <v>0</v>
      </c>
      <c r="I71" s="304">
        <v>0</v>
      </c>
      <c r="J71" s="304">
        <v>0</v>
      </c>
      <c r="K71" s="283"/>
      <c r="L71" s="304">
        <v>444</v>
      </c>
    </row>
    <row r="72" spans="1:12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244"/>
      <c r="H72" s="304">
        <v>228</v>
      </c>
      <c r="I72" s="304">
        <v>90</v>
      </c>
      <c r="J72" s="304">
        <v>61</v>
      </c>
      <c r="K72" s="283"/>
      <c r="L72" s="304">
        <v>408</v>
      </c>
    </row>
    <row r="73" spans="1:12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244"/>
      <c r="H73" s="304">
        <v>0</v>
      </c>
      <c r="I73" s="304">
        <v>0</v>
      </c>
      <c r="J73" s="304">
        <v>0</v>
      </c>
      <c r="K73" s="283"/>
      <c r="L73" s="304">
        <v>451.28</v>
      </c>
    </row>
    <row r="74" spans="1:12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244"/>
      <c r="H74" s="304">
        <v>365</v>
      </c>
      <c r="I74" s="304">
        <v>0</v>
      </c>
      <c r="J74" s="304">
        <v>0</v>
      </c>
      <c r="K74" s="283"/>
      <c r="L74" s="304">
        <v>365</v>
      </c>
    </row>
    <row r="75" spans="1:12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244"/>
      <c r="H75" s="304">
        <v>0</v>
      </c>
      <c r="I75" s="304">
        <v>0</v>
      </c>
      <c r="J75" s="304">
        <v>0</v>
      </c>
      <c r="K75" s="283"/>
      <c r="L75" s="304">
        <v>300</v>
      </c>
    </row>
    <row r="76" spans="1:12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244"/>
      <c r="H76" s="304">
        <v>180</v>
      </c>
      <c r="I76" s="304">
        <v>0</v>
      </c>
      <c r="J76" s="304">
        <v>0</v>
      </c>
      <c r="K76" s="283"/>
      <c r="L76" s="304">
        <v>180</v>
      </c>
    </row>
    <row r="77" spans="1:12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244"/>
      <c r="H77" s="304">
        <v>0</v>
      </c>
      <c r="I77" s="304">
        <v>0</v>
      </c>
      <c r="J77" s="304">
        <v>0</v>
      </c>
      <c r="K77" s="283"/>
      <c r="L77" s="304">
        <v>269.2</v>
      </c>
    </row>
    <row r="78" spans="1:12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244"/>
      <c r="H78" s="304">
        <v>174</v>
      </c>
      <c r="I78" s="304">
        <v>83</v>
      </c>
      <c r="J78" s="304">
        <v>131</v>
      </c>
      <c r="K78" s="283"/>
      <c r="L78" s="304">
        <v>388</v>
      </c>
    </row>
    <row r="79" spans="1:12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244"/>
      <c r="H79" s="304">
        <v>0</v>
      </c>
      <c r="I79" s="304">
        <v>0</v>
      </c>
      <c r="J79" s="304">
        <v>0</v>
      </c>
      <c r="K79" s="283"/>
      <c r="L79" s="304">
        <v>502.04</v>
      </c>
    </row>
    <row r="80" spans="1:12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244"/>
      <c r="H80" s="304">
        <v>402</v>
      </c>
      <c r="I80" s="304">
        <v>0</v>
      </c>
      <c r="J80" s="304">
        <v>0</v>
      </c>
      <c r="K80" s="283"/>
      <c r="L80" s="304">
        <v>402</v>
      </c>
    </row>
    <row r="81" spans="1:12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244"/>
      <c r="H81" s="304">
        <v>0</v>
      </c>
      <c r="I81" s="304">
        <v>0</v>
      </c>
      <c r="J81" s="304">
        <v>0</v>
      </c>
      <c r="K81" s="283"/>
      <c r="L81" s="304">
        <v>420</v>
      </c>
    </row>
    <row r="82" spans="1:12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244"/>
      <c r="H82" s="304">
        <v>450</v>
      </c>
      <c r="I82" s="304">
        <v>450</v>
      </c>
      <c r="J82" s="304">
        <v>0</v>
      </c>
      <c r="K82" s="283"/>
      <c r="L82" s="304">
        <v>450</v>
      </c>
    </row>
    <row r="83" spans="1:12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244"/>
      <c r="H83" s="304">
        <v>310.5</v>
      </c>
      <c r="I83" s="304">
        <v>0</v>
      </c>
      <c r="J83" s="304">
        <v>0</v>
      </c>
      <c r="K83" s="283"/>
      <c r="L83" s="304">
        <v>310.5</v>
      </c>
    </row>
    <row r="84" spans="1:12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244"/>
      <c r="H84" s="304">
        <v>253</v>
      </c>
      <c r="I84" s="304">
        <v>65</v>
      </c>
      <c r="J84" s="304">
        <v>65</v>
      </c>
      <c r="K84" s="283"/>
      <c r="L84" s="304">
        <v>383</v>
      </c>
    </row>
    <row r="85" spans="1:12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244"/>
      <c r="H85" s="304">
        <v>0</v>
      </c>
      <c r="I85" s="304">
        <v>0</v>
      </c>
      <c r="J85" s="304">
        <v>0</v>
      </c>
      <c r="K85" s="283"/>
      <c r="L85" s="304">
        <v>399</v>
      </c>
    </row>
    <row r="86" spans="1:12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244"/>
      <c r="H86" s="304">
        <v>237.2</v>
      </c>
      <c r="I86" s="304">
        <v>119</v>
      </c>
      <c r="J86" s="304">
        <v>0</v>
      </c>
      <c r="K86" s="283"/>
      <c r="L86" s="304">
        <v>357</v>
      </c>
    </row>
    <row r="87" spans="1:12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244"/>
      <c r="H87" s="304">
        <v>267.12</v>
      </c>
      <c r="I87" s="304">
        <v>67.64</v>
      </c>
      <c r="J87" s="304">
        <v>33.729999999999997</v>
      </c>
      <c r="K87" s="283"/>
      <c r="L87" s="304">
        <v>267.12</v>
      </c>
    </row>
    <row r="88" spans="1:12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244"/>
      <c r="H88" s="304">
        <v>0</v>
      </c>
      <c r="I88" s="304">
        <v>0</v>
      </c>
      <c r="J88" s="304">
        <v>0</v>
      </c>
      <c r="K88" s="283"/>
      <c r="L88" s="304">
        <v>287</v>
      </c>
    </row>
    <row r="89" spans="1:12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244"/>
      <c r="H89" s="304">
        <v>0</v>
      </c>
      <c r="I89" s="304">
        <v>0</v>
      </c>
      <c r="J89" s="304">
        <v>0</v>
      </c>
      <c r="K89" s="283"/>
      <c r="L89" s="304">
        <v>400</v>
      </c>
    </row>
    <row r="90" spans="1:12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244"/>
      <c r="H90" s="304">
        <v>0</v>
      </c>
      <c r="I90" s="304">
        <v>0</v>
      </c>
      <c r="J90" s="304">
        <v>0</v>
      </c>
      <c r="K90" s="283"/>
      <c r="L90" s="304">
        <v>363</v>
      </c>
    </row>
    <row r="91" spans="1:12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244"/>
      <c r="H91" s="304">
        <v>0</v>
      </c>
      <c r="I91" s="304">
        <v>0</v>
      </c>
      <c r="J91" s="304">
        <v>0</v>
      </c>
      <c r="K91" s="283"/>
      <c r="L91" s="304">
        <v>347</v>
      </c>
    </row>
    <row r="92" spans="1:12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244"/>
      <c r="H92" s="304">
        <v>223</v>
      </c>
      <c r="I92" s="304">
        <v>112</v>
      </c>
      <c r="J92" s="304">
        <v>0</v>
      </c>
      <c r="K92" s="283"/>
      <c r="L92" s="304">
        <v>348</v>
      </c>
    </row>
    <row r="93" spans="1:12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244"/>
      <c r="H93" s="304">
        <v>329.55</v>
      </c>
      <c r="I93" s="304">
        <v>35</v>
      </c>
      <c r="J93" s="304">
        <v>0</v>
      </c>
      <c r="K93" s="283"/>
      <c r="L93" s="304">
        <v>364.9</v>
      </c>
    </row>
    <row r="94" spans="1:12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244"/>
      <c r="H94" s="304">
        <v>0</v>
      </c>
      <c r="I94" s="304">
        <v>0</v>
      </c>
      <c r="J94" s="304">
        <v>0</v>
      </c>
      <c r="K94" s="283"/>
      <c r="L94" s="304">
        <v>595</v>
      </c>
    </row>
    <row r="95" spans="1:12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244"/>
      <c r="H95" s="304">
        <v>487.6</v>
      </c>
      <c r="I95" s="304">
        <v>0</v>
      </c>
      <c r="J95" s="304">
        <v>0</v>
      </c>
      <c r="K95" s="283"/>
      <c r="L95" s="304">
        <v>487.6</v>
      </c>
    </row>
    <row r="96" spans="1:12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244"/>
      <c r="H96" s="304">
        <v>80.5</v>
      </c>
      <c r="I96" s="304">
        <v>80.5</v>
      </c>
      <c r="J96" s="304">
        <v>0</v>
      </c>
      <c r="K96" s="283"/>
      <c r="L96" s="304">
        <v>161</v>
      </c>
    </row>
    <row r="97" spans="1:12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244"/>
      <c r="H97" s="304">
        <v>0</v>
      </c>
      <c r="I97" s="304">
        <v>0</v>
      </c>
      <c r="J97" s="304">
        <v>0</v>
      </c>
      <c r="K97" s="283"/>
      <c r="L97" s="304">
        <v>413.25</v>
      </c>
    </row>
    <row r="98" spans="1:12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244"/>
      <c r="H98" s="304">
        <v>328</v>
      </c>
      <c r="I98" s="304">
        <v>0</v>
      </c>
      <c r="J98" s="304">
        <v>0</v>
      </c>
      <c r="K98" s="283"/>
      <c r="L98" s="304">
        <v>328</v>
      </c>
    </row>
    <row r="99" spans="1:12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40"/>
      <c r="H99" s="304">
        <v>194.11</v>
      </c>
      <c r="I99" s="304">
        <v>0</v>
      </c>
      <c r="J99" s="304">
        <v>0</v>
      </c>
      <c r="K99" s="283"/>
      <c r="L99" s="304">
        <v>194.11</v>
      </c>
    </row>
    <row r="100" spans="1:12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244"/>
      <c r="H100" s="304">
        <v>0</v>
      </c>
      <c r="I100" s="304">
        <v>0</v>
      </c>
      <c r="J100" s="304">
        <v>0</v>
      </c>
      <c r="K100" s="283"/>
      <c r="L100" s="304">
        <v>110</v>
      </c>
    </row>
    <row r="101" spans="1:12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244"/>
      <c r="H101" s="304">
        <v>0</v>
      </c>
      <c r="I101" s="304">
        <v>0</v>
      </c>
      <c r="J101" s="304">
        <v>0</v>
      </c>
      <c r="K101" s="283"/>
      <c r="L101" s="304">
        <v>290</v>
      </c>
    </row>
    <row r="102" spans="1:12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244"/>
      <c r="H102" s="304">
        <v>41.02</v>
      </c>
      <c r="I102" s="304">
        <v>66.599999999999994</v>
      </c>
      <c r="J102" s="304">
        <v>61.54</v>
      </c>
      <c r="K102" s="283"/>
      <c r="L102" s="304">
        <v>502</v>
      </c>
    </row>
    <row r="103" spans="1:12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244"/>
      <c r="H103" s="304">
        <v>0</v>
      </c>
      <c r="I103" s="304">
        <v>0</v>
      </c>
      <c r="J103" s="304">
        <v>0</v>
      </c>
      <c r="K103" s="283"/>
      <c r="L103" s="304">
        <v>385</v>
      </c>
    </row>
    <row r="104" spans="1:12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244"/>
      <c r="H104" s="304">
        <v>0</v>
      </c>
      <c r="I104" s="304">
        <v>0</v>
      </c>
      <c r="J104" s="304">
        <v>0</v>
      </c>
      <c r="K104" s="283"/>
      <c r="L104" s="304">
        <v>310</v>
      </c>
    </row>
    <row r="105" spans="1:12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244"/>
      <c r="H105" s="304">
        <v>371</v>
      </c>
      <c r="I105" s="304">
        <v>96</v>
      </c>
      <c r="J105" s="304">
        <v>0</v>
      </c>
      <c r="K105" s="283"/>
      <c r="L105" s="304">
        <v>461</v>
      </c>
    </row>
    <row r="106" spans="1:12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244"/>
      <c r="H106" s="304">
        <v>0</v>
      </c>
      <c r="I106" s="304">
        <v>0</v>
      </c>
      <c r="J106" s="304">
        <v>0</v>
      </c>
      <c r="K106" s="283"/>
      <c r="L106" s="304">
        <v>340.09</v>
      </c>
    </row>
    <row r="107" spans="1:12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244"/>
      <c r="H107" s="304">
        <v>0</v>
      </c>
      <c r="I107" s="304">
        <v>0</v>
      </c>
      <c r="J107" s="304">
        <v>0</v>
      </c>
      <c r="K107" s="283"/>
      <c r="L107" s="304">
        <v>280</v>
      </c>
    </row>
    <row r="108" spans="1:12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244"/>
      <c r="H108" s="304">
        <v>198</v>
      </c>
      <c r="I108" s="304">
        <v>0</v>
      </c>
      <c r="J108" s="304">
        <v>0</v>
      </c>
      <c r="K108" s="283"/>
      <c r="L108" s="304">
        <v>198</v>
      </c>
    </row>
    <row r="109" spans="1:12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244"/>
      <c r="H109" s="304">
        <v>201.57</v>
      </c>
      <c r="I109" s="304">
        <v>60.1</v>
      </c>
      <c r="J109" s="304">
        <v>84.87</v>
      </c>
      <c r="K109" s="283"/>
      <c r="L109" s="304">
        <v>346.54</v>
      </c>
    </row>
    <row r="110" spans="1:12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244"/>
      <c r="H110" s="304">
        <v>0</v>
      </c>
      <c r="I110" s="304">
        <v>0</v>
      </c>
      <c r="J110" s="304">
        <v>0</v>
      </c>
      <c r="K110" s="283"/>
      <c r="L110" s="304">
        <v>611</v>
      </c>
    </row>
    <row r="111" spans="1:12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244"/>
      <c r="H111" s="304">
        <v>0</v>
      </c>
      <c r="I111" s="304">
        <v>0</v>
      </c>
      <c r="J111" s="304">
        <v>0</v>
      </c>
      <c r="K111" s="283"/>
      <c r="L111" s="304">
        <v>340</v>
      </c>
    </row>
    <row r="112" spans="1:12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244"/>
      <c r="H112" s="304">
        <v>175.95</v>
      </c>
      <c r="I112" s="304">
        <v>95.05</v>
      </c>
      <c r="J112" s="304">
        <v>95.05</v>
      </c>
      <c r="K112" s="283"/>
      <c r="L112" s="304">
        <v>366.05</v>
      </c>
    </row>
    <row r="113" spans="1:12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244"/>
      <c r="H113" s="304">
        <v>0</v>
      </c>
      <c r="I113" s="304">
        <v>0</v>
      </c>
      <c r="J113" s="304">
        <v>0</v>
      </c>
      <c r="K113" s="283"/>
      <c r="L113" s="304">
        <v>341</v>
      </c>
    </row>
    <row r="114" spans="1:12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244"/>
      <c r="H114" s="304">
        <v>0</v>
      </c>
      <c r="I114" s="304">
        <v>0</v>
      </c>
      <c r="J114" s="304">
        <v>0</v>
      </c>
      <c r="K114" s="283"/>
      <c r="L114" s="304">
        <v>520</v>
      </c>
    </row>
    <row r="115" spans="1:12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244"/>
      <c r="H115" s="304">
        <v>0</v>
      </c>
      <c r="I115" s="304">
        <v>0</v>
      </c>
      <c r="J115" s="304">
        <v>0</v>
      </c>
      <c r="K115" s="283"/>
      <c r="L115" s="304">
        <v>372.5</v>
      </c>
    </row>
    <row r="116" spans="1:12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244"/>
      <c r="H116" s="304">
        <v>119</v>
      </c>
      <c r="I116" s="304">
        <v>79</v>
      </c>
      <c r="J116" s="304">
        <v>79</v>
      </c>
      <c r="K116" s="283"/>
      <c r="L116" s="304">
        <v>295</v>
      </c>
    </row>
    <row r="117" spans="1:12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244"/>
      <c r="H117" s="304">
        <v>0</v>
      </c>
      <c r="I117" s="304">
        <v>0</v>
      </c>
      <c r="J117" s="304">
        <v>0</v>
      </c>
      <c r="K117" s="283"/>
      <c r="L117" s="304">
        <v>510.72</v>
      </c>
    </row>
    <row r="118" spans="1:12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244"/>
      <c r="H118" s="304">
        <v>380</v>
      </c>
      <c r="I118" s="304">
        <v>0</v>
      </c>
      <c r="J118" s="304">
        <v>0</v>
      </c>
      <c r="K118" s="283"/>
      <c r="L118" s="304">
        <v>380</v>
      </c>
    </row>
    <row r="119" spans="1:12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244"/>
      <c r="H119" s="304">
        <v>407.71</v>
      </c>
      <c r="I119" s="304">
        <v>0</v>
      </c>
      <c r="J119" s="304">
        <v>0</v>
      </c>
      <c r="K119" s="283"/>
      <c r="L119" s="304">
        <v>407.71</v>
      </c>
    </row>
    <row r="120" spans="1:12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244"/>
      <c r="H120" s="304">
        <v>297</v>
      </c>
      <c r="I120" s="304">
        <v>47</v>
      </c>
      <c r="J120" s="304">
        <v>47</v>
      </c>
      <c r="K120" s="283"/>
      <c r="L120" s="304">
        <v>391</v>
      </c>
    </row>
    <row r="121" spans="1:12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244"/>
      <c r="H121" s="304">
        <v>0</v>
      </c>
      <c r="I121" s="304">
        <v>0</v>
      </c>
      <c r="J121" s="304">
        <v>0</v>
      </c>
      <c r="K121" s="283"/>
      <c r="L121" s="304">
        <v>412</v>
      </c>
    </row>
    <row r="122" spans="1:12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244"/>
      <c r="H122" s="304">
        <v>0</v>
      </c>
      <c r="I122" s="304">
        <v>0</v>
      </c>
      <c r="J122" s="304">
        <v>0</v>
      </c>
      <c r="K122" s="283"/>
      <c r="L122" s="304">
        <v>294</v>
      </c>
    </row>
    <row r="123" spans="1:12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244"/>
      <c r="H123" s="304">
        <v>0</v>
      </c>
      <c r="I123" s="304">
        <v>0</v>
      </c>
      <c r="J123" s="304">
        <v>0</v>
      </c>
      <c r="K123" s="283"/>
      <c r="L123" s="304">
        <v>344.94</v>
      </c>
    </row>
    <row r="124" spans="1:12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244"/>
      <c r="H124" s="304">
        <v>240</v>
      </c>
      <c r="I124" s="304">
        <v>92</v>
      </c>
      <c r="J124" s="304">
        <v>0</v>
      </c>
      <c r="K124" s="283"/>
      <c r="L124" s="304">
        <v>332</v>
      </c>
    </row>
    <row r="125" spans="1:12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244"/>
      <c r="H125" s="304">
        <v>0</v>
      </c>
      <c r="I125" s="304">
        <v>0</v>
      </c>
      <c r="J125" s="304">
        <v>0</v>
      </c>
      <c r="K125" s="283"/>
      <c r="L125" s="304">
        <v>452</v>
      </c>
    </row>
    <row r="126" spans="1:12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244"/>
      <c r="H126" s="304">
        <v>215.88</v>
      </c>
      <c r="I126" s="304">
        <v>32.659999999999997</v>
      </c>
      <c r="J126" s="304">
        <v>62.5</v>
      </c>
      <c r="K126" s="283"/>
      <c r="L126" s="304">
        <v>377.7</v>
      </c>
    </row>
    <row r="127" spans="1:12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244"/>
      <c r="H127" s="304">
        <v>380</v>
      </c>
      <c r="I127" s="304">
        <v>0</v>
      </c>
      <c r="J127" s="304">
        <v>0</v>
      </c>
      <c r="K127" s="283"/>
      <c r="L127" s="304">
        <v>363</v>
      </c>
    </row>
    <row r="128" spans="1:12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244"/>
      <c r="H128" s="304">
        <v>0</v>
      </c>
      <c r="I128" s="304">
        <v>0</v>
      </c>
      <c r="J128" s="304">
        <v>0</v>
      </c>
      <c r="K128" s="283"/>
      <c r="L128" s="304">
        <v>283</v>
      </c>
    </row>
    <row r="129" spans="1:12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244"/>
      <c r="H129" s="304">
        <v>196.75</v>
      </c>
      <c r="I129" s="304">
        <v>0</v>
      </c>
      <c r="J129" s="304">
        <v>0</v>
      </c>
      <c r="K129" s="283"/>
      <c r="L129" s="304">
        <v>196.75</v>
      </c>
    </row>
    <row r="130" spans="1:12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244"/>
      <c r="H130" s="304">
        <v>264</v>
      </c>
      <c r="I130" s="304">
        <v>52</v>
      </c>
      <c r="J130" s="304">
        <v>0</v>
      </c>
      <c r="K130" s="283"/>
      <c r="L130" s="304">
        <v>264</v>
      </c>
    </row>
    <row r="131" spans="1:12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244"/>
      <c r="H131" s="304">
        <v>322</v>
      </c>
      <c r="I131" s="304">
        <v>110</v>
      </c>
      <c r="J131" s="304">
        <v>0</v>
      </c>
      <c r="K131" s="283"/>
      <c r="L131" s="304">
        <v>432</v>
      </c>
    </row>
    <row r="132" spans="1:12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244"/>
      <c r="H132" s="304">
        <v>346.5</v>
      </c>
      <c r="I132" s="304">
        <v>0</v>
      </c>
      <c r="J132" s="304">
        <v>0</v>
      </c>
      <c r="K132" s="283"/>
      <c r="L132" s="304">
        <v>346.5</v>
      </c>
    </row>
    <row r="133" spans="1:12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244"/>
      <c r="H133" s="304">
        <v>185.1</v>
      </c>
      <c r="I133" s="304">
        <v>67.8</v>
      </c>
      <c r="J133" s="304">
        <v>59.5</v>
      </c>
      <c r="K133" s="283"/>
      <c r="L133" s="304">
        <v>365.7</v>
      </c>
    </row>
    <row r="134" spans="1:12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244"/>
      <c r="H134" s="304">
        <v>327</v>
      </c>
      <c r="I134" s="304">
        <v>98</v>
      </c>
      <c r="J134" s="304">
        <v>0</v>
      </c>
      <c r="K134" s="283"/>
      <c r="L134" s="304">
        <v>425</v>
      </c>
    </row>
    <row r="135" spans="1:12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244"/>
      <c r="H135" s="304">
        <v>0</v>
      </c>
      <c r="I135" s="304">
        <v>0</v>
      </c>
      <c r="J135" s="304">
        <v>0</v>
      </c>
      <c r="K135" s="283"/>
      <c r="L135" s="304">
        <v>396</v>
      </c>
    </row>
    <row r="136" spans="1:12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244"/>
      <c r="H136" s="304">
        <v>110</v>
      </c>
      <c r="I136" s="304">
        <v>80</v>
      </c>
      <c r="J136" s="304">
        <v>0</v>
      </c>
      <c r="K136" s="283"/>
      <c r="L136" s="304">
        <v>340</v>
      </c>
    </row>
    <row r="137" spans="1:12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244"/>
      <c r="H137" s="304">
        <v>283</v>
      </c>
      <c r="I137" s="304">
        <v>0</v>
      </c>
      <c r="J137" s="304">
        <v>0</v>
      </c>
      <c r="K137" s="283"/>
      <c r="L137" s="304">
        <v>283</v>
      </c>
    </row>
    <row r="138" spans="1:12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244"/>
      <c r="H138" s="304">
        <v>95</v>
      </c>
      <c r="I138" s="304">
        <v>95</v>
      </c>
      <c r="J138" s="304">
        <v>95</v>
      </c>
      <c r="K138" s="283"/>
      <c r="L138" s="304">
        <v>285</v>
      </c>
    </row>
    <row r="139" spans="1:12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244"/>
      <c r="H139" s="304">
        <v>128</v>
      </c>
      <c r="I139" s="304">
        <v>141</v>
      </c>
      <c r="J139" s="304">
        <v>0</v>
      </c>
      <c r="K139" s="283"/>
      <c r="L139" s="304">
        <v>269</v>
      </c>
    </row>
    <row r="140" spans="1:12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244"/>
      <c r="H140" s="304">
        <v>0</v>
      </c>
      <c r="I140" s="304">
        <v>0</v>
      </c>
      <c r="J140" s="304">
        <v>0</v>
      </c>
      <c r="K140" s="283"/>
      <c r="L140" s="304">
        <v>395</v>
      </c>
    </row>
    <row r="141" spans="1:12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244"/>
      <c r="H141" s="304">
        <v>440.56</v>
      </c>
      <c r="I141" s="304">
        <v>0</v>
      </c>
      <c r="J141" s="304">
        <v>0</v>
      </c>
      <c r="K141" s="283"/>
      <c r="L141" s="304">
        <v>440.56</v>
      </c>
    </row>
    <row r="142" spans="1:12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244"/>
      <c r="H142" s="304">
        <v>230</v>
      </c>
      <c r="I142" s="304">
        <v>0</v>
      </c>
      <c r="J142" s="304">
        <v>0</v>
      </c>
      <c r="K142" s="283"/>
      <c r="L142" s="304">
        <v>230</v>
      </c>
    </row>
    <row r="143" spans="1:12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244"/>
      <c r="H143" s="304">
        <v>339</v>
      </c>
      <c r="I143" s="304">
        <v>0</v>
      </c>
      <c r="J143" s="304">
        <v>0</v>
      </c>
      <c r="K143" s="283"/>
      <c r="L143" s="304">
        <v>339</v>
      </c>
    </row>
    <row r="144" spans="1:12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244"/>
      <c r="H144" s="304">
        <v>0</v>
      </c>
      <c r="I144" s="304">
        <v>0</v>
      </c>
      <c r="J144" s="304">
        <v>0</v>
      </c>
      <c r="K144" s="283"/>
      <c r="L144" s="304">
        <v>310</v>
      </c>
    </row>
    <row r="145" spans="1:12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244"/>
      <c r="H145" s="304">
        <v>0</v>
      </c>
      <c r="I145" s="304">
        <v>0</v>
      </c>
      <c r="J145" s="304">
        <v>0</v>
      </c>
      <c r="K145" s="283"/>
      <c r="L145" s="304">
        <v>469</v>
      </c>
    </row>
    <row r="146" spans="1:12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244"/>
      <c r="H146" s="304">
        <v>165</v>
      </c>
      <c r="I146" s="304">
        <v>82</v>
      </c>
      <c r="J146" s="304">
        <v>0</v>
      </c>
      <c r="K146" s="283"/>
      <c r="L146" s="304">
        <v>247</v>
      </c>
    </row>
    <row r="147" spans="1:12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244"/>
      <c r="H147" s="304">
        <v>342</v>
      </c>
      <c r="I147" s="304">
        <v>0</v>
      </c>
      <c r="J147" s="304">
        <v>0</v>
      </c>
      <c r="K147" s="283"/>
      <c r="L147" s="304">
        <v>342</v>
      </c>
    </row>
    <row r="148" spans="1:12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244"/>
      <c r="H148" s="304">
        <v>210</v>
      </c>
      <c r="I148" s="304">
        <v>0</v>
      </c>
      <c r="J148" s="304">
        <v>0</v>
      </c>
      <c r="K148" s="283"/>
      <c r="L148" s="304">
        <v>260</v>
      </c>
    </row>
    <row r="149" spans="1:12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244"/>
      <c r="H149" s="304">
        <v>0</v>
      </c>
      <c r="I149" s="304">
        <v>0</v>
      </c>
      <c r="J149" s="304">
        <v>0</v>
      </c>
      <c r="K149" s="283"/>
      <c r="L149" s="304">
        <v>510</v>
      </c>
    </row>
    <row r="150" spans="1:12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244"/>
      <c r="H150" s="304">
        <v>0</v>
      </c>
      <c r="I150" s="304">
        <v>0</v>
      </c>
      <c r="J150" s="304">
        <v>0</v>
      </c>
      <c r="K150" s="283"/>
      <c r="L150" s="304">
        <v>399</v>
      </c>
    </row>
    <row r="151" spans="1:12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244"/>
      <c r="H151" s="304">
        <v>0</v>
      </c>
      <c r="I151" s="304">
        <v>0</v>
      </c>
      <c r="J151" s="304">
        <v>0</v>
      </c>
      <c r="K151" s="283"/>
      <c r="L151" s="304">
        <v>464</v>
      </c>
    </row>
    <row r="152" spans="1:12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244"/>
      <c r="H152" s="304">
        <v>0</v>
      </c>
      <c r="I152" s="304">
        <v>0</v>
      </c>
      <c r="J152" s="304">
        <v>0</v>
      </c>
      <c r="K152" s="283"/>
      <c r="L152" s="304">
        <v>402</v>
      </c>
    </row>
    <row r="153" spans="1:12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244"/>
      <c r="H153" s="304">
        <v>0</v>
      </c>
      <c r="I153" s="304">
        <v>0</v>
      </c>
      <c r="J153" s="304">
        <v>0</v>
      </c>
      <c r="K153" s="283"/>
      <c r="L153" s="304">
        <v>478</v>
      </c>
    </row>
    <row r="154" spans="1:12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244"/>
      <c r="H154" s="304">
        <v>298</v>
      </c>
      <c r="I154" s="304">
        <v>78</v>
      </c>
      <c r="J154" s="304">
        <v>78</v>
      </c>
      <c r="K154" s="283"/>
      <c r="L154" s="304">
        <v>485</v>
      </c>
    </row>
    <row r="155" spans="1:12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244"/>
      <c r="H155" s="304">
        <v>0</v>
      </c>
      <c r="I155" s="304">
        <v>0</v>
      </c>
      <c r="J155" s="304">
        <v>0</v>
      </c>
      <c r="K155" s="283"/>
      <c r="L155" s="304">
        <v>346</v>
      </c>
    </row>
    <row r="156" spans="1:12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244"/>
      <c r="H156" s="304">
        <v>240</v>
      </c>
      <c r="I156" s="304">
        <v>62</v>
      </c>
      <c r="J156" s="304">
        <v>0</v>
      </c>
      <c r="K156" s="283"/>
      <c r="L156" s="304">
        <v>338</v>
      </c>
    </row>
    <row r="158" spans="1:12" x14ac:dyDescent="0.2">
      <c r="C158" s="284" t="s">
        <v>224</v>
      </c>
      <c r="D158" s="247" t="s">
        <v>246</v>
      </c>
      <c r="L158" s="346"/>
    </row>
    <row r="159" spans="1:12" x14ac:dyDescent="0.2">
      <c r="D159" s="247" t="s">
        <v>225</v>
      </c>
    </row>
  </sheetData>
  <mergeCells count="3">
    <mergeCell ref="C1:L1"/>
    <mergeCell ref="H3:J3"/>
    <mergeCell ref="L3:L4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A31" sqref="A31"/>
    </sheetView>
  </sheetViews>
  <sheetFormatPr defaultRowHeight="11.25" x14ac:dyDescent="0.2"/>
  <cols>
    <col min="1" max="1" width="12.85546875" style="64" bestFit="1" customWidth="1"/>
    <col min="2" max="2" width="9" style="64" bestFit="1" customWidth="1"/>
    <col min="3" max="3" width="10.7109375" style="64" bestFit="1" customWidth="1"/>
    <col min="4" max="4" width="9" style="64" bestFit="1" customWidth="1"/>
    <col min="5" max="5" width="15" style="64" bestFit="1" customWidth="1"/>
    <col min="6" max="6" width="1.7109375" style="64" customWidth="1"/>
    <col min="7" max="7" width="20.42578125" style="64" bestFit="1" customWidth="1"/>
    <col min="8" max="10" width="9" style="64" bestFit="1" customWidth="1"/>
    <col min="11" max="11" width="7.7109375" style="64" bestFit="1" customWidth="1"/>
    <col min="12" max="12" width="14" style="64" bestFit="1" customWidth="1"/>
    <col min="13" max="16384" width="9.140625" style="64"/>
  </cols>
  <sheetData>
    <row r="1" spans="1:12" s="63" customFormat="1" ht="33.75" customHeight="1" x14ac:dyDescent="0.2">
      <c r="A1" s="420" t="s">
        <v>308</v>
      </c>
      <c r="B1" s="420"/>
      <c r="C1" s="420"/>
      <c r="D1" s="420"/>
      <c r="E1" s="420"/>
      <c r="F1" s="420"/>
      <c r="G1" s="420" t="s">
        <v>308</v>
      </c>
      <c r="H1" s="420"/>
      <c r="I1" s="420"/>
      <c r="J1" s="420"/>
      <c r="K1" s="420"/>
      <c r="L1" s="421"/>
    </row>
    <row r="2" spans="1:12" ht="5.25" customHeight="1" x14ac:dyDescent="0.2"/>
    <row r="3" spans="1:12" ht="12.75" x14ac:dyDescent="0.2">
      <c r="A3" s="422" t="s">
        <v>172</v>
      </c>
      <c r="B3" s="422"/>
      <c r="C3" s="422"/>
      <c r="D3" s="422"/>
      <c r="E3" s="422"/>
      <c r="F3" s="422"/>
      <c r="G3" s="422" t="s">
        <v>173</v>
      </c>
      <c r="H3" s="422"/>
      <c r="I3" s="422"/>
      <c r="J3" s="422"/>
      <c r="K3" s="422"/>
      <c r="L3" s="422"/>
    </row>
    <row r="4" spans="1:12" ht="12" x14ac:dyDescent="0.2">
      <c r="G4" s="65"/>
      <c r="H4" s="66" t="s">
        <v>174</v>
      </c>
      <c r="I4" s="66" t="s">
        <v>175</v>
      </c>
      <c r="J4" s="66" t="s">
        <v>176</v>
      </c>
      <c r="K4" s="66" t="s">
        <v>177</v>
      </c>
      <c r="L4" s="66" t="s">
        <v>178</v>
      </c>
    </row>
    <row r="5" spans="1:12" ht="12" x14ac:dyDescent="0.2">
      <c r="A5" s="67" t="s">
        <v>179</v>
      </c>
      <c r="B5" s="68" t="s">
        <v>180</v>
      </c>
      <c r="C5" s="68" t="s">
        <v>181</v>
      </c>
      <c r="D5" s="68" t="s">
        <v>182</v>
      </c>
      <c r="E5" s="69" t="s">
        <v>183</v>
      </c>
      <c r="G5" s="303" t="s">
        <v>184</v>
      </c>
      <c r="H5" s="70">
        <v>152</v>
      </c>
      <c r="I5" s="70">
        <v>38</v>
      </c>
      <c r="J5" s="70">
        <v>13</v>
      </c>
      <c r="K5" s="70">
        <v>21</v>
      </c>
      <c r="L5" s="70">
        <v>80</v>
      </c>
    </row>
    <row r="6" spans="1:12" ht="3" customHeight="1" x14ac:dyDescent="0.2">
      <c r="A6" s="71"/>
      <c r="B6" s="71"/>
      <c r="C6" s="71"/>
      <c r="D6" s="71"/>
      <c r="E6" s="71"/>
      <c r="G6" s="72" t="s">
        <v>184</v>
      </c>
      <c r="H6" s="72">
        <v>152</v>
      </c>
      <c r="I6" s="72">
        <v>38</v>
      </c>
      <c r="J6" s="72">
        <v>13</v>
      </c>
      <c r="K6" s="72">
        <v>21</v>
      </c>
      <c r="L6" s="72">
        <v>80</v>
      </c>
    </row>
    <row r="7" spans="1:12" ht="12" x14ac:dyDescent="0.2">
      <c r="A7" s="67" t="s">
        <v>185</v>
      </c>
      <c r="B7" s="68">
        <f>SUM(B8:B11)</f>
        <v>810826.45399999991</v>
      </c>
      <c r="C7" s="68">
        <f t="shared" ref="C7" si="0">SUM(C8:C11)</f>
        <v>756589.84400000004</v>
      </c>
      <c r="D7" s="68">
        <f>SUM(D8:D11)</f>
        <v>54236.299999999988</v>
      </c>
      <c r="E7" s="69">
        <f>C7/B7</f>
        <v>0.93310947153680324</v>
      </c>
      <c r="G7" s="72" t="s">
        <v>186</v>
      </c>
      <c r="H7" s="345">
        <f>SUM(I7:L7)</f>
        <v>7517350</v>
      </c>
      <c r="I7" s="73">
        <f>'App 1-Services'!H161</f>
        <v>4317280</v>
      </c>
      <c r="J7" s="73">
        <f>'App 1-Services'!H162</f>
        <v>1402578</v>
      </c>
      <c r="K7" s="73">
        <f>'App 1-Services'!H163</f>
        <v>787283</v>
      </c>
      <c r="L7" s="73">
        <f>'App 1-Services'!H164</f>
        <v>1010209</v>
      </c>
    </row>
    <row r="8" spans="1:12" ht="12" x14ac:dyDescent="0.2">
      <c r="A8" s="74" t="s">
        <v>175</v>
      </c>
      <c r="B8" s="75">
        <f>'App 3-Recycling Rate'!H161</f>
        <v>384319.01399999997</v>
      </c>
      <c r="C8" s="75">
        <f>'App 3-Recycling Rate'!I161</f>
        <v>355570.984</v>
      </c>
      <c r="D8" s="75">
        <f>'App 3-Recycling Rate'!J161</f>
        <v>28748.029999999995</v>
      </c>
      <c r="E8" s="76">
        <f>C8/B8</f>
        <v>0.92519748190236573</v>
      </c>
      <c r="G8" s="72" t="s">
        <v>187</v>
      </c>
      <c r="H8" s="345">
        <f>SUM(I8:L8)</f>
        <v>2933207</v>
      </c>
      <c r="I8" s="73">
        <f>'App 1-Services'!J161</f>
        <v>1549281</v>
      </c>
      <c r="J8" s="73">
        <f>'App 1-Services'!J162</f>
        <v>573936</v>
      </c>
      <c r="K8" s="73">
        <f>'App 1-Services'!J163</f>
        <v>341489</v>
      </c>
      <c r="L8" s="73">
        <f>'App 1-Services'!J164</f>
        <v>468501</v>
      </c>
    </row>
    <row r="9" spans="1:12" ht="12" x14ac:dyDescent="0.2">
      <c r="A9" s="74" t="s">
        <v>176</v>
      </c>
      <c r="B9" s="75">
        <f>'App 3-Recycling Rate'!H162</f>
        <v>170038.95</v>
      </c>
      <c r="C9" s="75">
        <f>'App 3-Recycling Rate'!I162</f>
        <v>161953.36000000002</v>
      </c>
      <c r="D9" s="75">
        <f>'App 3-Recycling Rate'!J162</f>
        <v>8085.59</v>
      </c>
      <c r="E9" s="76">
        <f t="shared" ref="E9:E11" si="1">C9/B9</f>
        <v>0.95244860074706417</v>
      </c>
      <c r="G9" s="77"/>
      <c r="H9" s="78"/>
      <c r="I9" s="79"/>
      <c r="J9" s="79"/>
      <c r="K9" s="79"/>
      <c r="L9" s="79"/>
    </row>
    <row r="10" spans="1:12" ht="12.75" x14ac:dyDescent="0.2">
      <c r="A10" s="74" t="s">
        <v>177</v>
      </c>
      <c r="B10" s="75">
        <f>'App 3-Recycling Rate'!H163</f>
        <v>123318.63000000002</v>
      </c>
      <c r="C10" s="75">
        <f>'App 3-Recycling Rate'!I163</f>
        <v>116752.89</v>
      </c>
      <c r="D10" s="75">
        <f>'App 3-Recycling Rate'!J163</f>
        <v>6565.73</v>
      </c>
      <c r="E10" s="76">
        <f t="shared" si="1"/>
        <v>0.9467579229513009</v>
      </c>
      <c r="G10" s="422" t="s">
        <v>188</v>
      </c>
      <c r="H10" s="422"/>
      <c r="I10" s="422"/>
      <c r="J10" s="422"/>
      <c r="K10" s="422"/>
      <c r="L10" s="422"/>
    </row>
    <row r="11" spans="1:12" ht="12" x14ac:dyDescent="0.2">
      <c r="A11" s="74" t="s">
        <v>178</v>
      </c>
      <c r="B11" s="75">
        <f>'App 3-Recycling Rate'!H164</f>
        <v>133149.85999999999</v>
      </c>
      <c r="C11" s="75">
        <f>'App 3-Recycling Rate'!I164</f>
        <v>122312.61</v>
      </c>
      <c r="D11" s="75">
        <f>'App 3-Recycling Rate'!J164</f>
        <v>10836.949999999997</v>
      </c>
      <c r="E11" s="76">
        <f t="shared" si="1"/>
        <v>0.91860862640035834</v>
      </c>
      <c r="G11" s="101" t="s">
        <v>279</v>
      </c>
      <c r="H11" s="80"/>
      <c r="I11" s="80"/>
      <c r="J11" s="80"/>
      <c r="K11" s="80"/>
      <c r="L11" s="80"/>
    </row>
    <row r="12" spans="1:12" ht="12" x14ac:dyDescent="0.2">
      <c r="A12" s="81"/>
      <c r="B12" s="82"/>
      <c r="C12" s="82"/>
      <c r="D12" s="82"/>
      <c r="E12" s="83"/>
      <c r="G12" s="84" t="s">
        <v>189</v>
      </c>
      <c r="H12" s="103">
        <f t="shared" ref="H12:H14" si="2">SUM(I12:L12)</f>
        <v>687514.46000000008</v>
      </c>
      <c r="I12" s="85">
        <f>'App 4-Recyclables'!H161</f>
        <v>369704.00000000006</v>
      </c>
      <c r="J12" s="85">
        <f>'App 4-Recyclables'!H162</f>
        <v>147520.5</v>
      </c>
      <c r="K12" s="85">
        <f>'App 4-Recyclables'!H163</f>
        <v>83224.44</v>
      </c>
      <c r="L12" s="85">
        <f>'App 4-Recyclables'!H164</f>
        <v>87065.51999999999</v>
      </c>
    </row>
    <row r="13" spans="1:12" ht="12" x14ac:dyDescent="0.2">
      <c r="A13" s="67" t="s">
        <v>190</v>
      </c>
      <c r="B13" s="68">
        <f>SUM(B14:B17)</f>
        <v>753410.64599999995</v>
      </c>
      <c r="C13" s="68">
        <f t="shared" ref="C13" si="3">SUM(C14:C17)</f>
        <v>725978.2758050001</v>
      </c>
      <c r="D13" s="68">
        <f t="shared" ref="D13" si="4">SUM(D14:D17)</f>
        <v>27432.340194999997</v>
      </c>
      <c r="E13" s="69">
        <f>C13/B13</f>
        <v>0.96358908605732674</v>
      </c>
      <c r="G13" s="84" t="s">
        <v>191</v>
      </c>
      <c r="H13" s="103">
        <f t="shared" si="2"/>
        <v>106330.6</v>
      </c>
      <c r="I13" s="85">
        <f>'App 4-Recyclables'!L161</f>
        <v>2183.08</v>
      </c>
      <c r="J13" s="85">
        <f>'App 4-Recyclables'!L162</f>
        <v>20529.609999999997</v>
      </c>
      <c r="K13" s="85">
        <f>'App 4-Recyclables'!L163</f>
        <v>38744.71</v>
      </c>
      <c r="L13" s="85">
        <f>'App 4-Recyclables'!L164</f>
        <v>44873.200000000004</v>
      </c>
    </row>
    <row r="14" spans="1:12" ht="12" x14ac:dyDescent="0.2">
      <c r="A14" s="74" t="s">
        <v>175</v>
      </c>
      <c r="B14" s="75">
        <f>'App 3-Recycling Rate'!K161</f>
        <v>326139.74999999994</v>
      </c>
      <c r="C14" s="75">
        <f>'App 3-Recycling Rate'!L161</f>
        <v>310678.23340000003</v>
      </c>
      <c r="D14" s="75">
        <f>'App 3-Recycling Rate'!M161</f>
        <v>15461.516599999999</v>
      </c>
      <c r="E14" s="76">
        <f>C14/B14</f>
        <v>0.95259235772395146</v>
      </c>
      <c r="G14" s="84" t="s">
        <v>192</v>
      </c>
      <c r="H14" s="103">
        <f t="shared" si="2"/>
        <v>16981.394</v>
      </c>
      <c r="I14" s="85">
        <f>'App 4-Recyclables'!P161</f>
        <v>12431.933999999999</v>
      </c>
      <c r="J14" s="85">
        <f>'App 4-Recyclables'!P162</f>
        <v>1988.84</v>
      </c>
      <c r="K14" s="85">
        <f>'App 4-Recyclables'!P163</f>
        <v>1349.48</v>
      </c>
      <c r="L14" s="85">
        <f>'App 4-Recyclables'!P164</f>
        <v>1211.1400000000001</v>
      </c>
    </row>
    <row r="15" spans="1:12" ht="12" x14ac:dyDescent="0.2">
      <c r="A15" s="74" t="s">
        <v>176</v>
      </c>
      <c r="B15" s="75">
        <f>'App 3-Recycling Rate'!K162</f>
        <v>187109.53</v>
      </c>
      <c r="C15" s="75">
        <f>'App 3-Recycling Rate'!L162</f>
        <v>183328.3904</v>
      </c>
      <c r="D15" s="75">
        <f>'App 3-Recycling Rate'!M162</f>
        <v>3781.1095999999998</v>
      </c>
      <c r="E15" s="76">
        <f t="shared" ref="E15:E17" si="5">C15/B15</f>
        <v>0.97979183850229334</v>
      </c>
      <c r="G15" s="67" t="s">
        <v>193</v>
      </c>
      <c r="H15" s="100">
        <f>SUM(I15:L15)</f>
        <v>810826.45400000003</v>
      </c>
      <c r="I15" s="100">
        <f>SUM(I12:I14)</f>
        <v>384319.01400000008</v>
      </c>
      <c r="J15" s="100">
        <f t="shared" ref="J15:L15" si="6">SUM(J12:J14)</f>
        <v>170038.94999999998</v>
      </c>
      <c r="K15" s="100">
        <f t="shared" si="6"/>
        <v>123318.62999999999</v>
      </c>
      <c r="L15" s="100">
        <f t="shared" si="6"/>
        <v>133149.86000000002</v>
      </c>
    </row>
    <row r="16" spans="1:12" ht="12" x14ac:dyDescent="0.2">
      <c r="A16" s="74" t="s">
        <v>177</v>
      </c>
      <c r="B16" s="75">
        <f>'App 3-Recycling Rate'!K163</f>
        <v>122302.56000000001</v>
      </c>
      <c r="C16" s="75">
        <f>'App 3-Recycling Rate'!L163</f>
        <v>118111.38041199998</v>
      </c>
      <c r="D16" s="75">
        <f>'App 3-Recycling Rate'!M163</f>
        <v>4191.179588</v>
      </c>
      <c r="E16" s="76">
        <f t="shared" si="5"/>
        <v>0.96573105593210784</v>
      </c>
      <c r="G16" s="70"/>
      <c r="H16" s="87"/>
      <c r="I16" s="87"/>
      <c r="J16" s="87"/>
      <c r="K16" s="87"/>
      <c r="L16" s="87"/>
    </row>
    <row r="17" spans="1:12" ht="12" x14ac:dyDescent="0.2">
      <c r="A17" s="74" t="s">
        <v>178</v>
      </c>
      <c r="B17" s="75">
        <f>'App 3-Recycling Rate'!K164</f>
        <v>117858.806</v>
      </c>
      <c r="C17" s="75">
        <f>'App 3-Recycling Rate'!L164</f>
        <v>113860.27159300001</v>
      </c>
      <c r="D17" s="75">
        <f>'App 3-Recycling Rate'!M164</f>
        <v>3998.5344069999996</v>
      </c>
      <c r="E17" s="76">
        <f t="shared" si="5"/>
        <v>0.96607352014918613</v>
      </c>
      <c r="G17" s="88" t="s">
        <v>194</v>
      </c>
      <c r="H17" s="89">
        <f>(H15*1000)/H7</f>
        <v>107.86067616912875</v>
      </c>
      <c r="I17" s="89">
        <f t="shared" ref="I17:L17" si="7">(I15*1000)/I7</f>
        <v>89.018783585961543</v>
      </c>
      <c r="J17" s="89">
        <f t="shared" si="7"/>
        <v>121.23315066969535</v>
      </c>
      <c r="K17" s="89">
        <f t="shared" si="7"/>
        <v>156.63824825380453</v>
      </c>
      <c r="L17" s="89">
        <f t="shared" si="7"/>
        <v>131.80427020547233</v>
      </c>
    </row>
    <row r="18" spans="1:12" ht="12" x14ac:dyDescent="0.2">
      <c r="A18" s="81"/>
      <c r="B18" s="82"/>
      <c r="C18" s="82"/>
      <c r="D18" s="82"/>
      <c r="E18" s="90"/>
      <c r="G18" s="88" t="s">
        <v>195</v>
      </c>
      <c r="H18" s="89">
        <f>H17/52</f>
        <v>2.0742437724832454</v>
      </c>
      <c r="I18" s="89">
        <f t="shared" ref="I18:L18" si="8">I17/52</f>
        <v>1.7118996843454144</v>
      </c>
      <c r="J18" s="89">
        <f t="shared" si="8"/>
        <v>2.3314067436479875</v>
      </c>
      <c r="K18" s="89">
        <f t="shared" si="8"/>
        <v>3.0122740048808563</v>
      </c>
      <c r="L18" s="89">
        <f t="shared" si="8"/>
        <v>2.5346975039513913</v>
      </c>
    </row>
    <row r="19" spans="1:12" ht="12" x14ac:dyDescent="0.2">
      <c r="A19" s="67" t="s">
        <v>196</v>
      </c>
      <c r="B19" s="68">
        <f>SUM(B20:B23)</f>
        <v>2127203.2799999993</v>
      </c>
      <c r="C19" s="68">
        <f t="shared" ref="C19" si="9">SUM(C20:C23)</f>
        <v>290906.63300000003</v>
      </c>
      <c r="D19" s="68">
        <f t="shared" ref="D19" si="10">SUM(D20:D23)</f>
        <v>1836296.6469999999</v>
      </c>
      <c r="E19" s="69">
        <f>C19/B19</f>
        <v>0.13675544586411137</v>
      </c>
      <c r="G19" s="91" t="s">
        <v>197</v>
      </c>
      <c r="H19" s="92">
        <f>(H15*1000)/H8</f>
        <v>276.43001465631306</v>
      </c>
      <c r="I19" s="92">
        <f t="shared" ref="I19:L19" si="11">(I15*1000)/I8</f>
        <v>248.06282010816633</v>
      </c>
      <c r="J19" s="92">
        <f t="shared" si="11"/>
        <v>296.26813791084714</v>
      </c>
      <c r="K19" s="92">
        <f t="shared" si="11"/>
        <v>361.120358196018</v>
      </c>
      <c r="L19" s="92">
        <f t="shared" si="11"/>
        <v>284.20400383350307</v>
      </c>
    </row>
    <row r="20" spans="1:12" ht="12" x14ac:dyDescent="0.2">
      <c r="A20" s="74" t="s">
        <v>175</v>
      </c>
      <c r="B20" s="75">
        <f>'App 3-Recycling Rate'!N161</f>
        <v>1092206.9299999997</v>
      </c>
      <c r="C20" s="75">
        <f>'App 3-Recycling Rate'!O161</f>
        <v>239205.09300000002</v>
      </c>
      <c r="D20" s="75">
        <f>'App 3-Recycling Rate'!P161</f>
        <v>853001.83699999994</v>
      </c>
      <c r="E20" s="76">
        <f>C20/B20</f>
        <v>0.21901078122622797</v>
      </c>
      <c r="G20" s="91" t="s">
        <v>198</v>
      </c>
      <c r="H20" s="92">
        <f>H19/52</f>
        <v>5.3159618203137127</v>
      </c>
      <c r="I20" s="92">
        <f t="shared" ref="I20:L20" si="12">I19/52</f>
        <v>4.7704388482339679</v>
      </c>
      <c r="J20" s="92">
        <f t="shared" si="12"/>
        <v>5.6974641905932142</v>
      </c>
      <c r="K20" s="92">
        <f t="shared" si="12"/>
        <v>6.9446222730003466</v>
      </c>
      <c r="L20" s="92">
        <f t="shared" si="12"/>
        <v>5.4654616121827511</v>
      </c>
    </row>
    <row r="21" spans="1:12" ht="12" x14ac:dyDescent="0.2">
      <c r="A21" s="74" t="s">
        <v>176</v>
      </c>
      <c r="B21" s="75">
        <f>'App 3-Recycling Rate'!N162</f>
        <v>459292.18999999994</v>
      </c>
      <c r="C21" s="75">
        <f>'App 3-Recycling Rate'!O162</f>
        <v>22425.309999999998</v>
      </c>
      <c r="D21" s="75">
        <f>'App 3-Recycling Rate'!P162</f>
        <v>436866.88</v>
      </c>
      <c r="E21" s="76">
        <f t="shared" ref="E21:E23" si="13">C21/B21</f>
        <v>4.8825803025302913E-2</v>
      </c>
      <c r="G21" s="80"/>
      <c r="H21" s="80"/>
      <c r="I21" s="80"/>
      <c r="J21" s="80"/>
      <c r="K21" s="80"/>
      <c r="L21" s="80"/>
    </row>
    <row r="22" spans="1:12" ht="12" x14ac:dyDescent="0.2">
      <c r="A22" s="74" t="s">
        <v>177</v>
      </c>
      <c r="B22" s="75">
        <f>'App 3-Recycling Rate'!N163</f>
        <v>218838.86</v>
      </c>
      <c r="C22" s="75">
        <f>'App 3-Recycling Rate'!O163</f>
        <v>23012.85</v>
      </c>
      <c r="D22" s="75">
        <f>'App 3-Recycling Rate'!P163</f>
        <v>195826.01</v>
      </c>
      <c r="E22" s="76">
        <f t="shared" si="13"/>
        <v>0.10515888265914015</v>
      </c>
      <c r="G22" s="101" t="s">
        <v>280</v>
      </c>
      <c r="H22" s="80"/>
      <c r="I22" s="80"/>
      <c r="J22" s="80"/>
      <c r="K22" s="80"/>
      <c r="L22" s="80"/>
    </row>
    <row r="23" spans="1:12" ht="12" x14ac:dyDescent="0.2">
      <c r="A23" s="74" t="s">
        <v>178</v>
      </c>
      <c r="B23" s="75">
        <f>'App 3-Recycling Rate'!N164</f>
        <v>356865.30000000005</v>
      </c>
      <c r="C23" s="75">
        <f>'App 3-Recycling Rate'!O164</f>
        <v>6263.38</v>
      </c>
      <c r="D23" s="75">
        <f>'App 3-Recycling Rate'!P164</f>
        <v>350601.92000000004</v>
      </c>
      <c r="E23" s="76">
        <f t="shared" si="13"/>
        <v>1.755110401599707E-2</v>
      </c>
      <c r="G23" s="84" t="s">
        <v>189</v>
      </c>
      <c r="H23" s="103">
        <f t="shared" ref="H23:H26" si="14">SUM(I23:L23)</f>
        <v>535021.85</v>
      </c>
      <c r="I23" s="85">
        <f>'App 5-Organics'!H161</f>
        <v>298638.07999999996</v>
      </c>
      <c r="J23" s="85">
        <f>'App 5-Organics'!H162</f>
        <v>122550.7</v>
      </c>
      <c r="K23" s="85">
        <f>'App 5-Organics'!H163</f>
        <v>72195.210000000006</v>
      </c>
      <c r="L23" s="85">
        <f>'App 5-Organics'!H164</f>
        <v>41637.860000000008</v>
      </c>
    </row>
    <row r="24" spans="1:12" ht="12" x14ac:dyDescent="0.2">
      <c r="A24" s="93"/>
      <c r="B24" s="94"/>
      <c r="C24" s="82"/>
      <c r="D24" s="82"/>
      <c r="E24" s="80"/>
      <c r="G24" s="84" t="s">
        <v>191</v>
      </c>
      <c r="H24" s="103">
        <f t="shared" si="14"/>
        <v>183191.00199999998</v>
      </c>
      <c r="I24" s="85">
        <f>'App 5-Organics'!L161</f>
        <v>19032.879999999997</v>
      </c>
      <c r="J24" s="85">
        <f>'App 5-Organics'!L162</f>
        <v>46657.75</v>
      </c>
      <c r="K24" s="85">
        <f>'App 5-Organics'!L163</f>
        <v>47069.209999999992</v>
      </c>
      <c r="L24" s="85">
        <f>'App 5-Organics'!L164</f>
        <v>70431.161999999997</v>
      </c>
    </row>
    <row r="25" spans="1:12" ht="12" x14ac:dyDescent="0.2">
      <c r="A25" s="67" t="s">
        <v>199</v>
      </c>
      <c r="B25" s="68">
        <f>SUM(B26:B29)</f>
        <v>3691440.38</v>
      </c>
      <c r="C25" s="68">
        <f>SUM(C26:C29)</f>
        <v>1773474.7528049999</v>
      </c>
      <c r="D25" s="68">
        <f>SUM(D26:D29)</f>
        <v>1917965.2871949999</v>
      </c>
      <c r="E25" s="69">
        <f>C25/B25</f>
        <v>0.48042893023914962</v>
      </c>
      <c r="G25" s="84" t="s">
        <v>192</v>
      </c>
      <c r="H25" s="103">
        <f t="shared" si="14"/>
        <v>35197.794000000002</v>
      </c>
      <c r="I25" s="85">
        <f>'App 5-Organics'!P161</f>
        <v>8468.7900000000009</v>
      </c>
      <c r="J25" s="85">
        <f>'App 5-Organics'!P162</f>
        <v>17901.080000000002</v>
      </c>
      <c r="K25" s="85">
        <f>'App 5-Organics'!P163</f>
        <v>3038.14</v>
      </c>
      <c r="L25" s="85">
        <f>'App 5-Organics'!P164</f>
        <v>5789.7840000000006</v>
      </c>
    </row>
    <row r="26" spans="1:12" ht="12" x14ac:dyDescent="0.2">
      <c r="A26" s="74" t="s">
        <v>175</v>
      </c>
      <c r="B26" s="68">
        <f>B8+B14+B20</f>
        <v>1802665.6939999997</v>
      </c>
      <c r="C26" s="68">
        <f>C8+C14+C20</f>
        <v>905454.31039999996</v>
      </c>
      <c r="D26" s="68">
        <f t="shared" ref="D26" si="15">D8+D14+D20</f>
        <v>897211.38359999994</v>
      </c>
      <c r="E26" s="76">
        <f>C26/B26</f>
        <v>0.50228631598954709</v>
      </c>
      <c r="G26" s="67" t="s">
        <v>200</v>
      </c>
      <c r="H26" s="100">
        <f t="shared" si="14"/>
        <v>753410.64599999995</v>
      </c>
      <c r="I26" s="100">
        <f>SUM(I23:I25)</f>
        <v>326139.74999999994</v>
      </c>
      <c r="J26" s="100">
        <f t="shared" ref="J26" si="16">SUM(J23:J25)</f>
        <v>187109.53000000003</v>
      </c>
      <c r="K26" s="100">
        <f t="shared" ref="K26" si="17">SUM(K23:K25)</f>
        <v>122302.56</v>
      </c>
      <c r="L26" s="100">
        <f t="shared" ref="L26" si="18">SUM(L23:L25)</f>
        <v>117858.806</v>
      </c>
    </row>
    <row r="27" spans="1:12" ht="12" x14ac:dyDescent="0.2">
      <c r="A27" s="74" t="s">
        <v>176</v>
      </c>
      <c r="B27" s="68">
        <f t="shared" ref="B27:D29" si="19">B9+B15+B21</f>
        <v>816440.66999999993</v>
      </c>
      <c r="C27" s="68">
        <f t="shared" si="19"/>
        <v>367707.06040000002</v>
      </c>
      <c r="D27" s="68">
        <f t="shared" si="19"/>
        <v>448733.5796</v>
      </c>
      <c r="E27" s="76">
        <f t="shared" ref="E27:E29" si="20">C27/B27</f>
        <v>0.45037817677553965</v>
      </c>
      <c r="G27" s="70"/>
      <c r="H27" s="87"/>
      <c r="I27" s="87"/>
      <c r="J27" s="87"/>
      <c r="K27" s="87"/>
      <c r="L27" s="87"/>
    </row>
    <row r="28" spans="1:12" ht="12" x14ac:dyDescent="0.2">
      <c r="A28" s="74" t="s">
        <v>177</v>
      </c>
      <c r="B28" s="68">
        <f t="shared" si="19"/>
        <v>464460.05000000005</v>
      </c>
      <c r="C28" s="68">
        <f t="shared" si="19"/>
        <v>257877.12041199999</v>
      </c>
      <c r="D28" s="68">
        <f t="shared" si="19"/>
        <v>206582.91958800002</v>
      </c>
      <c r="E28" s="76">
        <f t="shared" si="20"/>
        <v>0.55521916343935274</v>
      </c>
      <c r="G28" s="88" t="s">
        <v>194</v>
      </c>
      <c r="H28" s="89">
        <f>(H26*1000)/H7</f>
        <v>100.22290381583936</v>
      </c>
      <c r="I28" s="89">
        <f t="shared" ref="I28:L28" si="21">(I26*1000)/I7</f>
        <v>75.542876533372848</v>
      </c>
      <c r="J28" s="89">
        <f t="shared" si="21"/>
        <v>133.40401032955032</v>
      </c>
      <c r="K28" s="89">
        <f t="shared" si="21"/>
        <v>155.34764500186083</v>
      </c>
      <c r="L28" s="89">
        <f t="shared" si="21"/>
        <v>116.66774499138297</v>
      </c>
    </row>
    <row r="29" spans="1:12" ht="12" x14ac:dyDescent="0.2">
      <c r="A29" s="74" t="s">
        <v>178</v>
      </c>
      <c r="B29" s="68">
        <f t="shared" si="19"/>
        <v>607873.96600000001</v>
      </c>
      <c r="C29" s="68">
        <f t="shared" si="19"/>
        <v>242436.26159300003</v>
      </c>
      <c r="D29" s="68">
        <f t="shared" si="19"/>
        <v>365437.40440700005</v>
      </c>
      <c r="E29" s="76">
        <f t="shared" si="20"/>
        <v>0.39882652515669675</v>
      </c>
      <c r="G29" s="88" t="s">
        <v>195</v>
      </c>
      <c r="H29" s="89">
        <f>H28/52</f>
        <v>1.9273635349199876</v>
      </c>
      <c r="I29" s="89">
        <f t="shared" ref="I29" si="22">I28/52</f>
        <v>1.4527476256417855</v>
      </c>
      <c r="J29" s="89">
        <f t="shared" ref="J29" si="23">J28/52</f>
        <v>2.565461737106737</v>
      </c>
      <c r="K29" s="89">
        <f t="shared" ref="K29" si="24">K28/52</f>
        <v>2.9874547115742467</v>
      </c>
      <c r="L29" s="89">
        <f t="shared" ref="L29" si="25">L28/52</f>
        <v>2.2436104806035186</v>
      </c>
    </row>
    <row r="30" spans="1:12" ht="12" x14ac:dyDescent="0.2">
      <c r="G30" s="91" t="s">
        <v>197</v>
      </c>
      <c r="H30" s="92">
        <f>(H26*1000)/H8</f>
        <v>256.85560071280344</v>
      </c>
      <c r="I30" s="92">
        <f t="shared" ref="I30:L30" si="26">(I26*1000)/I8</f>
        <v>210.51039159455254</v>
      </c>
      <c r="J30" s="92">
        <f t="shared" si="26"/>
        <v>326.01114061498151</v>
      </c>
      <c r="K30" s="92">
        <f t="shared" si="26"/>
        <v>358.14494756785723</v>
      </c>
      <c r="L30" s="92">
        <f t="shared" si="26"/>
        <v>251.56575119370075</v>
      </c>
    </row>
    <row r="31" spans="1:12" ht="12" x14ac:dyDescent="0.2">
      <c r="A31" s="304"/>
      <c r="B31" s="415"/>
      <c r="C31" s="304"/>
      <c r="D31" s="304"/>
      <c r="E31" s="304"/>
      <c r="G31" s="91" t="s">
        <v>198</v>
      </c>
      <c r="H31" s="92">
        <f>H30/52</f>
        <v>4.9395307829385278</v>
      </c>
      <c r="I31" s="92">
        <f t="shared" ref="I31" si="27">I30/52</f>
        <v>4.0482767614337032</v>
      </c>
      <c r="J31" s="92">
        <f t="shared" ref="J31" si="28">J30/52</f>
        <v>6.2694450118265674</v>
      </c>
      <c r="K31" s="92">
        <f t="shared" ref="K31" si="29">K30/52</f>
        <v>6.8874028378434087</v>
      </c>
      <c r="L31" s="92">
        <f t="shared" ref="L31" si="30">L30/52</f>
        <v>4.8378029075711684</v>
      </c>
    </row>
    <row r="32" spans="1:12" ht="12" x14ac:dyDescent="0.2">
      <c r="A32" s="304"/>
      <c r="B32" s="415"/>
      <c r="C32" s="304"/>
      <c r="D32" s="304"/>
      <c r="E32" s="304"/>
      <c r="F32" s="97"/>
      <c r="G32" s="80"/>
      <c r="H32" s="80"/>
      <c r="I32" s="80"/>
      <c r="J32" s="80"/>
      <c r="K32" s="80"/>
      <c r="L32" s="80"/>
    </row>
    <row r="33" spans="1:12" ht="12" x14ac:dyDescent="0.2">
      <c r="A33" s="304"/>
      <c r="B33" s="304"/>
      <c r="C33" s="304"/>
      <c r="D33" s="304"/>
      <c r="E33" s="304"/>
      <c r="G33" s="102" t="s">
        <v>201</v>
      </c>
      <c r="H33" s="68">
        <f>SUM(I33:L33)</f>
        <v>1564237.0999999999</v>
      </c>
      <c r="I33" s="68">
        <f>I15+I26</f>
        <v>710458.76399999997</v>
      </c>
      <c r="J33" s="68">
        <f t="shared" ref="J33:L33" si="31">J15+J26</f>
        <v>357148.48</v>
      </c>
      <c r="K33" s="68">
        <f t="shared" si="31"/>
        <v>245621.19</v>
      </c>
      <c r="L33" s="68">
        <f t="shared" si="31"/>
        <v>251008.66600000003</v>
      </c>
    </row>
    <row r="34" spans="1:12" ht="12" x14ac:dyDescent="0.2">
      <c r="E34" s="304"/>
      <c r="G34" s="80"/>
      <c r="H34" s="80"/>
      <c r="I34" s="80"/>
      <c r="J34" s="80"/>
      <c r="K34" s="80"/>
      <c r="L34" s="80"/>
    </row>
    <row r="35" spans="1:12" ht="12" x14ac:dyDescent="0.2">
      <c r="E35" s="86"/>
      <c r="G35" s="101" t="s">
        <v>278</v>
      </c>
      <c r="H35" s="80"/>
      <c r="I35" s="80"/>
      <c r="J35" s="80"/>
      <c r="K35" s="80"/>
      <c r="L35" s="80"/>
    </row>
    <row r="36" spans="1:12" ht="12" x14ac:dyDescent="0.2">
      <c r="E36" s="86"/>
      <c r="G36" s="84" t="s">
        <v>189</v>
      </c>
      <c r="H36" s="103">
        <f>SUM(I36:L36)</f>
        <v>1672940</v>
      </c>
      <c r="I36" s="85">
        <f>'App 6-Residual Waste'!H161</f>
        <v>954985</v>
      </c>
      <c r="J36" s="85">
        <f>'App 6-Residual Waste'!H162</f>
        <v>345397</v>
      </c>
      <c r="K36" s="85">
        <f>'App 6-Residual Waste'!H163</f>
        <v>152742</v>
      </c>
      <c r="L36" s="85">
        <f>'App 6-Residual Waste'!H164</f>
        <v>219816</v>
      </c>
    </row>
    <row r="37" spans="1:12" ht="12" x14ac:dyDescent="0.2">
      <c r="E37" s="304"/>
      <c r="G37" s="84" t="s">
        <v>191</v>
      </c>
      <c r="H37" s="103">
        <f t="shared" ref="H37:H38" si="32">SUM(I37:L37)</f>
        <v>257836.82</v>
      </c>
      <c r="I37" s="85">
        <f>'App 6-Residual Waste'!R161</f>
        <v>1405.26</v>
      </c>
      <c r="J37" s="85">
        <f>'App 6-Residual Waste'!R162</f>
        <v>74202.69</v>
      </c>
      <c r="K37" s="298">
        <f>'App 6-Residual Waste'!R163</f>
        <v>52942.140000000007</v>
      </c>
      <c r="L37" s="85">
        <f>'App 6-Residual Waste'!R164</f>
        <v>129286.73000000003</v>
      </c>
    </row>
    <row r="38" spans="1:12" ht="12" x14ac:dyDescent="0.2">
      <c r="E38" s="304"/>
      <c r="G38" s="84" t="s">
        <v>192</v>
      </c>
      <c r="H38" s="103">
        <f t="shared" si="32"/>
        <v>196426.46</v>
      </c>
      <c r="I38" s="98">
        <f>'App 6-Residual Waste'!Y161</f>
        <v>135816.66999999998</v>
      </c>
      <c r="J38" s="98">
        <f>'App 6-Residual Waste'!Y162</f>
        <v>39692.5</v>
      </c>
      <c r="K38" s="98">
        <f>'App 6-Residual Waste'!Y163</f>
        <v>13154.72</v>
      </c>
      <c r="L38" s="98">
        <f>'App 6-Residual Waste'!Y164</f>
        <v>7762.5700000000006</v>
      </c>
    </row>
    <row r="39" spans="1:12" ht="12" x14ac:dyDescent="0.2">
      <c r="E39" s="304"/>
      <c r="G39" s="67" t="s">
        <v>202</v>
      </c>
      <c r="H39" s="100">
        <f>SUM(I39:L39)</f>
        <v>2127203.2800000003</v>
      </c>
      <c r="I39" s="100">
        <f>SUM(I36:I38)</f>
        <v>1092206.93</v>
      </c>
      <c r="J39" s="100">
        <f t="shared" ref="J39:L39" si="33">SUM(J36:J38)</f>
        <v>459292.19</v>
      </c>
      <c r="K39" s="100">
        <f t="shared" si="33"/>
        <v>218838.86000000002</v>
      </c>
      <c r="L39" s="100">
        <f t="shared" si="33"/>
        <v>356865.30000000005</v>
      </c>
    </row>
    <row r="40" spans="1:12" ht="12" x14ac:dyDescent="0.2">
      <c r="E40" s="304"/>
      <c r="G40" s="96"/>
      <c r="H40" s="96"/>
      <c r="I40" s="96"/>
      <c r="J40" s="96"/>
      <c r="K40" s="96"/>
      <c r="L40" s="96"/>
    </row>
    <row r="41" spans="1:12" ht="12" x14ac:dyDescent="0.2">
      <c r="G41" s="88" t="s">
        <v>194</v>
      </c>
      <c r="H41" s="89">
        <f>(H39*1000)/H$7</f>
        <v>282.97249429652737</v>
      </c>
      <c r="I41" s="89">
        <f t="shared" ref="I41:L41" si="34">(I39*1000)/I$7</f>
        <v>252.9849650706</v>
      </c>
      <c r="J41" s="89">
        <f t="shared" si="34"/>
        <v>327.46285055091408</v>
      </c>
      <c r="K41" s="89">
        <f t="shared" si="34"/>
        <v>277.96721128234702</v>
      </c>
      <c r="L41" s="89">
        <f t="shared" si="34"/>
        <v>353.25888009312928</v>
      </c>
    </row>
    <row r="42" spans="1:12" ht="12" x14ac:dyDescent="0.2">
      <c r="G42" s="88" t="s">
        <v>195</v>
      </c>
      <c r="H42" s="89">
        <f>H41/52</f>
        <v>5.4417787364716803</v>
      </c>
      <c r="I42" s="89">
        <f t="shared" ref="I42" si="35">I41/52</f>
        <v>4.8650954821269234</v>
      </c>
      <c r="J42" s="89">
        <f t="shared" ref="J42" si="36">J41/52</f>
        <v>6.2973625105945015</v>
      </c>
      <c r="K42" s="89">
        <f t="shared" ref="K42" si="37">K41/52</f>
        <v>5.3455232938912891</v>
      </c>
      <c r="L42" s="89">
        <f t="shared" ref="L42" si="38">L41/52</f>
        <v>6.7934400017909473</v>
      </c>
    </row>
    <row r="43" spans="1:12" ht="12" x14ac:dyDescent="0.2">
      <c r="G43" s="91" t="s">
        <v>197</v>
      </c>
      <c r="H43" s="92">
        <f>(H39*1000)/H$8</f>
        <v>725.214170019368</v>
      </c>
      <c r="I43" s="92">
        <f t="shared" ref="I43:L43" si="39">(I39*1000)/I$8</f>
        <v>704.97665045914846</v>
      </c>
      <c r="J43" s="92">
        <f t="shared" si="39"/>
        <v>800.2498362186725</v>
      </c>
      <c r="K43" s="92">
        <f t="shared" si="39"/>
        <v>640.83721584004184</v>
      </c>
      <c r="L43" s="92">
        <f t="shared" si="39"/>
        <v>761.71726421074891</v>
      </c>
    </row>
    <row r="44" spans="1:12" ht="12" x14ac:dyDescent="0.2">
      <c r="G44" s="91" t="s">
        <v>198</v>
      </c>
      <c r="H44" s="92">
        <f>H43/52</f>
        <v>13.946426346526307</v>
      </c>
      <c r="I44" s="92">
        <f t="shared" ref="I44" si="40">I43/52</f>
        <v>13.557243278060547</v>
      </c>
      <c r="J44" s="92">
        <f t="shared" ref="J44" si="41">J43/52</f>
        <v>15.389419927282164</v>
      </c>
      <c r="K44" s="92">
        <f t="shared" ref="K44" si="42">K43/52</f>
        <v>12.323792612308496</v>
      </c>
      <c r="L44" s="92">
        <f t="shared" ref="L44" si="43">L43/52</f>
        <v>14.648408927129786</v>
      </c>
    </row>
    <row r="45" spans="1:12" ht="12" x14ac:dyDescent="0.2">
      <c r="E45" s="304"/>
      <c r="F45" s="96"/>
      <c r="G45" s="80"/>
      <c r="H45" s="80"/>
      <c r="I45" s="80"/>
      <c r="J45" s="80"/>
      <c r="K45" s="80"/>
      <c r="L45" s="80"/>
    </row>
    <row r="46" spans="1:12" ht="12" customHeight="1" x14ac:dyDescent="0.2">
      <c r="E46" s="304"/>
      <c r="G46" s="67" t="s">
        <v>199</v>
      </c>
      <c r="H46" s="80"/>
      <c r="I46" s="80"/>
      <c r="J46" s="80"/>
      <c r="K46" s="80"/>
      <c r="L46" s="80"/>
    </row>
    <row r="47" spans="1:12" ht="12" x14ac:dyDescent="0.2">
      <c r="E47" s="304"/>
      <c r="G47" s="84" t="s">
        <v>189</v>
      </c>
      <c r="H47" s="103">
        <f>H36+H23+H12</f>
        <v>2895476.31</v>
      </c>
      <c r="I47" s="85">
        <f t="shared" ref="H47:L49" si="44">I36+I23+I12</f>
        <v>1623327.08</v>
      </c>
      <c r="J47" s="85">
        <f t="shared" si="44"/>
        <v>615468.19999999995</v>
      </c>
      <c r="K47" s="85">
        <f t="shared" si="44"/>
        <v>308161.65000000002</v>
      </c>
      <c r="L47" s="85">
        <f t="shared" si="44"/>
        <v>348519.38</v>
      </c>
    </row>
    <row r="48" spans="1:12" ht="12" x14ac:dyDescent="0.2">
      <c r="E48" s="304"/>
      <c r="G48" s="84" t="s">
        <v>191</v>
      </c>
      <c r="H48" s="103">
        <f t="shared" si="44"/>
        <v>547358.42200000002</v>
      </c>
      <c r="I48" s="85">
        <f t="shared" si="44"/>
        <v>22621.219999999994</v>
      </c>
      <c r="J48" s="85">
        <f t="shared" si="44"/>
        <v>141390.04999999999</v>
      </c>
      <c r="K48" s="85">
        <f t="shared" si="44"/>
        <v>138756.06</v>
      </c>
      <c r="L48" s="85">
        <f t="shared" si="44"/>
        <v>244591.09200000003</v>
      </c>
    </row>
    <row r="49" spans="3:12" ht="12" x14ac:dyDescent="0.2">
      <c r="G49" s="84" t="s">
        <v>192</v>
      </c>
      <c r="H49" s="103">
        <f t="shared" si="44"/>
        <v>248605.64799999999</v>
      </c>
      <c r="I49" s="85">
        <f t="shared" si="44"/>
        <v>156717.394</v>
      </c>
      <c r="J49" s="85">
        <f t="shared" si="44"/>
        <v>59582.42</v>
      </c>
      <c r="K49" s="85">
        <f t="shared" si="44"/>
        <v>17542.34</v>
      </c>
      <c r="L49" s="85">
        <f t="shared" si="44"/>
        <v>14763.494000000001</v>
      </c>
    </row>
    <row r="50" spans="3:12" ht="12" x14ac:dyDescent="0.2">
      <c r="E50" s="305"/>
      <c r="G50" s="67" t="s">
        <v>199</v>
      </c>
      <c r="H50" s="100">
        <f>SUM(I50:L50)</f>
        <v>3691440.38</v>
      </c>
      <c r="I50" s="100">
        <f>I33+I39</f>
        <v>1802665.6939999999</v>
      </c>
      <c r="J50" s="100">
        <f>J33+J39</f>
        <v>816440.66999999993</v>
      </c>
      <c r="K50" s="100">
        <f>K33+K39</f>
        <v>464460.05000000005</v>
      </c>
      <c r="L50" s="100">
        <f>L33+L39</f>
        <v>607873.96600000001</v>
      </c>
    </row>
    <row r="51" spans="3:12" ht="12.75" x14ac:dyDescent="0.2">
      <c r="C51" s="95"/>
      <c r="G51" s="99"/>
    </row>
    <row r="52" spans="3:12" ht="12" x14ac:dyDescent="0.2">
      <c r="C52" s="95"/>
      <c r="G52" s="88" t="s">
        <v>194</v>
      </c>
      <c r="H52" s="89">
        <f>(H50*1000)/H$7</f>
        <v>491.05607428149546</v>
      </c>
      <c r="I52" s="89">
        <f t="shared" ref="I52:L52" si="45">(I50*1000)/I$7</f>
        <v>417.54662518993439</v>
      </c>
      <c r="J52" s="89">
        <f t="shared" si="45"/>
        <v>582.10001155015971</v>
      </c>
      <c r="K52" s="89">
        <f t="shared" si="45"/>
        <v>589.95310453801244</v>
      </c>
      <c r="L52" s="89">
        <f t="shared" si="45"/>
        <v>601.73089528998457</v>
      </c>
    </row>
    <row r="53" spans="3:12" ht="12" x14ac:dyDescent="0.2">
      <c r="C53" s="349"/>
      <c r="G53" s="88" t="s">
        <v>195</v>
      </c>
      <c r="H53" s="89">
        <f>H52/52</f>
        <v>9.4433860438749129</v>
      </c>
      <c r="I53" s="89">
        <f t="shared" ref="I53:L53" si="46">I52/52</f>
        <v>8.0297427921141225</v>
      </c>
      <c r="J53" s="89">
        <f t="shared" si="46"/>
        <v>11.194230991349226</v>
      </c>
      <c r="K53" s="89">
        <f t="shared" si="46"/>
        <v>11.345252010346393</v>
      </c>
      <c r="L53" s="89">
        <f t="shared" si="46"/>
        <v>11.571747986345857</v>
      </c>
    </row>
    <row r="54" spans="3:12" ht="12" x14ac:dyDescent="0.2">
      <c r="C54" s="349"/>
      <c r="G54" s="91" t="s">
        <v>197</v>
      </c>
      <c r="H54" s="92">
        <f>(H50*1000)/H$8</f>
        <v>1258.4997853884843</v>
      </c>
      <c r="I54" s="92">
        <f t="shared" ref="I54:L54" si="47">(I50*1000)/I$8</f>
        <v>1163.5498621618674</v>
      </c>
      <c r="J54" s="92">
        <f>(J50*1000)/J$8</f>
        <v>1422.5291147445009</v>
      </c>
      <c r="K54" s="92">
        <f t="shared" si="47"/>
        <v>1360.1025216039172</v>
      </c>
      <c r="L54" s="92">
        <f t="shared" si="47"/>
        <v>1297.4870192379526</v>
      </c>
    </row>
    <row r="55" spans="3:12" ht="12" x14ac:dyDescent="0.2">
      <c r="G55" s="91" t="s">
        <v>198</v>
      </c>
      <c r="H55" s="92">
        <f>H54/52</f>
        <v>24.201918949778545</v>
      </c>
      <c r="I55" s="92">
        <f t="shared" ref="I55:L55" si="48">I54/52</f>
        <v>22.375958887728221</v>
      </c>
      <c r="J55" s="92">
        <f t="shared" si="48"/>
        <v>27.35632912970194</v>
      </c>
      <c r="K55" s="92">
        <f t="shared" si="48"/>
        <v>26.155817723152254</v>
      </c>
      <c r="L55" s="92">
        <f t="shared" si="48"/>
        <v>24.951673446883703</v>
      </c>
    </row>
    <row r="56" spans="3:12" ht="12" x14ac:dyDescent="0.2">
      <c r="C56" s="349"/>
      <c r="H56" s="66" t="s">
        <v>174</v>
      </c>
      <c r="I56" s="66" t="s">
        <v>175</v>
      </c>
      <c r="J56" s="66" t="s">
        <v>176</v>
      </c>
      <c r="K56" s="66" t="s">
        <v>177</v>
      </c>
      <c r="L56" s="66" t="s">
        <v>178</v>
      </c>
    </row>
  </sheetData>
  <mergeCells count="5"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79" orientation="portrait" r:id="rId1"/>
  <headerFooter alignWithMargins="0"/>
  <ignoredErrors>
    <ignoredError sqref="H19:L20 H30:L30 I43:L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zoomScaleNormal="100" zoomScaleSheetLayoutView="10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RowHeight="12.75" x14ac:dyDescent="0.2"/>
  <cols>
    <col min="1" max="1" width="9.140625" style="124"/>
    <col min="2" max="2" width="0" style="124" hidden="1" customWidth="1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47" bestFit="1" customWidth="1"/>
    <col min="7" max="7" width="0.85546875" style="148" customWidth="1"/>
    <col min="8" max="8" width="8.42578125" style="149" bestFit="1" customWidth="1"/>
    <col min="9" max="9" width="9.42578125" style="149" bestFit="1" customWidth="1"/>
    <col min="10" max="11" width="8.42578125" style="149" bestFit="1" customWidth="1"/>
    <col min="12" max="12" width="9.42578125" style="149" bestFit="1" customWidth="1"/>
    <col min="13" max="13" width="8.42578125" style="149" bestFit="1" customWidth="1"/>
    <col min="14" max="14" width="9.5703125" style="149" bestFit="1" customWidth="1"/>
    <col min="15" max="15" width="9.42578125" style="149" bestFit="1" customWidth="1"/>
    <col min="16" max="16" width="9" style="149" bestFit="1" customWidth="1"/>
    <col min="17" max="17" width="0.85546875" style="149" customWidth="1"/>
    <col min="18" max="19" width="9.85546875" style="124" customWidth="1"/>
    <col min="20" max="20" width="9" style="124" customWidth="1"/>
    <col min="21" max="21" width="8.7109375" style="124" customWidth="1"/>
    <col min="22" max="16384" width="9.140625" style="124"/>
  </cols>
  <sheetData>
    <row r="1" spans="1:21" s="104" customFormat="1" ht="15.75" x14ac:dyDescent="0.25">
      <c r="A1" s="406"/>
      <c r="B1" s="406"/>
      <c r="C1" s="439" t="s">
        <v>251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40"/>
    </row>
    <row r="2" spans="1:21" s="110" customFormat="1" ht="15.75" x14ac:dyDescent="0.25">
      <c r="A2" s="413"/>
      <c r="B2" s="413"/>
      <c r="C2" s="105"/>
      <c r="D2" s="106"/>
      <c r="E2" s="106"/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9"/>
      <c r="S2" s="109"/>
      <c r="T2" s="109"/>
      <c r="U2" s="109"/>
    </row>
    <row r="3" spans="1:21" s="115" customFormat="1" ht="15.75" customHeight="1" x14ac:dyDescent="0.25">
      <c r="C3" s="111"/>
      <c r="D3" s="112"/>
      <c r="E3" s="106"/>
      <c r="F3" s="106"/>
      <c r="G3" s="114"/>
      <c r="H3" s="441" t="s">
        <v>247</v>
      </c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3"/>
    </row>
    <row r="4" spans="1:21" s="115" customFormat="1" ht="15.75" customHeight="1" x14ac:dyDescent="0.25">
      <c r="C4" s="111"/>
      <c r="D4" s="112"/>
      <c r="E4" s="106"/>
      <c r="F4" s="106"/>
      <c r="G4" s="116"/>
      <c r="H4" s="444" t="s">
        <v>185</v>
      </c>
      <c r="I4" s="444"/>
      <c r="J4" s="444"/>
      <c r="K4" s="444" t="s">
        <v>190</v>
      </c>
      <c r="L4" s="444"/>
      <c r="M4" s="444"/>
      <c r="N4" s="444" t="s">
        <v>196</v>
      </c>
      <c r="O4" s="444"/>
      <c r="P4" s="444"/>
      <c r="Q4" s="117"/>
      <c r="R4" s="445" t="s">
        <v>203</v>
      </c>
      <c r="S4" s="447" t="s">
        <v>204</v>
      </c>
      <c r="T4" s="448" t="s">
        <v>205</v>
      </c>
      <c r="U4" s="449" t="s">
        <v>183</v>
      </c>
    </row>
    <row r="5" spans="1:21" ht="49.5" x14ac:dyDescent="0.25">
      <c r="A5" s="189" t="s">
        <v>309</v>
      </c>
      <c r="B5" s="189" t="s">
        <v>310</v>
      </c>
      <c r="C5" s="118" t="s">
        <v>169</v>
      </c>
      <c r="D5" s="119" t="s">
        <v>168</v>
      </c>
      <c r="E5" s="120" t="s">
        <v>167</v>
      </c>
      <c r="F5" s="121" t="s">
        <v>166</v>
      </c>
      <c r="G5" s="122"/>
      <c r="H5" s="123" t="s">
        <v>180</v>
      </c>
      <c r="I5" s="123" t="s">
        <v>181</v>
      </c>
      <c r="J5" s="123" t="s">
        <v>182</v>
      </c>
      <c r="K5" s="123" t="s">
        <v>180</v>
      </c>
      <c r="L5" s="123" t="s">
        <v>181</v>
      </c>
      <c r="M5" s="123" t="s">
        <v>182</v>
      </c>
      <c r="N5" s="123" t="s">
        <v>180</v>
      </c>
      <c r="O5" s="123" t="s">
        <v>181</v>
      </c>
      <c r="P5" s="123" t="s">
        <v>182</v>
      </c>
      <c r="Q5" s="117"/>
      <c r="R5" s="446"/>
      <c r="S5" s="447"/>
      <c r="T5" s="448"/>
      <c r="U5" s="450"/>
    </row>
    <row r="6" spans="1:21" ht="15.75" x14ac:dyDescent="0.25">
      <c r="A6" s="407" t="s">
        <v>311</v>
      </c>
      <c r="B6" s="407"/>
      <c r="C6" s="125">
        <v>60</v>
      </c>
      <c r="D6" s="126" t="s">
        <v>158</v>
      </c>
      <c r="E6" s="127" t="s">
        <v>3</v>
      </c>
      <c r="F6" s="128">
        <v>4</v>
      </c>
      <c r="G6" s="129"/>
      <c r="H6" s="130">
        <f>'App 4-Recyclables'!H5+'App 4-Recyclables'!L5+'App 4-Recyclables'!P5</f>
        <v>8493.11</v>
      </c>
      <c r="I6" s="130">
        <f>'App 4-Recyclables'!I5+'App 4-Recyclables'!M5+'App 4-Recyclables'!Q5</f>
        <v>7973.13</v>
      </c>
      <c r="J6" s="130">
        <f>'App 4-Recyclables'!J5+'App 4-Recyclables'!N5+'App 4-Recyclables'!R5</f>
        <v>519.98</v>
      </c>
      <c r="K6" s="130">
        <f>'App 5-Organics'!H5+'App 5-Organics'!L5+'App 5-Organics'!P5</f>
        <v>6957.3700000000008</v>
      </c>
      <c r="L6" s="130">
        <f>'App 5-Organics'!I5+'App 5-Organics'!M5+'App 5-Organics'!Q5</f>
        <v>6953.5300000000007</v>
      </c>
      <c r="M6" s="130">
        <f>'App 5-Organics'!J5+'App 5-Organics'!N5+'App 5-Organics'!R5</f>
        <v>3.84</v>
      </c>
      <c r="N6" s="296">
        <f>'App 6-Residual Waste'!H5+'App 6-Residual Waste'!R5+'App 6-Residual Waste'!Y5</f>
        <v>14721.880000000001</v>
      </c>
      <c r="O6" s="296">
        <f>'App 6-Residual Waste'!I5+'App 6-Residual Waste'!S5+'App 6-Residual Waste'!Z5</f>
        <v>0</v>
      </c>
      <c r="P6" s="296">
        <f>'App 6-Residual Waste'!J5+'App 6-Residual Waste'!T5+'App 6-Residual Waste'!AA5</f>
        <v>14721.880000000001</v>
      </c>
      <c r="Q6" s="295"/>
      <c r="R6" s="296">
        <f t="shared" ref="R6:R37" si="0">H6+K6+N6</f>
        <v>30172.36</v>
      </c>
      <c r="S6" s="296">
        <f t="shared" ref="S6:S37" si="1">I6+L6+O6</f>
        <v>14926.66</v>
      </c>
      <c r="T6" s="296">
        <f t="shared" ref="T6:T37" si="2">J6+M6+P6</f>
        <v>15245.7</v>
      </c>
      <c r="U6" s="297">
        <f t="shared" ref="U6:U37" si="3">S6/R6</f>
        <v>0.49471304200268057</v>
      </c>
    </row>
    <row r="7" spans="1:21" ht="15.75" x14ac:dyDescent="0.25">
      <c r="A7" s="407" t="s">
        <v>312</v>
      </c>
      <c r="B7" s="407"/>
      <c r="C7" s="125">
        <v>110</v>
      </c>
      <c r="D7" s="126" t="s">
        <v>157</v>
      </c>
      <c r="E7" s="127" t="s">
        <v>3</v>
      </c>
      <c r="F7" s="128">
        <v>4</v>
      </c>
      <c r="G7" s="129"/>
      <c r="H7" s="130">
        <f>'App 4-Recyclables'!H6+'App 4-Recyclables'!L6+'App 4-Recyclables'!P6</f>
        <v>4690.01</v>
      </c>
      <c r="I7" s="130">
        <f>'App 4-Recyclables'!I6+'App 4-Recyclables'!M6+'App 4-Recyclables'!Q6</f>
        <v>3999.55</v>
      </c>
      <c r="J7" s="130">
        <f>'App 4-Recyclables'!J6+'App 4-Recyclables'!N6+'App 4-Recyclables'!R6</f>
        <v>690.46</v>
      </c>
      <c r="K7" s="130">
        <f>'App 5-Organics'!H6+'App 5-Organics'!L6+'App 5-Organics'!P6</f>
        <v>5135.41</v>
      </c>
      <c r="L7" s="130">
        <f>'App 5-Organics'!I6+'App 5-Organics'!M6+'App 5-Organics'!Q6</f>
        <v>5133.4799999999996</v>
      </c>
      <c r="M7" s="130">
        <f>'App 5-Organics'!J6+'App 5-Organics'!N6+'App 5-Organics'!R6</f>
        <v>1.93</v>
      </c>
      <c r="N7" s="296">
        <f>'App 6-Residual Waste'!H6+'App 6-Residual Waste'!R6+'App 6-Residual Waste'!Y6</f>
        <v>7495.1399999999994</v>
      </c>
      <c r="O7" s="296">
        <f>'App 6-Residual Waste'!I6+'App 6-Residual Waste'!S6+'App 6-Residual Waste'!Z6</f>
        <v>0</v>
      </c>
      <c r="P7" s="296">
        <f>'App 6-Residual Waste'!J6+'App 6-Residual Waste'!T6+'App 6-Residual Waste'!AA6</f>
        <v>7495.1399999999994</v>
      </c>
      <c r="Q7" s="295"/>
      <c r="R7" s="296">
        <f t="shared" si="0"/>
        <v>17320.559999999998</v>
      </c>
      <c r="S7" s="296">
        <f t="shared" si="1"/>
        <v>9133.0299999999988</v>
      </c>
      <c r="T7" s="296">
        <f t="shared" si="2"/>
        <v>8187.53</v>
      </c>
      <c r="U7" s="297">
        <f t="shared" si="3"/>
        <v>0.52729415215212438</v>
      </c>
    </row>
    <row r="8" spans="1:21" ht="15.75" x14ac:dyDescent="0.25">
      <c r="A8" s="407" t="s">
        <v>313</v>
      </c>
      <c r="B8" s="407"/>
      <c r="C8" s="125">
        <v>150</v>
      </c>
      <c r="D8" s="126" t="s">
        <v>156</v>
      </c>
      <c r="E8" s="127" t="s">
        <v>8</v>
      </c>
      <c r="F8" s="128">
        <v>2</v>
      </c>
      <c r="G8" s="129"/>
      <c r="H8" s="130">
        <f>'App 4-Recyclables'!H7+'App 4-Recyclables'!L7+'App 4-Recyclables'!P7</f>
        <v>3715.4700000000003</v>
      </c>
      <c r="I8" s="130">
        <f>'App 4-Recyclables'!I7+'App 4-Recyclables'!M7+'App 4-Recyclables'!Q7</f>
        <v>3355.1000000000004</v>
      </c>
      <c r="J8" s="130">
        <f>'App 4-Recyclables'!J7+'App 4-Recyclables'!N7+'App 4-Recyclables'!R7</f>
        <v>360.37</v>
      </c>
      <c r="K8" s="130">
        <f>'App 5-Organics'!H7+'App 5-Organics'!L7+'App 5-Organics'!P7</f>
        <v>2031.72</v>
      </c>
      <c r="L8" s="130">
        <f>'App 5-Organics'!I7+'App 5-Organics'!M7+'App 5-Organics'!Q7</f>
        <v>1929.4012500000001</v>
      </c>
      <c r="M8" s="130">
        <f>'App 5-Organics'!J7+'App 5-Organics'!N7+'App 5-Organics'!R7</f>
        <v>102.31874999999999</v>
      </c>
      <c r="N8" s="296">
        <f>'App 6-Residual Waste'!H7+'App 6-Residual Waste'!R7+'App 6-Residual Waste'!Y7</f>
        <v>11815.76</v>
      </c>
      <c r="O8" s="296">
        <f>'App 6-Residual Waste'!I7+'App 6-Residual Waste'!S7+'App 6-Residual Waste'!Z7</f>
        <v>0</v>
      </c>
      <c r="P8" s="296">
        <f>'App 6-Residual Waste'!J7+'App 6-Residual Waste'!T7+'App 6-Residual Waste'!AA7</f>
        <v>11815.76</v>
      </c>
      <c r="Q8" s="295"/>
      <c r="R8" s="296">
        <f t="shared" si="0"/>
        <v>17562.95</v>
      </c>
      <c r="S8" s="296">
        <f t="shared" si="1"/>
        <v>5284.5012500000003</v>
      </c>
      <c r="T8" s="296">
        <f t="shared" si="2"/>
        <v>12278.44875</v>
      </c>
      <c r="U8" s="297">
        <f t="shared" si="3"/>
        <v>0.3008891587119476</v>
      </c>
    </row>
    <row r="9" spans="1:21" ht="15.75" x14ac:dyDescent="0.25">
      <c r="A9" s="407" t="s">
        <v>314</v>
      </c>
      <c r="B9" s="407"/>
      <c r="C9" s="125">
        <v>200</v>
      </c>
      <c r="D9" s="126" t="s">
        <v>155</v>
      </c>
      <c r="E9" s="127" t="s">
        <v>8</v>
      </c>
      <c r="F9" s="128">
        <v>2</v>
      </c>
      <c r="G9" s="129"/>
      <c r="H9" s="130">
        <f>'App 4-Recyclables'!H8+'App 4-Recyclables'!L8+'App 4-Recyclables'!P8</f>
        <v>6758.51</v>
      </c>
      <c r="I9" s="130">
        <f>'App 4-Recyclables'!I8+'App 4-Recyclables'!M8+'App 4-Recyclables'!Q8</f>
        <v>6368.15</v>
      </c>
      <c r="J9" s="130">
        <f>'App 4-Recyclables'!J8+'App 4-Recyclables'!N8+'App 4-Recyclables'!R8</f>
        <v>390.36</v>
      </c>
      <c r="K9" s="130">
        <f>'App 5-Organics'!H8+'App 5-Organics'!L8+'App 5-Organics'!P8</f>
        <v>6175.82</v>
      </c>
      <c r="L9" s="130">
        <f>'App 5-Organics'!I8+'App 5-Organics'!M8+'App 5-Organics'!Q8</f>
        <v>6016.4755999999998</v>
      </c>
      <c r="M9" s="130">
        <f>'App 5-Organics'!J8+'App 5-Organics'!N8+'App 5-Organics'!R8</f>
        <v>159.34440000000001</v>
      </c>
      <c r="N9" s="296">
        <f>'App 6-Residual Waste'!H8+'App 6-Residual Waste'!R8+'App 6-Residual Waste'!Y8</f>
        <v>25225.34</v>
      </c>
      <c r="O9" s="296">
        <f>'App 6-Residual Waste'!I8+'App 6-Residual Waste'!S8+'App 6-Residual Waste'!Z8</f>
        <v>1295.670000000001</v>
      </c>
      <c r="P9" s="296">
        <f>'App 6-Residual Waste'!J8+'App 6-Residual Waste'!T8+'App 6-Residual Waste'!AA8</f>
        <v>23929.67</v>
      </c>
      <c r="Q9" s="295"/>
      <c r="R9" s="296">
        <f t="shared" si="0"/>
        <v>38159.67</v>
      </c>
      <c r="S9" s="296">
        <f t="shared" si="1"/>
        <v>13680.295600000001</v>
      </c>
      <c r="T9" s="296">
        <f t="shared" si="2"/>
        <v>24479.374399999997</v>
      </c>
      <c r="U9" s="297">
        <f t="shared" si="3"/>
        <v>0.35850141261703788</v>
      </c>
    </row>
    <row r="10" spans="1:21" ht="15.75" x14ac:dyDescent="0.25">
      <c r="A10" s="407" t="s">
        <v>315</v>
      </c>
      <c r="B10" s="407"/>
      <c r="C10" s="125">
        <v>250</v>
      </c>
      <c r="D10" s="126" t="s">
        <v>154</v>
      </c>
      <c r="E10" s="127" t="s">
        <v>11</v>
      </c>
      <c r="F10" s="128">
        <v>4</v>
      </c>
      <c r="G10" s="129"/>
      <c r="H10" s="130">
        <f>'App 4-Recyclables'!H9+'App 4-Recyclables'!L9+'App 4-Recyclables'!P9</f>
        <v>7455.6</v>
      </c>
      <c r="I10" s="130">
        <f>'App 4-Recyclables'!I9+'App 4-Recyclables'!M9+'App 4-Recyclables'!Q9</f>
        <v>6094.76</v>
      </c>
      <c r="J10" s="130">
        <f>'App 4-Recyclables'!J9+'App 4-Recyclables'!N9+'App 4-Recyclables'!R9</f>
        <v>1360.84</v>
      </c>
      <c r="K10" s="130">
        <f>'App 5-Organics'!H9+'App 5-Organics'!L9+'App 5-Organics'!P9</f>
        <v>7852</v>
      </c>
      <c r="L10" s="130">
        <f>'App 5-Organics'!I9+'App 5-Organics'!M9+'App 5-Organics'!Q9</f>
        <v>7496.2372999999998</v>
      </c>
      <c r="M10" s="130">
        <f>'App 5-Organics'!J9+'App 5-Organics'!N9+'App 5-Organics'!R9</f>
        <v>355.7627</v>
      </c>
      <c r="N10" s="296">
        <f>'App 6-Residual Waste'!H9+'App 6-Residual Waste'!R9+'App 6-Residual Waste'!Y9</f>
        <v>10244</v>
      </c>
      <c r="O10" s="296">
        <f>'App 6-Residual Waste'!I9+'App 6-Residual Waste'!S9+'App 6-Residual Waste'!Z9</f>
        <v>1991</v>
      </c>
      <c r="P10" s="296">
        <f>'App 6-Residual Waste'!J9+'App 6-Residual Waste'!T9+'App 6-Residual Waste'!AA9</f>
        <v>8253</v>
      </c>
      <c r="Q10" s="295"/>
      <c r="R10" s="296">
        <f t="shared" si="0"/>
        <v>25551.599999999999</v>
      </c>
      <c r="S10" s="296">
        <f t="shared" si="1"/>
        <v>15581.997299999999</v>
      </c>
      <c r="T10" s="296">
        <f t="shared" si="2"/>
        <v>9969.6026999999995</v>
      </c>
      <c r="U10" s="297">
        <f t="shared" si="3"/>
        <v>0.6098247193913493</v>
      </c>
    </row>
    <row r="11" spans="1:21" ht="15.75" x14ac:dyDescent="0.25">
      <c r="A11" s="407" t="s">
        <v>311</v>
      </c>
      <c r="B11" s="407"/>
      <c r="C11" s="125">
        <v>300</v>
      </c>
      <c r="D11" s="126" t="s">
        <v>153</v>
      </c>
      <c r="E11" s="127" t="s">
        <v>3</v>
      </c>
      <c r="F11" s="128">
        <v>9</v>
      </c>
      <c r="G11" s="129"/>
      <c r="H11" s="130">
        <f>'App 4-Recyclables'!H10+'App 4-Recyclables'!L10+'App 4-Recyclables'!P10</f>
        <v>74</v>
      </c>
      <c r="I11" s="130">
        <f>'App 4-Recyclables'!I10+'App 4-Recyclables'!M10+'App 4-Recyclables'!Q10</f>
        <v>0</v>
      </c>
      <c r="J11" s="130">
        <f>'App 4-Recyclables'!J10+'App 4-Recyclables'!N10+'App 4-Recyclables'!R10</f>
        <v>74</v>
      </c>
      <c r="K11" s="130">
        <f>'App 5-Organics'!H10+'App 5-Organics'!L10+'App 5-Organics'!P10</f>
        <v>0</v>
      </c>
      <c r="L11" s="130">
        <f>'App 5-Organics'!I10+'App 5-Organics'!M10+'App 5-Organics'!Q10</f>
        <v>0</v>
      </c>
      <c r="M11" s="130">
        <f>'App 5-Organics'!J10+'App 5-Organics'!N10+'App 5-Organics'!R10</f>
        <v>0</v>
      </c>
      <c r="N11" s="296">
        <f>'App 6-Residual Waste'!H10+'App 6-Residual Waste'!R10+'App 6-Residual Waste'!Y10</f>
        <v>2333</v>
      </c>
      <c r="O11" s="296">
        <f>'App 6-Residual Waste'!I10+'App 6-Residual Waste'!S10+'App 6-Residual Waste'!Z10</f>
        <v>0</v>
      </c>
      <c r="P11" s="296">
        <f>'App 6-Residual Waste'!J10+'App 6-Residual Waste'!T10+'App 6-Residual Waste'!AA10</f>
        <v>2333</v>
      </c>
      <c r="Q11" s="295"/>
      <c r="R11" s="296">
        <f t="shared" si="0"/>
        <v>2407</v>
      </c>
      <c r="S11" s="296">
        <f t="shared" si="1"/>
        <v>0</v>
      </c>
      <c r="T11" s="296">
        <f t="shared" si="2"/>
        <v>2407</v>
      </c>
      <c r="U11" s="297">
        <f t="shared" si="3"/>
        <v>0</v>
      </c>
    </row>
    <row r="12" spans="1:21" ht="15.75" x14ac:dyDescent="0.25">
      <c r="A12" s="407" t="s">
        <v>313</v>
      </c>
      <c r="B12" s="407"/>
      <c r="C12" s="125">
        <v>350</v>
      </c>
      <c r="D12" s="126" t="s">
        <v>152</v>
      </c>
      <c r="E12" s="127" t="s">
        <v>8</v>
      </c>
      <c r="F12" s="128">
        <v>3</v>
      </c>
      <c r="G12" s="129"/>
      <c r="H12" s="130">
        <f>'App 4-Recyclables'!H11+'App 4-Recyclables'!L11+'App 4-Recyclables'!P11</f>
        <v>16649.71</v>
      </c>
      <c r="I12" s="130">
        <f>'App 4-Recyclables'!I11+'App 4-Recyclables'!M11+'App 4-Recyclables'!Q11</f>
        <v>13840.36</v>
      </c>
      <c r="J12" s="130">
        <f>'App 4-Recyclables'!J11+'App 4-Recyclables'!N11+'App 4-Recyclables'!R11</f>
        <v>2809.35</v>
      </c>
      <c r="K12" s="130">
        <f>'App 5-Organics'!H11+'App 5-Organics'!L11+'App 5-Organics'!P11</f>
        <v>20905.07</v>
      </c>
      <c r="L12" s="130">
        <f>'App 5-Organics'!I11+'App 5-Organics'!M11+'App 5-Organics'!Q11</f>
        <v>19736.22</v>
      </c>
      <c r="M12" s="130">
        <f>'App 5-Organics'!J11+'App 5-Organics'!N11+'App 5-Organics'!R11</f>
        <v>1168.8499999999999</v>
      </c>
      <c r="N12" s="296">
        <f>'App 6-Residual Waste'!H11+'App 6-Residual Waste'!R11+'App 6-Residual Waste'!Y11</f>
        <v>51696.11</v>
      </c>
      <c r="O12" s="296">
        <f>'App 6-Residual Waste'!I11+'App 6-Residual Waste'!S11+'App 6-Residual Waste'!Z11</f>
        <v>1591.53</v>
      </c>
      <c r="P12" s="296">
        <f>'App 6-Residual Waste'!J11+'App 6-Residual Waste'!T11+'App 6-Residual Waste'!AA11</f>
        <v>50104.58</v>
      </c>
      <c r="Q12" s="295"/>
      <c r="R12" s="296">
        <f t="shared" si="0"/>
        <v>89250.89</v>
      </c>
      <c r="S12" s="296">
        <f t="shared" si="1"/>
        <v>35168.11</v>
      </c>
      <c r="T12" s="296">
        <f t="shared" si="2"/>
        <v>54082.78</v>
      </c>
      <c r="U12" s="297">
        <f t="shared" si="3"/>
        <v>0.39403651885152069</v>
      </c>
    </row>
    <row r="13" spans="1:21" ht="15.75" x14ac:dyDescent="0.25">
      <c r="A13" s="407" t="s">
        <v>316</v>
      </c>
      <c r="B13" s="407"/>
      <c r="C13" s="125">
        <v>470</v>
      </c>
      <c r="D13" s="126" t="s">
        <v>151</v>
      </c>
      <c r="E13" s="127" t="s">
        <v>3</v>
      </c>
      <c r="F13" s="128">
        <v>4</v>
      </c>
      <c r="G13" s="129"/>
      <c r="H13" s="130">
        <f>'App 4-Recyclables'!H12+'App 4-Recyclables'!L12+'App 4-Recyclables'!P12</f>
        <v>4377.12</v>
      </c>
      <c r="I13" s="130">
        <f>'App 4-Recyclables'!I12+'App 4-Recyclables'!M12+'App 4-Recyclables'!Q12</f>
        <v>4109.1000000000004</v>
      </c>
      <c r="J13" s="130">
        <f>'App 4-Recyclables'!J12+'App 4-Recyclables'!N12+'App 4-Recyclables'!R12</f>
        <v>268.02</v>
      </c>
      <c r="K13" s="130">
        <f>'App 5-Organics'!H12+'App 5-Organics'!L12+'App 5-Organics'!P12</f>
        <v>2523.1799999999998</v>
      </c>
      <c r="L13" s="130">
        <f>'App 5-Organics'!I12+'App 5-Organics'!M12+'App 5-Organics'!Q12</f>
        <v>2523.1799999999998</v>
      </c>
      <c r="M13" s="130">
        <f>'App 5-Organics'!J12+'App 5-Organics'!N12+'App 5-Organics'!R12</f>
        <v>0</v>
      </c>
      <c r="N13" s="296">
        <f>'App 6-Residual Waste'!H12+'App 6-Residual Waste'!R12+'App 6-Residual Waste'!Y12</f>
        <v>21718.95</v>
      </c>
      <c r="O13" s="296">
        <f>'App 6-Residual Waste'!I12+'App 6-Residual Waste'!S12+'App 6-Residual Waste'!Z12</f>
        <v>0</v>
      </c>
      <c r="P13" s="296">
        <f>'App 6-Residual Waste'!J12+'App 6-Residual Waste'!T12+'App 6-Residual Waste'!AA12</f>
        <v>21718.95</v>
      </c>
      <c r="Q13" s="295"/>
      <c r="R13" s="296">
        <f t="shared" si="0"/>
        <v>28619.25</v>
      </c>
      <c r="S13" s="296">
        <f t="shared" si="1"/>
        <v>6632.2800000000007</v>
      </c>
      <c r="T13" s="296">
        <f t="shared" si="2"/>
        <v>21986.97</v>
      </c>
      <c r="U13" s="297">
        <f t="shared" si="3"/>
        <v>0.23174192195812263</v>
      </c>
    </row>
    <row r="14" spans="1:21" ht="15.75" x14ac:dyDescent="0.25">
      <c r="A14" s="407" t="s">
        <v>314</v>
      </c>
      <c r="B14" s="407"/>
      <c r="C14" s="125">
        <v>500</v>
      </c>
      <c r="D14" s="126" t="s">
        <v>206</v>
      </c>
      <c r="E14" s="127" t="s">
        <v>8</v>
      </c>
      <c r="F14" s="128">
        <v>7</v>
      </c>
      <c r="G14" s="129"/>
      <c r="H14" s="130">
        <f>'App 4-Recyclables'!H13+'App 4-Recyclables'!L13+'App 4-Recyclables'!P13</f>
        <v>17039.2</v>
      </c>
      <c r="I14" s="130">
        <f>'App 4-Recyclables'!I13+'App 4-Recyclables'!M13+'App 4-Recyclables'!Q13</f>
        <v>15932.2</v>
      </c>
      <c r="J14" s="130">
        <f>'App 4-Recyclables'!J13+'App 4-Recyclables'!N13+'App 4-Recyclables'!R13</f>
        <v>1107</v>
      </c>
      <c r="K14" s="130">
        <f>'App 5-Organics'!H13+'App 5-Organics'!L13+'App 5-Organics'!P13</f>
        <v>21011</v>
      </c>
      <c r="L14" s="130">
        <f>'App 5-Organics'!I13+'App 5-Organics'!M13+'App 5-Organics'!Q13</f>
        <v>19935.2755</v>
      </c>
      <c r="M14" s="130">
        <f>'App 5-Organics'!J13+'App 5-Organics'!N13+'App 5-Organics'!R13</f>
        <v>1075.7245</v>
      </c>
      <c r="N14" s="296">
        <f>'App 6-Residual Waste'!H13+'App 6-Residual Waste'!R13+'App 6-Residual Waste'!Y13</f>
        <v>48150</v>
      </c>
      <c r="O14" s="296">
        <f>'App 6-Residual Waste'!I13+'App 6-Residual Waste'!S13+'App 6-Residual Waste'!Z13</f>
        <v>0</v>
      </c>
      <c r="P14" s="296">
        <f>'App 6-Residual Waste'!J13+'App 6-Residual Waste'!T13+'App 6-Residual Waste'!AA13</f>
        <v>48150</v>
      </c>
      <c r="Q14" s="295"/>
      <c r="R14" s="296">
        <f t="shared" si="0"/>
        <v>86200.2</v>
      </c>
      <c r="S14" s="296">
        <f t="shared" si="1"/>
        <v>35867.4755</v>
      </c>
      <c r="T14" s="296">
        <f t="shared" si="2"/>
        <v>50332.724499999997</v>
      </c>
      <c r="U14" s="297">
        <f t="shared" si="3"/>
        <v>0.41609503806255671</v>
      </c>
    </row>
    <row r="15" spans="1:21" ht="15.75" x14ac:dyDescent="0.25">
      <c r="A15" s="407" t="s">
        <v>317</v>
      </c>
      <c r="B15" s="407"/>
      <c r="C15" s="125">
        <v>550</v>
      </c>
      <c r="D15" s="126" t="s">
        <v>149</v>
      </c>
      <c r="E15" s="127" t="s">
        <v>3</v>
      </c>
      <c r="F15" s="128">
        <v>4</v>
      </c>
      <c r="G15" s="129"/>
      <c r="H15" s="130">
        <f>'App 4-Recyclables'!H14+'App 4-Recyclables'!L14+'App 4-Recyclables'!P14</f>
        <v>8915.17</v>
      </c>
      <c r="I15" s="130">
        <f>'App 4-Recyclables'!I14+'App 4-Recyclables'!M14+'App 4-Recyclables'!Q14</f>
        <v>8721.11</v>
      </c>
      <c r="J15" s="130">
        <f>'App 4-Recyclables'!J14+'App 4-Recyclables'!N14+'App 4-Recyclables'!R14</f>
        <v>194.06</v>
      </c>
      <c r="K15" s="130">
        <f>'App 5-Organics'!H14+'App 5-Organics'!L14+'App 5-Organics'!P14</f>
        <v>4636.45</v>
      </c>
      <c r="L15" s="130">
        <f>'App 5-Organics'!I14+'App 5-Organics'!M14+'App 5-Organics'!Q14</f>
        <v>4548.4920579999998</v>
      </c>
      <c r="M15" s="130">
        <f>'App 5-Organics'!J14+'App 5-Organics'!N14+'App 5-Organics'!R14</f>
        <v>87.957941999999989</v>
      </c>
      <c r="N15" s="296">
        <f>'App 6-Residual Waste'!H14+'App 6-Residual Waste'!R14+'App 6-Residual Waste'!Y14</f>
        <v>12084.869999999999</v>
      </c>
      <c r="O15" s="296">
        <f>'App 6-Residual Waste'!I14+'App 6-Residual Waste'!S14+'App 6-Residual Waste'!Z14</f>
        <v>0</v>
      </c>
      <c r="P15" s="296">
        <f>'App 6-Residual Waste'!J14+'App 6-Residual Waste'!T14+'App 6-Residual Waste'!AA14</f>
        <v>12084.869999999999</v>
      </c>
      <c r="Q15" s="295"/>
      <c r="R15" s="296">
        <f t="shared" si="0"/>
        <v>25636.489999999998</v>
      </c>
      <c r="S15" s="296">
        <f t="shared" si="1"/>
        <v>13269.602058</v>
      </c>
      <c r="T15" s="296">
        <f t="shared" si="2"/>
        <v>12366.887941999999</v>
      </c>
      <c r="U15" s="297">
        <f t="shared" si="3"/>
        <v>0.51760603959434393</v>
      </c>
    </row>
    <row r="16" spans="1:21" ht="15.75" x14ac:dyDescent="0.25">
      <c r="A16" s="407" t="s">
        <v>318</v>
      </c>
      <c r="B16" s="407"/>
      <c r="C16" s="125">
        <v>600</v>
      </c>
      <c r="D16" s="126" t="s">
        <v>148</v>
      </c>
      <c r="E16" s="127" t="s">
        <v>11</v>
      </c>
      <c r="F16" s="128">
        <v>11</v>
      </c>
      <c r="G16" s="129"/>
      <c r="H16" s="130">
        <f>'App 4-Recyclables'!H15+'App 4-Recyclables'!L15+'App 4-Recyclables'!P15</f>
        <v>2525.7799999999997</v>
      </c>
      <c r="I16" s="130">
        <f>'App 4-Recyclables'!I15+'App 4-Recyclables'!M15+'App 4-Recyclables'!Q15</f>
        <v>2439.7799999999997</v>
      </c>
      <c r="J16" s="130">
        <f>'App 4-Recyclables'!J15+'App 4-Recyclables'!N15+'App 4-Recyclables'!R15</f>
        <v>86</v>
      </c>
      <c r="K16" s="130">
        <f>'App 5-Organics'!H15+'App 5-Organics'!L15+'App 5-Organics'!P15</f>
        <v>2685.58</v>
      </c>
      <c r="L16" s="130">
        <f>'App 5-Organics'!I15+'App 5-Organics'!M15+'App 5-Organics'!Q15</f>
        <v>2558.5446120000001</v>
      </c>
      <c r="M16" s="130">
        <f>'App 5-Organics'!J15+'App 5-Organics'!N15+'App 5-Organics'!R15</f>
        <v>127.035388</v>
      </c>
      <c r="N16" s="296">
        <f>'App 6-Residual Waste'!H15+'App 6-Residual Waste'!R15+'App 6-Residual Waste'!Y15</f>
        <v>3647.15</v>
      </c>
      <c r="O16" s="296">
        <f>'App 6-Residual Waste'!I15+'App 6-Residual Waste'!S15+'App 6-Residual Waste'!Z15</f>
        <v>1250</v>
      </c>
      <c r="P16" s="296">
        <f>'App 6-Residual Waste'!J15+'App 6-Residual Waste'!T15+'App 6-Residual Waste'!AA15</f>
        <v>2397.15</v>
      </c>
      <c r="Q16" s="295"/>
      <c r="R16" s="296">
        <f t="shared" si="0"/>
        <v>8858.51</v>
      </c>
      <c r="S16" s="296">
        <f t="shared" si="1"/>
        <v>6248.3246120000003</v>
      </c>
      <c r="T16" s="296">
        <f t="shared" si="2"/>
        <v>2610.1853879999999</v>
      </c>
      <c r="U16" s="297">
        <f t="shared" si="3"/>
        <v>0.70534713083803036</v>
      </c>
    </row>
    <row r="17" spans="1:21" ht="15.75" x14ac:dyDescent="0.25">
      <c r="A17" s="407" t="s">
        <v>311</v>
      </c>
      <c r="B17" s="407"/>
      <c r="C17" s="125">
        <v>650</v>
      </c>
      <c r="D17" s="126" t="s">
        <v>147</v>
      </c>
      <c r="E17" s="127" t="s">
        <v>3</v>
      </c>
      <c r="F17" s="128">
        <v>10</v>
      </c>
      <c r="G17" s="129"/>
      <c r="H17" s="130">
        <f>'App 4-Recyclables'!H16+'App 4-Recyclables'!L16+'App 4-Recyclables'!P16</f>
        <v>1061</v>
      </c>
      <c r="I17" s="130">
        <f>'App 4-Recyclables'!I16+'App 4-Recyclables'!M16+'App 4-Recyclables'!Q16</f>
        <v>1029.8</v>
      </c>
      <c r="J17" s="130">
        <f>'App 4-Recyclables'!J16+'App 4-Recyclables'!N16+'App 4-Recyclables'!R16</f>
        <v>31.2</v>
      </c>
      <c r="K17" s="130">
        <f>'App 5-Organics'!H16+'App 5-Organics'!L16+'App 5-Organics'!P16</f>
        <v>226</v>
      </c>
      <c r="L17" s="130">
        <f>'App 5-Organics'!I16+'App 5-Organics'!M16+'App 5-Organics'!Q16</f>
        <v>226</v>
      </c>
      <c r="M17" s="130">
        <f>'App 5-Organics'!J16+'App 5-Organics'!N16+'App 5-Organics'!R16</f>
        <v>0</v>
      </c>
      <c r="N17" s="296">
        <f>'App 6-Residual Waste'!H16+'App 6-Residual Waste'!R16+'App 6-Residual Waste'!Y16</f>
        <v>1757</v>
      </c>
      <c r="O17" s="296">
        <f>'App 6-Residual Waste'!I16+'App 6-Residual Waste'!S16+'App 6-Residual Waste'!Z16</f>
        <v>0</v>
      </c>
      <c r="P17" s="296">
        <f>'App 6-Residual Waste'!J16+'App 6-Residual Waste'!T16+'App 6-Residual Waste'!AA16</f>
        <v>1757</v>
      </c>
      <c r="Q17" s="295"/>
      <c r="R17" s="296">
        <f t="shared" si="0"/>
        <v>3044</v>
      </c>
      <c r="S17" s="296">
        <f t="shared" si="1"/>
        <v>1255.8</v>
      </c>
      <c r="T17" s="296">
        <f t="shared" si="2"/>
        <v>1788.2</v>
      </c>
      <c r="U17" s="297">
        <f t="shared" si="3"/>
        <v>0.41254927726675428</v>
      </c>
    </row>
    <row r="18" spans="1:21" ht="15.75" x14ac:dyDescent="0.25">
      <c r="A18" s="407" t="s">
        <v>314</v>
      </c>
      <c r="B18" s="407"/>
      <c r="C18" s="125">
        <v>750</v>
      </c>
      <c r="D18" s="126" t="s">
        <v>146</v>
      </c>
      <c r="E18" s="127" t="s">
        <v>8</v>
      </c>
      <c r="F18" s="128">
        <v>3</v>
      </c>
      <c r="G18" s="129"/>
      <c r="H18" s="130">
        <f>'App 4-Recyclables'!H17+'App 4-Recyclables'!L17+'App 4-Recyclables'!P17</f>
        <v>23610.04</v>
      </c>
      <c r="I18" s="130">
        <f>'App 4-Recyclables'!I17+'App 4-Recyclables'!M17+'App 4-Recyclables'!Q17</f>
        <v>21382.25</v>
      </c>
      <c r="J18" s="130">
        <f>'App 4-Recyclables'!J17+'App 4-Recyclables'!N17+'App 4-Recyclables'!R17</f>
        <v>2227.79</v>
      </c>
      <c r="K18" s="130">
        <f>'App 5-Organics'!H17+'App 5-Organics'!L17+'App 5-Organics'!P17</f>
        <v>0</v>
      </c>
      <c r="L18" s="130">
        <f>'App 5-Organics'!I17+'App 5-Organics'!M17+'App 5-Organics'!Q17</f>
        <v>0</v>
      </c>
      <c r="M18" s="130">
        <f>'App 5-Organics'!J17+'App 5-Organics'!N17+'App 5-Organics'!R17</f>
        <v>0</v>
      </c>
      <c r="N18" s="296">
        <f>'App 6-Residual Waste'!H17+'App 6-Residual Waste'!R17+'App 6-Residual Waste'!Y17</f>
        <v>113004.73</v>
      </c>
      <c r="O18" s="296">
        <f>'App 6-Residual Waste'!I17+'App 6-Residual Waste'!S17+'App 6-Residual Waste'!Z17</f>
        <v>65400.47</v>
      </c>
      <c r="P18" s="296">
        <f>'App 6-Residual Waste'!J17+'App 6-Residual Waste'!T17+'App 6-Residual Waste'!AA17</f>
        <v>47604.26</v>
      </c>
      <c r="Q18" s="295"/>
      <c r="R18" s="296">
        <f t="shared" si="0"/>
        <v>136614.76999999999</v>
      </c>
      <c r="S18" s="296">
        <f t="shared" si="1"/>
        <v>86782.720000000001</v>
      </c>
      <c r="T18" s="296">
        <f t="shared" si="2"/>
        <v>49832.05</v>
      </c>
      <c r="U18" s="297">
        <f t="shared" si="3"/>
        <v>0.63523673172381001</v>
      </c>
    </row>
    <row r="19" spans="1:21" ht="15.75" x14ac:dyDescent="0.25">
      <c r="A19" s="407" t="s">
        <v>319</v>
      </c>
      <c r="B19" s="407"/>
      <c r="C19" s="125">
        <v>800</v>
      </c>
      <c r="D19" s="126" t="s">
        <v>145</v>
      </c>
      <c r="E19" s="127" t="s">
        <v>3</v>
      </c>
      <c r="F19" s="128">
        <v>10</v>
      </c>
      <c r="G19" s="129"/>
      <c r="H19" s="130">
        <f>'App 4-Recyclables'!H18+'App 4-Recyclables'!L18+'App 4-Recyclables'!P18</f>
        <v>25</v>
      </c>
      <c r="I19" s="130">
        <f>'App 4-Recyclables'!I18+'App 4-Recyclables'!M18+'App 4-Recyclables'!Q18</f>
        <v>25</v>
      </c>
      <c r="J19" s="130">
        <f>'App 4-Recyclables'!J18+'App 4-Recyclables'!N18+'App 4-Recyclables'!R18</f>
        <v>0</v>
      </c>
      <c r="K19" s="130">
        <f>'App 5-Organics'!H18+'App 5-Organics'!L18+'App 5-Organics'!P18</f>
        <v>238</v>
      </c>
      <c r="L19" s="130">
        <f>'App 5-Organics'!I18+'App 5-Organics'!M18+'App 5-Organics'!Q18</f>
        <v>238</v>
      </c>
      <c r="M19" s="130">
        <f>'App 5-Organics'!J18+'App 5-Organics'!N18+'App 5-Organics'!R18</f>
        <v>0</v>
      </c>
      <c r="N19" s="296">
        <f>'App 6-Residual Waste'!H18+'App 6-Residual Waste'!R18+'App 6-Residual Waste'!Y18</f>
        <v>958.08</v>
      </c>
      <c r="O19" s="296">
        <f>'App 6-Residual Waste'!I18+'App 6-Residual Waste'!S18+'App 6-Residual Waste'!Z18</f>
        <v>0</v>
      </c>
      <c r="P19" s="296">
        <f>'App 6-Residual Waste'!J18+'App 6-Residual Waste'!T18+'App 6-Residual Waste'!AA18</f>
        <v>958.08</v>
      </c>
      <c r="Q19" s="295"/>
      <c r="R19" s="296">
        <f t="shared" si="0"/>
        <v>1221.08</v>
      </c>
      <c r="S19" s="296">
        <f t="shared" si="1"/>
        <v>263</v>
      </c>
      <c r="T19" s="296">
        <f t="shared" si="2"/>
        <v>958.08</v>
      </c>
      <c r="U19" s="297">
        <f t="shared" si="3"/>
        <v>0.21538310348216336</v>
      </c>
    </row>
    <row r="20" spans="1:21" ht="15.75" x14ac:dyDescent="0.25">
      <c r="A20" s="407" t="s">
        <v>316</v>
      </c>
      <c r="B20" s="407"/>
      <c r="C20" s="125">
        <v>850</v>
      </c>
      <c r="D20" s="126" t="s">
        <v>144</v>
      </c>
      <c r="E20" s="127" t="s">
        <v>3</v>
      </c>
      <c r="F20" s="128">
        <v>10</v>
      </c>
      <c r="G20" s="129"/>
      <c r="H20" s="130">
        <f>'App 4-Recyclables'!H19+'App 4-Recyclables'!L19+'App 4-Recyclables'!P19</f>
        <v>809.3</v>
      </c>
      <c r="I20" s="130">
        <f>'App 4-Recyclables'!I19+'App 4-Recyclables'!M19+'App 4-Recyclables'!Q19</f>
        <v>534.70000000000005</v>
      </c>
      <c r="J20" s="130">
        <f>'App 4-Recyclables'!J19+'App 4-Recyclables'!N19+'App 4-Recyclables'!R19</f>
        <v>274.60000000000002</v>
      </c>
      <c r="K20" s="130">
        <f>'App 5-Organics'!H19+'App 5-Organics'!L19+'App 5-Organics'!P19</f>
        <v>199</v>
      </c>
      <c r="L20" s="130">
        <f>'App 5-Organics'!I19+'App 5-Organics'!M19+'App 5-Organics'!Q19</f>
        <v>199</v>
      </c>
      <c r="M20" s="130">
        <f>'App 5-Organics'!J19+'App 5-Organics'!N19+'App 5-Organics'!R19</f>
        <v>0</v>
      </c>
      <c r="N20" s="296">
        <f>'App 6-Residual Waste'!H19+'App 6-Residual Waste'!R19+'App 6-Residual Waste'!Y19</f>
        <v>5002</v>
      </c>
      <c r="O20" s="296">
        <f>'App 6-Residual Waste'!I19+'App 6-Residual Waste'!S19+'App 6-Residual Waste'!Z19</f>
        <v>0</v>
      </c>
      <c r="P20" s="296">
        <f>'App 6-Residual Waste'!J19+'App 6-Residual Waste'!T19+'App 6-Residual Waste'!AA19</f>
        <v>5002</v>
      </c>
      <c r="Q20" s="295"/>
      <c r="R20" s="296">
        <f t="shared" si="0"/>
        <v>6010.3</v>
      </c>
      <c r="S20" s="296">
        <f t="shared" si="1"/>
        <v>733.7</v>
      </c>
      <c r="T20" s="296">
        <f t="shared" si="2"/>
        <v>5276.6</v>
      </c>
      <c r="U20" s="297">
        <f t="shared" si="3"/>
        <v>0.12207377335573932</v>
      </c>
    </row>
    <row r="21" spans="1:21" ht="15.75" x14ac:dyDescent="0.25">
      <c r="A21" s="408" t="s">
        <v>314</v>
      </c>
      <c r="B21" s="409" t="s">
        <v>316</v>
      </c>
      <c r="C21" s="125">
        <v>900</v>
      </c>
      <c r="D21" s="126" t="s">
        <v>143</v>
      </c>
      <c r="E21" s="127" t="s">
        <v>11</v>
      </c>
      <c r="F21" s="128">
        <v>7</v>
      </c>
      <c r="G21" s="129"/>
      <c r="H21" s="130">
        <f>'App 4-Recyclables'!H20+'App 4-Recyclables'!L20+'App 4-Recyclables'!P20</f>
        <v>10581.94</v>
      </c>
      <c r="I21" s="130">
        <f>'App 4-Recyclables'!I20+'App 4-Recyclables'!M20+'App 4-Recyclables'!Q20</f>
        <v>10060.140000000001</v>
      </c>
      <c r="J21" s="130">
        <f>'App 4-Recyclables'!J20+'App 4-Recyclables'!N20+'App 4-Recyclables'!R20</f>
        <v>521.79999999999995</v>
      </c>
      <c r="K21" s="130">
        <f>'App 5-Organics'!H20+'App 5-Organics'!L20+'App 5-Organics'!P20</f>
        <v>7704.32</v>
      </c>
      <c r="L21" s="130">
        <f>'App 5-Organics'!I20+'App 5-Organics'!M20+'App 5-Organics'!Q20</f>
        <v>7130.01</v>
      </c>
      <c r="M21" s="130">
        <f>'App 5-Organics'!J20+'App 5-Organics'!N20+'App 5-Organics'!R20</f>
        <v>574.30999999999995</v>
      </c>
      <c r="N21" s="296">
        <f>'App 6-Residual Waste'!H20+'App 6-Residual Waste'!R20+'App 6-Residual Waste'!Y20</f>
        <v>27375</v>
      </c>
      <c r="O21" s="296">
        <f>'App 6-Residual Waste'!I20+'App 6-Residual Waste'!S20+'App 6-Residual Waste'!Z20</f>
        <v>257</v>
      </c>
      <c r="P21" s="296">
        <f>'App 6-Residual Waste'!J20+'App 6-Residual Waste'!T20+'App 6-Residual Waste'!AA20</f>
        <v>27118</v>
      </c>
      <c r="Q21" s="295"/>
      <c r="R21" s="296">
        <f t="shared" si="0"/>
        <v>45661.26</v>
      </c>
      <c r="S21" s="296">
        <f t="shared" si="1"/>
        <v>17447.150000000001</v>
      </c>
      <c r="T21" s="296">
        <f t="shared" si="2"/>
        <v>28214.11</v>
      </c>
      <c r="U21" s="297">
        <f t="shared" si="3"/>
        <v>0.38209961792556757</v>
      </c>
    </row>
    <row r="22" spans="1:21" ht="15.75" x14ac:dyDescent="0.25">
      <c r="A22" s="407" t="s">
        <v>316</v>
      </c>
      <c r="B22" s="407"/>
      <c r="C22" s="125">
        <v>950</v>
      </c>
      <c r="D22" s="126" t="s">
        <v>142</v>
      </c>
      <c r="E22" s="127" t="s">
        <v>3</v>
      </c>
      <c r="F22" s="128">
        <v>9</v>
      </c>
      <c r="G22" s="129"/>
      <c r="H22" s="130">
        <f>'App 4-Recyclables'!H21+'App 4-Recyclables'!L21+'App 4-Recyclables'!P21</f>
        <v>144</v>
      </c>
      <c r="I22" s="130">
        <f>'App 4-Recyclables'!I21+'App 4-Recyclables'!M21+'App 4-Recyclables'!Q21</f>
        <v>138.01</v>
      </c>
      <c r="J22" s="130">
        <f>'App 4-Recyclables'!J21+'App 4-Recyclables'!N21+'App 4-Recyclables'!R21</f>
        <v>5.99</v>
      </c>
      <c r="K22" s="130">
        <f>'App 5-Organics'!H21+'App 5-Organics'!L21+'App 5-Organics'!P21</f>
        <v>0</v>
      </c>
      <c r="L22" s="130">
        <f>'App 5-Organics'!I21+'App 5-Organics'!M21+'App 5-Organics'!Q21</f>
        <v>0</v>
      </c>
      <c r="M22" s="130">
        <f>'App 5-Organics'!J21+'App 5-Organics'!N21+'App 5-Organics'!R21</f>
        <v>0</v>
      </c>
      <c r="N22" s="296">
        <f>'App 6-Residual Waste'!H21+'App 6-Residual Waste'!R21+'App 6-Residual Waste'!Y21</f>
        <v>830</v>
      </c>
      <c r="O22" s="296">
        <f>'App 6-Residual Waste'!I21+'App 6-Residual Waste'!S21+'App 6-Residual Waste'!Z21</f>
        <v>0</v>
      </c>
      <c r="P22" s="296">
        <f>'App 6-Residual Waste'!J21+'App 6-Residual Waste'!T21+'App 6-Residual Waste'!AA21</f>
        <v>830</v>
      </c>
      <c r="Q22" s="295"/>
      <c r="R22" s="296">
        <f t="shared" si="0"/>
        <v>974</v>
      </c>
      <c r="S22" s="296">
        <f t="shared" si="1"/>
        <v>138.01</v>
      </c>
      <c r="T22" s="296">
        <f t="shared" si="2"/>
        <v>835.99</v>
      </c>
      <c r="U22" s="297">
        <f t="shared" si="3"/>
        <v>0.14169404517453799</v>
      </c>
    </row>
    <row r="23" spans="1:21" ht="15.75" x14ac:dyDescent="0.25">
      <c r="A23" s="407" t="s">
        <v>317</v>
      </c>
      <c r="B23" s="407"/>
      <c r="C23" s="125">
        <v>1000</v>
      </c>
      <c r="D23" s="126" t="s">
        <v>141</v>
      </c>
      <c r="E23" s="127" t="s">
        <v>3</v>
      </c>
      <c r="F23" s="128">
        <v>9</v>
      </c>
      <c r="G23" s="129"/>
      <c r="H23" s="130">
        <f>'App 4-Recyclables'!H22+'App 4-Recyclables'!L22+'App 4-Recyclables'!P22</f>
        <v>734.38</v>
      </c>
      <c r="I23" s="130">
        <f>'App 4-Recyclables'!I22+'App 4-Recyclables'!M22+'App 4-Recyclables'!Q22</f>
        <v>371.02</v>
      </c>
      <c r="J23" s="130">
        <f>'App 4-Recyclables'!J22+'App 4-Recyclables'!N22+'App 4-Recyclables'!R22</f>
        <v>363.36</v>
      </c>
      <c r="K23" s="130">
        <f>'App 5-Organics'!H22+'App 5-Organics'!L22+'App 5-Organics'!P22</f>
        <v>0</v>
      </c>
      <c r="L23" s="130">
        <f>'App 5-Organics'!I22+'App 5-Organics'!M22+'App 5-Organics'!Q22</f>
        <v>0</v>
      </c>
      <c r="M23" s="130">
        <f>'App 5-Organics'!J22+'App 5-Organics'!N22+'App 5-Organics'!R22</f>
        <v>0</v>
      </c>
      <c r="N23" s="296">
        <f>'App 6-Residual Waste'!H22+'App 6-Residual Waste'!R22+'App 6-Residual Waste'!Y22</f>
        <v>1632</v>
      </c>
      <c r="O23" s="296">
        <f>'App 6-Residual Waste'!I22+'App 6-Residual Waste'!S22+'App 6-Residual Waste'!Z22</f>
        <v>0</v>
      </c>
      <c r="P23" s="296">
        <f>'App 6-Residual Waste'!J22+'App 6-Residual Waste'!T22+'App 6-Residual Waste'!AA22</f>
        <v>1632</v>
      </c>
      <c r="Q23" s="295"/>
      <c r="R23" s="296">
        <f t="shared" si="0"/>
        <v>2366.38</v>
      </c>
      <c r="S23" s="296">
        <f t="shared" si="1"/>
        <v>371.02</v>
      </c>
      <c r="T23" s="296">
        <f t="shared" si="2"/>
        <v>1995.3600000000001</v>
      </c>
      <c r="U23" s="297">
        <f t="shared" si="3"/>
        <v>0.15678800530768514</v>
      </c>
    </row>
    <row r="24" spans="1:21" ht="15.75" x14ac:dyDescent="0.25">
      <c r="A24" s="407" t="s">
        <v>317</v>
      </c>
      <c r="B24" s="407"/>
      <c r="C24" s="125">
        <v>1050</v>
      </c>
      <c r="D24" s="126" t="s">
        <v>140</v>
      </c>
      <c r="E24" s="127" t="s">
        <v>3</v>
      </c>
      <c r="F24" s="128">
        <v>9</v>
      </c>
      <c r="G24" s="129"/>
      <c r="H24" s="130">
        <f>'App 4-Recyclables'!H23+'App 4-Recyclables'!L23+'App 4-Recyclables'!P23</f>
        <v>500</v>
      </c>
      <c r="I24" s="130">
        <f>'App 4-Recyclables'!I23+'App 4-Recyclables'!M23+'App 4-Recyclables'!Q23</f>
        <v>491.68</v>
      </c>
      <c r="J24" s="130">
        <f>'App 4-Recyclables'!J23+'App 4-Recyclables'!N23+'App 4-Recyclables'!R23</f>
        <v>8.32</v>
      </c>
      <c r="K24" s="130">
        <f>'App 5-Organics'!H23+'App 5-Organics'!L23+'App 5-Organics'!P23</f>
        <v>10</v>
      </c>
      <c r="L24" s="130">
        <f>'App 5-Organics'!I23+'App 5-Organics'!M23+'App 5-Organics'!Q23</f>
        <v>10</v>
      </c>
      <c r="M24" s="130">
        <f>'App 5-Organics'!J23+'App 5-Organics'!N23+'App 5-Organics'!R23</f>
        <v>0</v>
      </c>
      <c r="N24" s="296">
        <f>'App 6-Residual Waste'!H23+'App 6-Residual Waste'!R23+'App 6-Residual Waste'!Y23</f>
        <v>900</v>
      </c>
      <c r="O24" s="296">
        <f>'App 6-Residual Waste'!I23+'App 6-Residual Waste'!S23+'App 6-Residual Waste'!Z23</f>
        <v>0</v>
      </c>
      <c r="P24" s="296">
        <f>'App 6-Residual Waste'!J23+'App 6-Residual Waste'!T23+'App 6-Residual Waste'!AA23</f>
        <v>900</v>
      </c>
      <c r="Q24" s="295"/>
      <c r="R24" s="296">
        <f t="shared" si="0"/>
        <v>1410</v>
      </c>
      <c r="S24" s="296">
        <f t="shared" si="1"/>
        <v>501.68</v>
      </c>
      <c r="T24" s="296">
        <f t="shared" si="2"/>
        <v>908.32</v>
      </c>
      <c r="U24" s="297">
        <f t="shared" si="3"/>
        <v>0.3558014184397163</v>
      </c>
    </row>
    <row r="25" spans="1:21" ht="15.75" x14ac:dyDescent="0.25">
      <c r="A25" s="407" t="s">
        <v>313</v>
      </c>
      <c r="B25" s="407"/>
      <c r="C25" s="125">
        <v>1100</v>
      </c>
      <c r="D25" s="126" t="s">
        <v>139</v>
      </c>
      <c r="E25" s="127" t="s">
        <v>8</v>
      </c>
      <c r="F25" s="128">
        <v>2</v>
      </c>
      <c r="G25" s="129"/>
      <c r="H25" s="130">
        <f>'App 4-Recyclables'!H24+'App 4-Recyclables'!L24+'App 4-Recyclables'!P24</f>
        <v>4319.59</v>
      </c>
      <c r="I25" s="130">
        <f>'App 4-Recyclables'!I24+'App 4-Recyclables'!M24+'App 4-Recyclables'!Q24</f>
        <v>4121.5599999999995</v>
      </c>
      <c r="J25" s="130">
        <f>'App 4-Recyclables'!J24+'App 4-Recyclables'!N24+'App 4-Recyclables'!R24</f>
        <v>198.03</v>
      </c>
      <c r="K25" s="130">
        <f>'App 5-Organics'!H24+'App 5-Organics'!L24+'App 5-Organics'!P24</f>
        <v>1248</v>
      </c>
      <c r="L25" s="130">
        <f>'App 5-Organics'!I24+'App 5-Organics'!M24+'App 5-Organics'!Q24</f>
        <v>542</v>
      </c>
      <c r="M25" s="130">
        <f>'App 5-Organics'!J24+'App 5-Organics'!N24+'App 5-Organics'!R24</f>
        <v>706</v>
      </c>
      <c r="N25" s="296">
        <f>'App 6-Residual Waste'!H24+'App 6-Residual Waste'!R24+'App 6-Residual Waste'!Y24</f>
        <v>11336</v>
      </c>
      <c r="O25" s="296">
        <f>'App 6-Residual Waste'!I24+'App 6-Residual Waste'!S24+'App 6-Residual Waste'!Z24</f>
        <v>125</v>
      </c>
      <c r="P25" s="296">
        <f>'App 6-Residual Waste'!J24+'App 6-Residual Waste'!T24+'App 6-Residual Waste'!AA24</f>
        <v>11211</v>
      </c>
      <c r="Q25" s="295"/>
      <c r="R25" s="296">
        <f t="shared" si="0"/>
        <v>16903.59</v>
      </c>
      <c r="S25" s="296">
        <f t="shared" si="1"/>
        <v>4788.5599999999995</v>
      </c>
      <c r="T25" s="296">
        <f t="shared" si="2"/>
        <v>12115.03</v>
      </c>
      <c r="U25" s="297">
        <f t="shared" si="3"/>
        <v>0.28328656811955327</v>
      </c>
    </row>
    <row r="26" spans="1:21" ht="15.75" x14ac:dyDescent="0.25">
      <c r="A26" s="407" t="s">
        <v>316</v>
      </c>
      <c r="B26" s="407"/>
      <c r="C26" s="125">
        <v>1150</v>
      </c>
      <c r="D26" s="126" t="s">
        <v>138</v>
      </c>
      <c r="E26" s="127" t="s">
        <v>3</v>
      </c>
      <c r="F26" s="128">
        <v>9</v>
      </c>
      <c r="G26" s="129"/>
      <c r="H26" s="130">
        <f>'App 4-Recyclables'!H25+'App 4-Recyclables'!L25+'App 4-Recyclables'!P25</f>
        <v>651.5</v>
      </c>
      <c r="I26" s="130">
        <f>'App 4-Recyclables'!I25+'App 4-Recyclables'!M25+'App 4-Recyclables'!Q25</f>
        <v>651.5</v>
      </c>
      <c r="J26" s="130">
        <f>'App 4-Recyclables'!J25+'App 4-Recyclables'!N25+'App 4-Recyclables'!R25</f>
        <v>0</v>
      </c>
      <c r="K26" s="130">
        <f>'App 5-Organics'!H25+'App 5-Organics'!L25+'App 5-Organics'!P25</f>
        <v>59</v>
      </c>
      <c r="L26" s="130">
        <f>'App 5-Organics'!I25+'App 5-Organics'!M25+'App 5-Organics'!Q25</f>
        <v>59</v>
      </c>
      <c r="M26" s="130">
        <f>'App 5-Organics'!J25+'App 5-Organics'!N25+'App 5-Organics'!R25</f>
        <v>0</v>
      </c>
      <c r="N26" s="296">
        <f>'App 6-Residual Waste'!H25+'App 6-Residual Waste'!R25+'App 6-Residual Waste'!Y25</f>
        <v>574</v>
      </c>
      <c r="O26" s="296">
        <f>'App 6-Residual Waste'!I25+'App 6-Residual Waste'!S25+'App 6-Residual Waste'!Z25</f>
        <v>0</v>
      </c>
      <c r="P26" s="296">
        <f>'App 6-Residual Waste'!J25+'App 6-Residual Waste'!T25+'App 6-Residual Waste'!AA25</f>
        <v>574</v>
      </c>
      <c r="Q26" s="295"/>
      <c r="R26" s="296">
        <f t="shared" si="0"/>
        <v>1284.5</v>
      </c>
      <c r="S26" s="296">
        <f t="shared" si="1"/>
        <v>710.5</v>
      </c>
      <c r="T26" s="296">
        <f t="shared" si="2"/>
        <v>574</v>
      </c>
      <c r="U26" s="297">
        <f t="shared" si="3"/>
        <v>0.55313351498637597</v>
      </c>
    </row>
    <row r="27" spans="1:21" ht="15.75" x14ac:dyDescent="0.25">
      <c r="A27" s="407" t="s">
        <v>316</v>
      </c>
      <c r="B27" s="407"/>
      <c r="C27" s="125">
        <v>1200</v>
      </c>
      <c r="D27" s="126" t="s">
        <v>137</v>
      </c>
      <c r="E27" s="127" t="s">
        <v>3</v>
      </c>
      <c r="F27" s="128">
        <v>9</v>
      </c>
      <c r="G27" s="129"/>
      <c r="H27" s="130">
        <f>'App 4-Recyclables'!H26+'App 4-Recyclables'!L26+'App 4-Recyclables'!P26</f>
        <v>451</v>
      </c>
      <c r="I27" s="130">
        <f>'App 4-Recyclables'!I26+'App 4-Recyclables'!M26+'App 4-Recyclables'!Q26</f>
        <v>441</v>
      </c>
      <c r="J27" s="130">
        <f>'App 4-Recyclables'!J26+'App 4-Recyclables'!N26+'App 4-Recyclables'!R26</f>
        <v>10</v>
      </c>
      <c r="K27" s="130">
        <f>'App 5-Organics'!H26+'App 5-Organics'!L26+'App 5-Organics'!P26</f>
        <v>0</v>
      </c>
      <c r="L27" s="130">
        <f>'App 5-Organics'!I26+'App 5-Organics'!M26+'App 5-Organics'!Q26</f>
        <v>0</v>
      </c>
      <c r="M27" s="130">
        <f>'App 5-Organics'!J26+'App 5-Organics'!N26+'App 5-Organics'!R26</f>
        <v>0</v>
      </c>
      <c r="N27" s="296">
        <f>'App 6-Residual Waste'!H26+'App 6-Residual Waste'!R26+'App 6-Residual Waste'!Y26</f>
        <v>810</v>
      </c>
      <c r="O27" s="296">
        <f>'App 6-Residual Waste'!I26+'App 6-Residual Waste'!S26+'App 6-Residual Waste'!Z26</f>
        <v>0</v>
      </c>
      <c r="P27" s="296">
        <f>'App 6-Residual Waste'!J26+'App 6-Residual Waste'!T26+'App 6-Residual Waste'!AA26</f>
        <v>810</v>
      </c>
      <c r="Q27" s="295"/>
      <c r="R27" s="296">
        <f t="shared" si="0"/>
        <v>1261</v>
      </c>
      <c r="S27" s="296">
        <f t="shared" si="1"/>
        <v>441</v>
      </c>
      <c r="T27" s="296">
        <f t="shared" si="2"/>
        <v>820</v>
      </c>
      <c r="U27" s="297">
        <f t="shared" si="3"/>
        <v>0.34972244250594764</v>
      </c>
    </row>
    <row r="28" spans="1:21" ht="15.75" x14ac:dyDescent="0.25">
      <c r="A28" s="407" t="s">
        <v>316</v>
      </c>
      <c r="B28" s="407"/>
      <c r="C28" s="125">
        <v>1250</v>
      </c>
      <c r="D28" s="126" t="s">
        <v>136</v>
      </c>
      <c r="E28" s="127" t="s">
        <v>3</v>
      </c>
      <c r="F28" s="128">
        <v>4</v>
      </c>
      <c r="G28" s="129"/>
      <c r="H28" s="130">
        <f>'App 4-Recyclables'!H27+'App 4-Recyclables'!L27+'App 4-Recyclables'!P27</f>
        <v>649</v>
      </c>
      <c r="I28" s="130">
        <f>'App 4-Recyclables'!I27+'App 4-Recyclables'!M27+'App 4-Recyclables'!Q27</f>
        <v>649</v>
      </c>
      <c r="J28" s="130">
        <f>'App 4-Recyclables'!J27+'App 4-Recyclables'!N27+'App 4-Recyclables'!R27</f>
        <v>0</v>
      </c>
      <c r="K28" s="130">
        <f>'App 5-Organics'!H27+'App 5-Organics'!L27+'App 5-Organics'!P27</f>
        <v>8073</v>
      </c>
      <c r="L28" s="130">
        <f>'App 5-Organics'!I27+'App 5-Organics'!M27+'App 5-Organics'!Q27</f>
        <v>7296</v>
      </c>
      <c r="M28" s="130">
        <f>'App 5-Organics'!J27+'App 5-Organics'!N27+'App 5-Organics'!R27</f>
        <v>777</v>
      </c>
      <c r="N28" s="296">
        <f>'App 6-Residual Waste'!H27+'App 6-Residual Waste'!R27+'App 6-Residual Waste'!Y27</f>
        <v>17675.620000000003</v>
      </c>
      <c r="O28" s="296">
        <f>'App 6-Residual Waste'!I27+'App 6-Residual Waste'!S27+'App 6-Residual Waste'!Z27</f>
        <v>0</v>
      </c>
      <c r="P28" s="296">
        <f>'App 6-Residual Waste'!J27+'App 6-Residual Waste'!T27+'App 6-Residual Waste'!AA27</f>
        <v>17675.620000000003</v>
      </c>
      <c r="Q28" s="295"/>
      <c r="R28" s="296">
        <f t="shared" si="0"/>
        <v>26397.620000000003</v>
      </c>
      <c r="S28" s="296">
        <f t="shared" si="1"/>
        <v>7945</v>
      </c>
      <c r="T28" s="296">
        <f t="shared" si="2"/>
        <v>18452.620000000003</v>
      </c>
      <c r="U28" s="297">
        <f t="shared" si="3"/>
        <v>0.30097410296837362</v>
      </c>
    </row>
    <row r="29" spans="1:21" ht="15.75" x14ac:dyDescent="0.25">
      <c r="A29" s="407" t="s">
        <v>313</v>
      </c>
      <c r="B29" s="407"/>
      <c r="C29" s="125">
        <v>1300</v>
      </c>
      <c r="D29" s="126" t="s">
        <v>135</v>
      </c>
      <c r="E29" s="127" t="s">
        <v>8</v>
      </c>
      <c r="F29" s="128">
        <v>2</v>
      </c>
      <c r="G29" s="129"/>
      <c r="H29" s="130">
        <f>'App 4-Recyclables'!H28+'App 4-Recyclables'!L28+'App 4-Recyclables'!P28</f>
        <v>2692.02</v>
      </c>
      <c r="I29" s="130">
        <f>'App 4-Recyclables'!I28+'App 4-Recyclables'!M28+'App 4-Recyclables'!Q28</f>
        <v>2395.1</v>
      </c>
      <c r="J29" s="130">
        <f>'App 4-Recyclables'!J28+'App 4-Recyclables'!N28+'App 4-Recyclables'!R28</f>
        <v>296.92</v>
      </c>
      <c r="K29" s="130">
        <f>'App 5-Organics'!H28+'App 5-Organics'!L28+'App 5-Organics'!P28</f>
        <v>2369.2600000000002</v>
      </c>
      <c r="L29" s="130">
        <f>'App 5-Organics'!I28+'App 5-Organics'!M28+'App 5-Organics'!Q28</f>
        <v>2242.50459</v>
      </c>
      <c r="M29" s="130">
        <f>'App 5-Organics'!J28+'App 5-Organics'!N28+'App 5-Organics'!R28</f>
        <v>126.75541000000001</v>
      </c>
      <c r="N29" s="296">
        <f>'App 6-Residual Waste'!H28+'App 6-Residual Waste'!R28+'App 6-Residual Waste'!Y28</f>
        <v>8578.0400000000009</v>
      </c>
      <c r="O29" s="296">
        <f>'App 6-Residual Waste'!I28+'App 6-Residual Waste'!S28+'App 6-Residual Waste'!Z28</f>
        <v>0</v>
      </c>
      <c r="P29" s="296">
        <f>'App 6-Residual Waste'!J28+'App 6-Residual Waste'!T28+'App 6-Residual Waste'!AA28</f>
        <v>8578.0400000000009</v>
      </c>
      <c r="Q29" s="295"/>
      <c r="R29" s="296">
        <f t="shared" si="0"/>
        <v>13639.320000000002</v>
      </c>
      <c r="S29" s="296">
        <f t="shared" si="1"/>
        <v>4637.6045899999999</v>
      </c>
      <c r="T29" s="296">
        <f t="shared" si="2"/>
        <v>9001.7154100000007</v>
      </c>
      <c r="U29" s="297">
        <f t="shared" si="3"/>
        <v>0.34001728751873256</v>
      </c>
    </row>
    <row r="30" spans="1:21" ht="15.75" x14ac:dyDescent="0.25">
      <c r="A30" s="407" t="s">
        <v>315</v>
      </c>
      <c r="B30" s="407"/>
      <c r="C30" s="125">
        <v>1350</v>
      </c>
      <c r="D30" s="126" t="s">
        <v>134</v>
      </c>
      <c r="E30" s="127" t="s">
        <v>11</v>
      </c>
      <c r="F30" s="128">
        <v>4</v>
      </c>
      <c r="G30" s="129"/>
      <c r="H30" s="130">
        <f>'App 4-Recyclables'!H29+'App 4-Recyclables'!L29+'App 4-Recyclables'!P29</f>
        <v>6573</v>
      </c>
      <c r="I30" s="130">
        <f>'App 4-Recyclables'!I29+'App 4-Recyclables'!M29+'App 4-Recyclables'!Q29</f>
        <v>6226.83</v>
      </c>
      <c r="J30" s="130">
        <f>'App 4-Recyclables'!J29+'App 4-Recyclables'!N29+'App 4-Recyclables'!R29</f>
        <v>346.16999999999996</v>
      </c>
      <c r="K30" s="130">
        <f>'App 5-Organics'!H29+'App 5-Organics'!L29+'App 5-Organics'!P29</f>
        <v>3874</v>
      </c>
      <c r="L30" s="130">
        <f>'App 5-Organics'!I29+'App 5-Organics'!M29+'App 5-Organics'!Q29</f>
        <v>3874</v>
      </c>
      <c r="M30" s="130">
        <f>'App 5-Organics'!J29+'App 5-Organics'!N29+'App 5-Organics'!R29</f>
        <v>0</v>
      </c>
      <c r="N30" s="296">
        <f>'App 6-Residual Waste'!H29+'App 6-Residual Waste'!R29+'App 6-Residual Waste'!Y29</f>
        <v>14207</v>
      </c>
      <c r="O30" s="296">
        <f>'App 6-Residual Waste'!I29+'App 6-Residual Waste'!S29+'App 6-Residual Waste'!Z29</f>
        <v>468</v>
      </c>
      <c r="P30" s="296">
        <f>'App 6-Residual Waste'!J29+'App 6-Residual Waste'!T29+'App 6-Residual Waste'!AA29</f>
        <v>13739</v>
      </c>
      <c r="Q30" s="295"/>
      <c r="R30" s="296">
        <f t="shared" si="0"/>
        <v>24654</v>
      </c>
      <c r="S30" s="296">
        <f t="shared" si="1"/>
        <v>10568.83</v>
      </c>
      <c r="T30" s="296">
        <f t="shared" si="2"/>
        <v>14085.17</v>
      </c>
      <c r="U30" s="297">
        <f t="shared" si="3"/>
        <v>0.42868621724669426</v>
      </c>
    </row>
    <row r="31" spans="1:21" ht="15.75" x14ac:dyDescent="0.25">
      <c r="A31" s="407" t="s">
        <v>316</v>
      </c>
      <c r="B31" s="407"/>
      <c r="C31" s="125">
        <v>1400</v>
      </c>
      <c r="D31" s="126" t="s">
        <v>133</v>
      </c>
      <c r="E31" s="127" t="s">
        <v>3</v>
      </c>
      <c r="F31" s="128">
        <v>11</v>
      </c>
      <c r="G31" s="129"/>
      <c r="H31" s="130">
        <f>'App 4-Recyclables'!H30+'App 4-Recyclables'!L30+'App 4-Recyclables'!P30</f>
        <v>835.79</v>
      </c>
      <c r="I31" s="130">
        <f>'App 4-Recyclables'!I30+'App 4-Recyclables'!M30+'App 4-Recyclables'!Q30</f>
        <v>795.71</v>
      </c>
      <c r="J31" s="130">
        <f>'App 4-Recyclables'!J30+'App 4-Recyclables'!N30+'App 4-Recyclables'!R30</f>
        <v>40.08</v>
      </c>
      <c r="K31" s="130">
        <f>'App 5-Organics'!H30+'App 5-Organics'!L30+'App 5-Organics'!P30</f>
        <v>76.34</v>
      </c>
      <c r="L31" s="130">
        <f>'App 5-Organics'!I30+'App 5-Organics'!M30+'App 5-Organics'!Q30</f>
        <v>76.34</v>
      </c>
      <c r="M31" s="130">
        <f>'App 5-Organics'!J30+'App 5-Organics'!N30+'App 5-Organics'!R30</f>
        <v>0</v>
      </c>
      <c r="N31" s="296">
        <f>'App 6-Residual Waste'!H30+'App 6-Residual Waste'!R30+'App 6-Residual Waste'!Y30</f>
        <v>3519</v>
      </c>
      <c r="O31" s="296">
        <f>'App 6-Residual Waste'!I30+'App 6-Residual Waste'!S30+'App 6-Residual Waste'!Z30</f>
        <v>0</v>
      </c>
      <c r="P31" s="296">
        <f>'App 6-Residual Waste'!J30+'App 6-Residual Waste'!T30+'App 6-Residual Waste'!AA30</f>
        <v>3519</v>
      </c>
      <c r="Q31" s="295"/>
      <c r="R31" s="296">
        <f t="shared" si="0"/>
        <v>4431.13</v>
      </c>
      <c r="S31" s="296">
        <f t="shared" si="1"/>
        <v>872.05000000000007</v>
      </c>
      <c r="T31" s="296">
        <f t="shared" si="2"/>
        <v>3559.08</v>
      </c>
      <c r="U31" s="297">
        <f t="shared" si="3"/>
        <v>0.19680081604466582</v>
      </c>
    </row>
    <row r="32" spans="1:21" ht="15.75" x14ac:dyDescent="0.25">
      <c r="A32" s="407" t="s">
        <v>320</v>
      </c>
      <c r="B32" s="407"/>
      <c r="C32" s="125">
        <v>1450</v>
      </c>
      <c r="D32" s="126" t="s">
        <v>132</v>
      </c>
      <c r="E32" s="127" t="s">
        <v>8</v>
      </c>
      <c r="F32" s="128">
        <v>6</v>
      </c>
      <c r="G32" s="129"/>
      <c r="H32" s="130">
        <f>'App 4-Recyclables'!H31+'App 4-Recyclables'!L31+'App 4-Recyclables'!P31</f>
        <v>8083</v>
      </c>
      <c r="I32" s="130">
        <f>'App 4-Recyclables'!I31+'App 4-Recyclables'!M31+'App 4-Recyclables'!Q31</f>
        <v>7840</v>
      </c>
      <c r="J32" s="130">
        <f>'App 4-Recyclables'!J31+'App 4-Recyclables'!N31+'App 4-Recyclables'!R31</f>
        <v>243</v>
      </c>
      <c r="K32" s="130">
        <f>'App 5-Organics'!H31+'App 5-Organics'!L31+'App 5-Organics'!P31</f>
        <v>8693</v>
      </c>
      <c r="L32" s="130">
        <f>'App 5-Organics'!I31+'App 5-Organics'!M31+'App 5-Organics'!Q31</f>
        <v>8596</v>
      </c>
      <c r="M32" s="130">
        <f>'App 5-Organics'!J31+'App 5-Organics'!N31+'App 5-Organics'!R31</f>
        <v>97</v>
      </c>
      <c r="N32" s="296">
        <f>'App 6-Residual Waste'!H31+'App 6-Residual Waste'!R31+'App 6-Residual Waste'!Y31</f>
        <v>18330</v>
      </c>
      <c r="O32" s="296">
        <f>'App 6-Residual Waste'!I31+'App 6-Residual Waste'!S31+'App 6-Residual Waste'!Z31</f>
        <v>7975</v>
      </c>
      <c r="P32" s="296">
        <f>'App 6-Residual Waste'!J31+'App 6-Residual Waste'!T31+'App 6-Residual Waste'!AA31</f>
        <v>10355</v>
      </c>
      <c r="Q32" s="295"/>
      <c r="R32" s="296">
        <f t="shared" si="0"/>
        <v>35106</v>
      </c>
      <c r="S32" s="296">
        <f t="shared" si="1"/>
        <v>24411</v>
      </c>
      <c r="T32" s="296">
        <f t="shared" si="2"/>
        <v>10695</v>
      </c>
      <c r="U32" s="297">
        <f t="shared" si="3"/>
        <v>0.69535122201333111</v>
      </c>
    </row>
    <row r="33" spans="1:21" ht="15.75" x14ac:dyDescent="0.25">
      <c r="A33" s="407" t="s">
        <v>320</v>
      </c>
      <c r="B33" s="407"/>
      <c r="C33" s="125">
        <v>1500</v>
      </c>
      <c r="D33" s="126" t="s">
        <v>131</v>
      </c>
      <c r="E33" s="127" t="s">
        <v>8</v>
      </c>
      <c r="F33" s="128">
        <v>7</v>
      </c>
      <c r="G33" s="129"/>
      <c r="H33" s="130">
        <f>'App 4-Recyclables'!H32+'App 4-Recyclables'!L32+'App 4-Recyclables'!P32</f>
        <v>15777</v>
      </c>
      <c r="I33" s="130">
        <f>'App 4-Recyclables'!I32+'App 4-Recyclables'!M32+'App 4-Recyclables'!Q32</f>
        <v>15343</v>
      </c>
      <c r="J33" s="130">
        <f>'App 4-Recyclables'!J32+'App 4-Recyclables'!N32+'App 4-Recyclables'!R32</f>
        <v>434</v>
      </c>
      <c r="K33" s="130">
        <f>'App 5-Organics'!H32+'App 5-Organics'!L32+'App 5-Organics'!P32</f>
        <v>17143</v>
      </c>
      <c r="L33" s="130">
        <f>'App 5-Organics'!I32+'App 5-Organics'!M32+'App 5-Organics'!Q32</f>
        <v>16292</v>
      </c>
      <c r="M33" s="130">
        <f>'App 5-Organics'!J32+'App 5-Organics'!N32+'App 5-Organics'!R32</f>
        <v>851</v>
      </c>
      <c r="N33" s="296">
        <f>'App 6-Residual Waste'!H32+'App 6-Residual Waste'!R32+'App 6-Residual Waste'!Y32</f>
        <v>38914</v>
      </c>
      <c r="O33" s="296">
        <f>'App 6-Residual Waste'!I32+'App 6-Residual Waste'!S32+'App 6-Residual Waste'!Z32</f>
        <v>17336</v>
      </c>
      <c r="P33" s="296">
        <f>'App 6-Residual Waste'!J32+'App 6-Residual Waste'!T32+'App 6-Residual Waste'!AA32</f>
        <v>21578</v>
      </c>
      <c r="Q33" s="295"/>
      <c r="R33" s="296">
        <f t="shared" si="0"/>
        <v>71834</v>
      </c>
      <c r="S33" s="296">
        <f t="shared" si="1"/>
        <v>48971</v>
      </c>
      <c r="T33" s="296">
        <f t="shared" si="2"/>
        <v>22863</v>
      </c>
      <c r="U33" s="297">
        <f t="shared" si="3"/>
        <v>0.6817245315588718</v>
      </c>
    </row>
    <row r="34" spans="1:21" ht="15.75" x14ac:dyDescent="0.25">
      <c r="A34" s="407" t="s">
        <v>313</v>
      </c>
      <c r="B34" s="407"/>
      <c r="C34" s="125">
        <v>1520</v>
      </c>
      <c r="D34" s="126" t="s">
        <v>130</v>
      </c>
      <c r="E34" s="127" t="s">
        <v>8</v>
      </c>
      <c r="F34" s="128">
        <v>2</v>
      </c>
      <c r="G34" s="129"/>
      <c r="H34" s="130">
        <f>'App 4-Recyclables'!H33+'App 4-Recyclables'!L33+'App 4-Recyclables'!P33</f>
        <v>8597.2000000000007</v>
      </c>
      <c r="I34" s="130">
        <f>'App 4-Recyclables'!I33+'App 4-Recyclables'!M33+'App 4-Recyclables'!Q33</f>
        <v>8319.25</v>
      </c>
      <c r="J34" s="130">
        <f>'App 4-Recyclables'!J33+'App 4-Recyclables'!N33+'App 4-Recyclables'!R33</f>
        <v>277.95</v>
      </c>
      <c r="K34" s="130">
        <f>'App 5-Organics'!H33+'App 5-Organics'!L33+'App 5-Organics'!P33</f>
        <v>5166.96</v>
      </c>
      <c r="L34" s="130">
        <f>'App 5-Organics'!I33+'App 5-Organics'!M33+'App 5-Organics'!Q33</f>
        <v>5090.34</v>
      </c>
      <c r="M34" s="130">
        <f>'App 5-Organics'!J33+'App 5-Organics'!N33+'App 5-Organics'!R33</f>
        <v>76.62</v>
      </c>
      <c r="N34" s="296">
        <f>'App 6-Residual Waste'!H33+'App 6-Residual Waste'!R33+'App 6-Residual Waste'!Y33</f>
        <v>19803.150000000001</v>
      </c>
      <c r="O34" s="296">
        <f>'App 6-Residual Waste'!I33+'App 6-Residual Waste'!S33+'App 6-Residual Waste'!Z33</f>
        <v>2565.0500000000002</v>
      </c>
      <c r="P34" s="296">
        <f>'App 6-Residual Waste'!J33+'App 6-Residual Waste'!T33+'App 6-Residual Waste'!AA33</f>
        <v>17238.100000000002</v>
      </c>
      <c r="Q34" s="295"/>
      <c r="R34" s="296">
        <f t="shared" si="0"/>
        <v>33567.31</v>
      </c>
      <c r="S34" s="296">
        <f t="shared" si="1"/>
        <v>15974.64</v>
      </c>
      <c r="T34" s="296">
        <f t="shared" si="2"/>
        <v>17592.670000000002</v>
      </c>
      <c r="U34" s="297">
        <f t="shared" si="3"/>
        <v>0.47589872408602302</v>
      </c>
    </row>
    <row r="35" spans="1:21" ht="15.75" x14ac:dyDescent="0.25">
      <c r="A35" s="407" t="s">
        <v>313</v>
      </c>
      <c r="B35" s="407"/>
      <c r="C35" s="125">
        <v>1550</v>
      </c>
      <c r="D35" s="126" t="s">
        <v>129</v>
      </c>
      <c r="E35" s="127" t="s">
        <v>8</v>
      </c>
      <c r="F35" s="128">
        <v>3</v>
      </c>
      <c r="G35" s="129"/>
      <c r="H35" s="130">
        <f>'App 4-Recyclables'!H34+'App 4-Recyclables'!L34+'App 4-Recyclables'!P34</f>
        <v>11277</v>
      </c>
      <c r="I35" s="130">
        <f>'App 4-Recyclables'!I34+'App 4-Recyclables'!M34+'App 4-Recyclables'!Q34</f>
        <v>9636.2000000000007</v>
      </c>
      <c r="J35" s="130">
        <f>'App 4-Recyclables'!J34+'App 4-Recyclables'!N34+'App 4-Recyclables'!R34</f>
        <v>1640.8</v>
      </c>
      <c r="K35" s="130">
        <f>'App 5-Organics'!H34+'App 5-Organics'!L34+'App 5-Organics'!P34</f>
        <v>10524</v>
      </c>
      <c r="L35" s="130">
        <f>'App 5-Organics'!I34+'App 5-Organics'!M34+'App 5-Organics'!Q34</f>
        <v>9960.9660000000003</v>
      </c>
      <c r="M35" s="130">
        <f>'App 5-Organics'!J34+'App 5-Organics'!N34+'App 5-Organics'!R34</f>
        <v>563.03399999999999</v>
      </c>
      <c r="N35" s="296">
        <f>'App 6-Residual Waste'!H34+'App 6-Residual Waste'!R34+'App 6-Residual Waste'!Y34</f>
        <v>39484</v>
      </c>
      <c r="O35" s="296">
        <f>'App 6-Residual Waste'!I34+'App 6-Residual Waste'!S34+'App 6-Residual Waste'!Z34</f>
        <v>395.40000000000003</v>
      </c>
      <c r="P35" s="296">
        <f>'App 6-Residual Waste'!J34+'App 6-Residual Waste'!T34+'App 6-Residual Waste'!AA34</f>
        <v>39088.6</v>
      </c>
      <c r="Q35" s="295"/>
      <c r="R35" s="296">
        <f t="shared" si="0"/>
        <v>61285</v>
      </c>
      <c r="S35" s="296">
        <f t="shared" si="1"/>
        <v>19992.566000000003</v>
      </c>
      <c r="T35" s="296">
        <f t="shared" si="2"/>
        <v>41292.434000000001</v>
      </c>
      <c r="U35" s="297">
        <f t="shared" si="3"/>
        <v>0.32622282777188549</v>
      </c>
    </row>
    <row r="36" spans="1:21" ht="15.75" x14ac:dyDescent="0.25">
      <c r="A36" s="407" t="s">
        <v>321</v>
      </c>
      <c r="B36" s="407"/>
      <c r="C36" s="125">
        <v>1600</v>
      </c>
      <c r="D36" s="126" t="s">
        <v>128</v>
      </c>
      <c r="E36" s="127" t="s">
        <v>3</v>
      </c>
      <c r="F36" s="128">
        <v>9</v>
      </c>
      <c r="G36" s="129"/>
      <c r="H36" s="130">
        <f>'App 4-Recyclables'!H35+'App 4-Recyclables'!L35+'App 4-Recyclables'!P35</f>
        <v>0</v>
      </c>
      <c r="I36" s="130">
        <f>'App 4-Recyclables'!I35+'App 4-Recyclables'!M35+'App 4-Recyclables'!Q35</f>
        <v>0</v>
      </c>
      <c r="J36" s="130">
        <f>'App 4-Recyclables'!J35+'App 4-Recyclables'!N35+'App 4-Recyclables'!R35</f>
        <v>0</v>
      </c>
      <c r="K36" s="130">
        <f>'App 5-Organics'!H35+'App 5-Organics'!L35+'App 5-Organics'!P35</f>
        <v>0</v>
      </c>
      <c r="L36" s="130">
        <f>'App 5-Organics'!I35+'App 5-Organics'!M35+'App 5-Organics'!Q35</f>
        <v>0</v>
      </c>
      <c r="M36" s="130">
        <f>'App 5-Organics'!J35+'App 5-Organics'!N35+'App 5-Organics'!R35</f>
        <v>0</v>
      </c>
      <c r="N36" s="296">
        <f>'App 6-Residual Waste'!H35+'App 6-Residual Waste'!R35+'App 6-Residual Waste'!Y35</f>
        <v>415</v>
      </c>
      <c r="O36" s="296">
        <f>'App 6-Residual Waste'!I35+'App 6-Residual Waste'!S35+'App 6-Residual Waste'!Z35</f>
        <v>0</v>
      </c>
      <c r="P36" s="296">
        <f>'App 6-Residual Waste'!J35+'App 6-Residual Waste'!T35+'App 6-Residual Waste'!AA35</f>
        <v>415</v>
      </c>
      <c r="Q36" s="295"/>
      <c r="R36" s="296">
        <f t="shared" si="0"/>
        <v>415</v>
      </c>
      <c r="S36" s="296">
        <f t="shared" si="1"/>
        <v>0</v>
      </c>
      <c r="T36" s="296">
        <f t="shared" si="2"/>
        <v>415</v>
      </c>
      <c r="U36" s="297">
        <f t="shared" si="3"/>
        <v>0</v>
      </c>
    </row>
    <row r="37" spans="1:21" ht="15.75" x14ac:dyDescent="0.25">
      <c r="A37" s="407" t="s">
        <v>316</v>
      </c>
      <c r="B37" s="407"/>
      <c r="C37" s="125">
        <v>1700</v>
      </c>
      <c r="D37" s="126" t="s">
        <v>127</v>
      </c>
      <c r="E37" s="127" t="s">
        <v>3</v>
      </c>
      <c r="F37" s="128">
        <v>9</v>
      </c>
      <c r="G37" s="129"/>
      <c r="H37" s="130">
        <f>'App 4-Recyclables'!H36+'App 4-Recyclables'!L36+'App 4-Recyclables'!P36</f>
        <v>0</v>
      </c>
      <c r="I37" s="130">
        <f>'App 4-Recyclables'!I36+'App 4-Recyclables'!M36+'App 4-Recyclables'!Q36</f>
        <v>0</v>
      </c>
      <c r="J37" s="130">
        <f>'App 4-Recyclables'!J36+'App 4-Recyclables'!N36+'App 4-Recyclables'!R36</f>
        <v>0</v>
      </c>
      <c r="K37" s="130">
        <f>'App 5-Organics'!H36+'App 5-Organics'!L36+'App 5-Organics'!P36</f>
        <v>0</v>
      </c>
      <c r="L37" s="130">
        <f>'App 5-Organics'!I36+'App 5-Organics'!M36+'App 5-Organics'!Q36</f>
        <v>0</v>
      </c>
      <c r="M37" s="130">
        <f>'App 5-Organics'!J36+'App 5-Organics'!N36+'App 5-Organics'!R36</f>
        <v>0</v>
      </c>
      <c r="N37" s="296">
        <f>'App 6-Residual Waste'!H36+'App 6-Residual Waste'!R36+'App 6-Residual Waste'!Y36</f>
        <v>450</v>
      </c>
      <c r="O37" s="296">
        <f>'App 6-Residual Waste'!I36+'App 6-Residual Waste'!S36+'App 6-Residual Waste'!Z36</f>
        <v>0</v>
      </c>
      <c r="P37" s="296">
        <f>'App 6-Residual Waste'!J36+'App 6-Residual Waste'!T36+'App 6-Residual Waste'!AA36</f>
        <v>450</v>
      </c>
      <c r="Q37" s="295"/>
      <c r="R37" s="296">
        <f t="shared" si="0"/>
        <v>450</v>
      </c>
      <c r="S37" s="296">
        <f t="shared" si="1"/>
        <v>0</v>
      </c>
      <c r="T37" s="296">
        <f t="shared" si="2"/>
        <v>450</v>
      </c>
      <c r="U37" s="297">
        <f t="shared" si="3"/>
        <v>0</v>
      </c>
    </row>
    <row r="38" spans="1:21" ht="15.75" x14ac:dyDescent="0.25">
      <c r="A38" s="407" t="s">
        <v>322</v>
      </c>
      <c r="B38" s="407"/>
      <c r="C38" s="125">
        <v>1720</v>
      </c>
      <c r="D38" s="126" t="s">
        <v>126</v>
      </c>
      <c r="E38" s="127" t="s">
        <v>6</v>
      </c>
      <c r="F38" s="128">
        <v>4</v>
      </c>
      <c r="G38" s="129"/>
      <c r="H38" s="130">
        <f>'App 4-Recyclables'!H37+'App 4-Recyclables'!L37+'App 4-Recyclables'!P37</f>
        <v>6949</v>
      </c>
      <c r="I38" s="130">
        <f>'App 4-Recyclables'!I37+'App 4-Recyclables'!M37+'App 4-Recyclables'!Q37</f>
        <v>6844</v>
      </c>
      <c r="J38" s="130">
        <f>'App 4-Recyclables'!J37+'App 4-Recyclables'!N37+'App 4-Recyclables'!R37</f>
        <v>105</v>
      </c>
      <c r="K38" s="130">
        <f>'App 5-Organics'!H37+'App 5-Organics'!L37+'App 5-Organics'!P37</f>
        <v>2694</v>
      </c>
      <c r="L38" s="130">
        <f>'App 5-Organics'!I37+'App 5-Organics'!M37+'App 5-Organics'!Q37</f>
        <v>402</v>
      </c>
      <c r="M38" s="130">
        <f>'App 5-Organics'!J37+'App 5-Organics'!N37+'App 5-Organics'!R37</f>
        <v>2292</v>
      </c>
      <c r="N38" s="296">
        <f>'App 6-Residual Waste'!H37+'App 6-Residual Waste'!R37+'App 6-Residual Waste'!Y37</f>
        <v>25684</v>
      </c>
      <c r="O38" s="296">
        <f>'App 6-Residual Waste'!I37+'App 6-Residual Waste'!S37+'App 6-Residual Waste'!Z37</f>
        <v>0</v>
      </c>
      <c r="P38" s="296">
        <f>'App 6-Residual Waste'!J37+'App 6-Residual Waste'!T37+'App 6-Residual Waste'!AA37</f>
        <v>25684</v>
      </c>
      <c r="Q38" s="295"/>
      <c r="R38" s="296">
        <f t="shared" ref="R38:R69" si="4">H38+K38+N38</f>
        <v>35327</v>
      </c>
      <c r="S38" s="296">
        <f t="shared" ref="S38:S69" si="5">I38+L38+O38</f>
        <v>7246</v>
      </c>
      <c r="T38" s="296">
        <f t="shared" ref="T38:T69" si="6">J38+M38+P38</f>
        <v>28081</v>
      </c>
      <c r="U38" s="297">
        <f t="shared" ref="U38:U69" si="7">S38/R38</f>
        <v>0.20511223709910267</v>
      </c>
    </row>
    <row r="39" spans="1:21" ht="15.75" x14ac:dyDescent="0.25">
      <c r="A39" s="407" t="s">
        <v>315</v>
      </c>
      <c r="B39" s="407"/>
      <c r="C39" s="125">
        <v>1730</v>
      </c>
      <c r="D39" s="126" t="s">
        <v>125</v>
      </c>
      <c r="E39" s="127" t="s">
        <v>11</v>
      </c>
      <c r="F39" s="128">
        <v>4</v>
      </c>
      <c r="G39" s="129"/>
      <c r="H39" s="130">
        <f>'App 4-Recyclables'!H38+'App 4-Recyclables'!L38+'App 4-Recyclables'!P38</f>
        <v>9741</v>
      </c>
      <c r="I39" s="130">
        <f>'App 4-Recyclables'!I38+'App 4-Recyclables'!M38+'App 4-Recyclables'!Q38</f>
        <v>9591</v>
      </c>
      <c r="J39" s="130">
        <f>'App 4-Recyclables'!J38+'App 4-Recyclables'!N38+'App 4-Recyclables'!R38</f>
        <v>150</v>
      </c>
      <c r="K39" s="130">
        <f>'App 5-Organics'!H38+'App 5-Organics'!L38+'App 5-Organics'!P38</f>
        <v>11279</v>
      </c>
      <c r="L39" s="130">
        <f>'App 5-Organics'!I38+'App 5-Organics'!M38+'App 5-Organics'!Q38</f>
        <v>11243</v>
      </c>
      <c r="M39" s="130">
        <f>'App 5-Organics'!J38+'App 5-Organics'!N38+'App 5-Organics'!R38</f>
        <v>36</v>
      </c>
      <c r="N39" s="296">
        <f>'App 6-Residual Waste'!H38+'App 6-Residual Waste'!R38+'App 6-Residual Waste'!Y38</f>
        <v>12318</v>
      </c>
      <c r="O39" s="296">
        <f>'App 6-Residual Waste'!I38+'App 6-Residual Waste'!S38+'App 6-Residual Waste'!Z38</f>
        <v>73</v>
      </c>
      <c r="P39" s="296">
        <f>'App 6-Residual Waste'!J38+'App 6-Residual Waste'!T38+'App 6-Residual Waste'!AA38</f>
        <v>12245</v>
      </c>
      <c r="Q39" s="295"/>
      <c r="R39" s="296">
        <f t="shared" si="4"/>
        <v>33338</v>
      </c>
      <c r="S39" s="296">
        <f t="shared" si="5"/>
        <v>20907</v>
      </c>
      <c r="T39" s="296">
        <f t="shared" si="6"/>
        <v>12431</v>
      </c>
      <c r="U39" s="297">
        <f t="shared" si="7"/>
        <v>0.62712220289159515</v>
      </c>
    </row>
    <row r="40" spans="1:21" ht="15.75" x14ac:dyDescent="0.25">
      <c r="A40" s="407" t="s">
        <v>316</v>
      </c>
      <c r="B40" s="407"/>
      <c r="C40" s="125">
        <v>1750</v>
      </c>
      <c r="D40" s="126" t="s">
        <v>124</v>
      </c>
      <c r="E40" s="127" t="s">
        <v>3</v>
      </c>
      <c r="F40" s="128">
        <v>10</v>
      </c>
      <c r="G40" s="129"/>
      <c r="H40" s="130">
        <f>'App 4-Recyclables'!H39+'App 4-Recyclables'!L39+'App 4-Recyclables'!P39</f>
        <v>1412</v>
      </c>
      <c r="I40" s="130">
        <f>'App 4-Recyclables'!I39+'App 4-Recyclables'!M39+'App 4-Recyclables'!Q39</f>
        <v>1412</v>
      </c>
      <c r="J40" s="130">
        <f>'App 4-Recyclables'!J39+'App 4-Recyclables'!N39+'App 4-Recyclables'!R39</f>
        <v>0</v>
      </c>
      <c r="K40" s="130">
        <f>'App 5-Organics'!H39+'App 5-Organics'!L39+'App 5-Organics'!P39</f>
        <v>0</v>
      </c>
      <c r="L40" s="130">
        <f>'App 5-Organics'!I39+'App 5-Organics'!M39+'App 5-Organics'!Q39</f>
        <v>0</v>
      </c>
      <c r="M40" s="130">
        <f>'App 5-Organics'!J39+'App 5-Organics'!N39+'App 5-Organics'!R39</f>
        <v>0</v>
      </c>
      <c r="N40" s="296">
        <f>'App 6-Residual Waste'!H39+'App 6-Residual Waste'!R39+'App 6-Residual Waste'!Y39</f>
        <v>1392.14</v>
      </c>
      <c r="O40" s="296">
        <f>'App 6-Residual Waste'!I39+'App 6-Residual Waste'!S39+'App 6-Residual Waste'!Z39</f>
        <v>0</v>
      </c>
      <c r="P40" s="296">
        <f>'App 6-Residual Waste'!J39+'App 6-Residual Waste'!T39+'App 6-Residual Waste'!AA39</f>
        <v>1392.14</v>
      </c>
      <c r="Q40" s="295"/>
      <c r="R40" s="296">
        <f t="shared" si="4"/>
        <v>2804.1400000000003</v>
      </c>
      <c r="S40" s="296">
        <f t="shared" si="5"/>
        <v>1412</v>
      </c>
      <c r="T40" s="296">
        <f t="shared" si="6"/>
        <v>1392.14</v>
      </c>
      <c r="U40" s="297">
        <f t="shared" si="7"/>
        <v>0.50354119266513075</v>
      </c>
    </row>
    <row r="41" spans="1:21" ht="15.75" x14ac:dyDescent="0.25">
      <c r="A41" s="407" t="s">
        <v>318</v>
      </c>
      <c r="B41" s="407"/>
      <c r="C41" s="125">
        <v>1800</v>
      </c>
      <c r="D41" s="126" t="s">
        <v>123</v>
      </c>
      <c r="E41" s="127" t="s">
        <v>11</v>
      </c>
      <c r="F41" s="128">
        <v>4</v>
      </c>
      <c r="G41" s="129"/>
      <c r="H41" s="130">
        <f>'App 4-Recyclables'!H40+'App 4-Recyclables'!L40+'App 4-Recyclables'!P40</f>
        <v>9236.0399999999991</v>
      </c>
      <c r="I41" s="130">
        <f>'App 4-Recyclables'!I40+'App 4-Recyclables'!M40+'App 4-Recyclables'!Q40</f>
        <v>8548.35</v>
      </c>
      <c r="J41" s="130">
        <f>'App 4-Recyclables'!J40+'App 4-Recyclables'!N40+'App 4-Recyclables'!R40</f>
        <v>687.68000000000006</v>
      </c>
      <c r="K41" s="130">
        <f>'App 5-Organics'!H40+'App 5-Organics'!L40+'App 5-Organics'!P40</f>
        <v>13693.51</v>
      </c>
      <c r="L41" s="130">
        <f>'App 5-Organics'!I40+'App 5-Organics'!M40+'App 5-Organics'!Q40</f>
        <v>13250.03</v>
      </c>
      <c r="M41" s="130">
        <f>'App 5-Organics'!J40+'App 5-Organics'!N40+'App 5-Organics'!R40</f>
        <v>443.48</v>
      </c>
      <c r="N41" s="296">
        <f>'App 6-Residual Waste'!H40+'App 6-Residual Waste'!R40+'App 6-Residual Waste'!Y40</f>
        <v>16761.309999999998</v>
      </c>
      <c r="O41" s="296">
        <f>'App 6-Residual Waste'!I40+'App 6-Residual Waste'!S40+'App 6-Residual Waste'!Z40</f>
        <v>5548.54</v>
      </c>
      <c r="P41" s="296">
        <f>'App 6-Residual Waste'!J40+'App 6-Residual Waste'!T40+'App 6-Residual Waste'!AA40</f>
        <v>11212.77</v>
      </c>
      <c r="Q41" s="295"/>
      <c r="R41" s="296">
        <f t="shared" si="4"/>
        <v>39690.86</v>
      </c>
      <c r="S41" s="296">
        <f t="shared" si="5"/>
        <v>27346.920000000002</v>
      </c>
      <c r="T41" s="296">
        <f t="shared" si="6"/>
        <v>12343.93</v>
      </c>
      <c r="U41" s="297">
        <f t="shared" si="7"/>
        <v>0.6889979204280281</v>
      </c>
    </row>
    <row r="42" spans="1:21" ht="15.75" x14ac:dyDescent="0.25">
      <c r="A42" s="407" t="s">
        <v>311</v>
      </c>
      <c r="B42" s="407"/>
      <c r="C42" s="125">
        <v>1860</v>
      </c>
      <c r="D42" s="126" t="s">
        <v>122</v>
      </c>
      <c r="E42" s="127" t="s">
        <v>3</v>
      </c>
      <c r="F42" s="128">
        <v>8</v>
      </c>
      <c r="G42" s="129"/>
      <c r="H42" s="130">
        <f>'App 4-Recyclables'!H41+'App 4-Recyclables'!L41+'App 4-Recyclables'!P41</f>
        <v>95.3</v>
      </c>
      <c r="I42" s="130">
        <f>'App 4-Recyclables'!I41+'App 4-Recyclables'!M41+'App 4-Recyclables'!Q41</f>
        <v>95.3</v>
      </c>
      <c r="J42" s="130">
        <f>'App 4-Recyclables'!J41+'App 4-Recyclables'!N41+'App 4-Recyclables'!R41</f>
        <v>0</v>
      </c>
      <c r="K42" s="130">
        <f>'App 5-Organics'!H41+'App 5-Organics'!L41+'App 5-Organics'!P41</f>
        <v>0</v>
      </c>
      <c r="L42" s="130">
        <f>'App 5-Organics'!I41+'App 5-Organics'!M41+'App 5-Organics'!Q41</f>
        <v>0</v>
      </c>
      <c r="M42" s="130">
        <f>'App 5-Organics'!J41+'App 5-Organics'!N41+'App 5-Organics'!R41</f>
        <v>0</v>
      </c>
      <c r="N42" s="296">
        <f>'App 6-Residual Waste'!H41+'App 6-Residual Waste'!R41+'App 6-Residual Waste'!Y41</f>
        <v>863.46</v>
      </c>
      <c r="O42" s="296">
        <f>'App 6-Residual Waste'!I41+'App 6-Residual Waste'!S41+'App 6-Residual Waste'!Z41</f>
        <v>0</v>
      </c>
      <c r="P42" s="296">
        <f>'App 6-Residual Waste'!J41+'App 6-Residual Waste'!T41+'App 6-Residual Waste'!AA41</f>
        <v>863.46</v>
      </c>
      <c r="Q42" s="295"/>
      <c r="R42" s="296">
        <f t="shared" si="4"/>
        <v>958.76</v>
      </c>
      <c r="S42" s="296">
        <f t="shared" si="5"/>
        <v>95.3</v>
      </c>
      <c r="T42" s="296">
        <f t="shared" si="6"/>
        <v>863.46</v>
      </c>
      <c r="U42" s="297">
        <f t="shared" si="7"/>
        <v>9.9399223997663641E-2</v>
      </c>
    </row>
    <row r="43" spans="1:21" ht="15.75" x14ac:dyDescent="0.25">
      <c r="A43" s="407" t="s">
        <v>319</v>
      </c>
      <c r="B43" s="407"/>
      <c r="C43" s="125">
        <v>2000</v>
      </c>
      <c r="D43" s="126" t="s">
        <v>121</v>
      </c>
      <c r="E43" s="127" t="s">
        <v>3</v>
      </c>
      <c r="F43" s="128">
        <v>9</v>
      </c>
      <c r="G43" s="129"/>
      <c r="H43" s="130">
        <f>'App 4-Recyclables'!H42+'App 4-Recyclables'!L42+'App 4-Recyclables'!P42</f>
        <v>280.27</v>
      </c>
      <c r="I43" s="130">
        <f>'App 4-Recyclables'!I42+'App 4-Recyclables'!M42+'App 4-Recyclables'!Q42</f>
        <v>268.61</v>
      </c>
      <c r="J43" s="130">
        <f>'App 4-Recyclables'!J42+'App 4-Recyclables'!N42+'App 4-Recyclables'!R42</f>
        <v>11.66</v>
      </c>
      <c r="K43" s="130">
        <f>'App 5-Organics'!H42+'App 5-Organics'!L42+'App 5-Organics'!P42</f>
        <v>170</v>
      </c>
      <c r="L43" s="130">
        <f>'App 5-Organics'!I42+'App 5-Organics'!M42+'App 5-Organics'!Q42</f>
        <v>159.68100000000001</v>
      </c>
      <c r="M43" s="130">
        <f>'App 5-Organics'!J42+'App 5-Organics'!N42+'App 5-Organics'!R42</f>
        <v>10.318999999999999</v>
      </c>
      <c r="N43" s="296">
        <f>'App 6-Residual Waste'!H42+'App 6-Residual Waste'!R42+'App 6-Residual Waste'!Y42</f>
        <v>700</v>
      </c>
      <c r="O43" s="296">
        <f>'App 6-Residual Waste'!I42+'App 6-Residual Waste'!S42+'App 6-Residual Waste'!Z42</f>
        <v>0</v>
      </c>
      <c r="P43" s="296">
        <f>'App 6-Residual Waste'!J42+'App 6-Residual Waste'!T42+'App 6-Residual Waste'!AA42</f>
        <v>700</v>
      </c>
      <c r="Q43" s="295"/>
      <c r="R43" s="296">
        <f t="shared" si="4"/>
        <v>1150.27</v>
      </c>
      <c r="S43" s="296">
        <f t="shared" si="5"/>
        <v>428.29100000000005</v>
      </c>
      <c r="T43" s="296">
        <f t="shared" si="6"/>
        <v>721.97900000000004</v>
      </c>
      <c r="U43" s="297">
        <f t="shared" si="7"/>
        <v>0.3723395376737636</v>
      </c>
    </row>
    <row r="44" spans="1:21" ht="15.75" x14ac:dyDescent="0.25">
      <c r="A44" s="407" t="s">
        <v>317</v>
      </c>
      <c r="B44" s="407"/>
      <c r="C44" s="125">
        <v>2060</v>
      </c>
      <c r="D44" s="126" t="s">
        <v>120</v>
      </c>
      <c r="E44" s="127" t="s">
        <v>3</v>
      </c>
      <c r="F44" s="128">
        <v>10</v>
      </c>
      <c r="G44" s="129"/>
      <c r="H44" s="130">
        <f>'App 4-Recyclables'!H43+'App 4-Recyclables'!L43+'App 4-Recyclables'!P43</f>
        <v>1311.6100000000001</v>
      </c>
      <c r="I44" s="130">
        <f>'App 4-Recyclables'!I43+'App 4-Recyclables'!M43+'App 4-Recyclables'!Q43</f>
        <v>1284.24</v>
      </c>
      <c r="J44" s="130">
        <f>'App 4-Recyclables'!J43+'App 4-Recyclables'!N43+'App 4-Recyclables'!R43</f>
        <v>27.37</v>
      </c>
      <c r="K44" s="130">
        <f>'App 5-Organics'!H43+'App 5-Organics'!L43+'App 5-Organics'!P43</f>
        <v>726.53</v>
      </c>
      <c r="L44" s="130">
        <f>'App 5-Organics'!I43+'App 5-Organics'!M43+'App 5-Organics'!Q43</f>
        <v>704.08738900000003</v>
      </c>
      <c r="M44" s="130">
        <f>'App 5-Organics'!J43+'App 5-Organics'!N43+'App 5-Organics'!R43</f>
        <v>22.442610999999999</v>
      </c>
      <c r="N44" s="296">
        <f>'App 6-Residual Waste'!H43+'App 6-Residual Waste'!R43+'App 6-Residual Waste'!Y43</f>
        <v>2659.5699999999997</v>
      </c>
      <c r="O44" s="296">
        <f>'App 6-Residual Waste'!I43+'App 6-Residual Waste'!S43+'App 6-Residual Waste'!Z43</f>
        <v>0</v>
      </c>
      <c r="P44" s="296">
        <f>'App 6-Residual Waste'!J43+'App 6-Residual Waste'!T43+'App 6-Residual Waste'!AA43</f>
        <v>2659.5699999999997</v>
      </c>
      <c r="Q44" s="295"/>
      <c r="R44" s="296">
        <f t="shared" si="4"/>
        <v>4697.71</v>
      </c>
      <c r="S44" s="296">
        <f t="shared" si="5"/>
        <v>1988.327389</v>
      </c>
      <c r="T44" s="296">
        <f t="shared" si="6"/>
        <v>2709.3826109999995</v>
      </c>
      <c r="U44" s="297">
        <f t="shared" si="7"/>
        <v>0.42325460469037041</v>
      </c>
    </row>
    <row r="45" spans="1:21" ht="15.75" x14ac:dyDescent="0.25">
      <c r="A45" s="407" t="s">
        <v>316</v>
      </c>
      <c r="B45" s="407"/>
      <c r="C45" s="125">
        <v>2150</v>
      </c>
      <c r="D45" s="126" t="s">
        <v>119</v>
      </c>
      <c r="E45" s="127" t="s">
        <v>3</v>
      </c>
      <c r="F45" s="128">
        <v>9</v>
      </c>
      <c r="G45" s="129"/>
      <c r="H45" s="130">
        <f>'App 4-Recyclables'!H44+'App 4-Recyclables'!L44+'App 4-Recyclables'!P44</f>
        <v>0</v>
      </c>
      <c r="I45" s="130">
        <f>'App 4-Recyclables'!I44+'App 4-Recyclables'!M44+'App 4-Recyclables'!Q44</f>
        <v>0</v>
      </c>
      <c r="J45" s="130">
        <f>'App 4-Recyclables'!J44+'App 4-Recyclables'!N44+'App 4-Recyclables'!R44</f>
        <v>0</v>
      </c>
      <c r="K45" s="130">
        <f>'App 5-Organics'!H44+'App 5-Organics'!L44+'App 5-Organics'!P44</f>
        <v>700</v>
      </c>
      <c r="L45" s="130">
        <f>'App 5-Organics'!I44+'App 5-Organics'!M44+'App 5-Organics'!Q44</f>
        <v>700</v>
      </c>
      <c r="M45" s="130">
        <f>'App 5-Organics'!J44+'App 5-Organics'!N44+'App 5-Organics'!R44</f>
        <v>0</v>
      </c>
      <c r="N45" s="296">
        <f>'App 6-Residual Waste'!H44+'App 6-Residual Waste'!R44+'App 6-Residual Waste'!Y44</f>
        <v>4000</v>
      </c>
      <c r="O45" s="296">
        <f>'App 6-Residual Waste'!I44+'App 6-Residual Waste'!S44+'App 6-Residual Waste'!Z44</f>
        <v>0</v>
      </c>
      <c r="P45" s="296">
        <f>'App 6-Residual Waste'!J44+'App 6-Residual Waste'!T44+'App 6-Residual Waste'!AA44</f>
        <v>4000</v>
      </c>
      <c r="Q45" s="295"/>
      <c r="R45" s="296">
        <f t="shared" si="4"/>
        <v>4700</v>
      </c>
      <c r="S45" s="296">
        <f t="shared" si="5"/>
        <v>700</v>
      </c>
      <c r="T45" s="296">
        <f t="shared" si="6"/>
        <v>4000</v>
      </c>
      <c r="U45" s="297">
        <f t="shared" si="7"/>
        <v>0.14893617021276595</v>
      </c>
    </row>
    <row r="46" spans="1:21" ht="15.75" x14ac:dyDescent="0.25">
      <c r="A46" s="407" t="s">
        <v>319</v>
      </c>
      <c r="B46" s="407"/>
      <c r="C46" s="125">
        <v>2200</v>
      </c>
      <c r="D46" s="126" t="s">
        <v>118</v>
      </c>
      <c r="E46" s="127" t="s">
        <v>3</v>
      </c>
      <c r="F46" s="128">
        <v>10</v>
      </c>
      <c r="G46" s="129"/>
      <c r="H46" s="130">
        <f>'App 4-Recyclables'!H45+'App 4-Recyclables'!L45+'App 4-Recyclables'!P45</f>
        <v>775.5</v>
      </c>
      <c r="I46" s="130">
        <f>'App 4-Recyclables'!I45+'App 4-Recyclables'!M45+'App 4-Recyclables'!Q45</f>
        <v>542.85</v>
      </c>
      <c r="J46" s="130">
        <f>'App 4-Recyclables'!J45+'App 4-Recyclables'!N45+'App 4-Recyclables'!R45</f>
        <v>232.65</v>
      </c>
      <c r="K46" s="130">
        <f>'App 5-Organics'!H45+'App 5-Organics'!L45+'App 5-Organics'!P45</f>
        <v>1297.5</v>
      </c>
      <c r="L46" s="130">
        <f>'App 5-Organics'!I45+'App 5-Organics'!M45+'App 5-Organics'!Q45</f>
        <v>1234.9816499999999</v>
      </c>
      <c r="M46" s="130">
        <f>'App 5-Organics'!J45+'App 5-Organics'!N45+'App 5-Organics'!R45</f>
        <v>62.518349999999998</v>
      </c>
      <c r="N46" s="296">
        <f>'App 6-Residual Waste'!H45+'App 6-Residual Waste'!R45+'App 6-Residual Waste'!Y45</f>
        <v>3091</v>
      </c>
      <c r="O46" s="296">
        <f>'App 6-Residual Waste'!I45+'App 6-Residual Waste'!S45+'App 6-Residual Waste'!Z45</f>
        <v>0</v>
      </c>
      <c r="P46" s="296">
        <f>'App 6-Residual Waste'!J45+'App 6-Residual Waste'!T45+'App 6-Residual Waste'!AA45</f>
        <v>3091</v>
      </c>
      <c r="Q46" s="295"/>
      <c r="R46" s="296">
        <f t="shared" si="4"/>
        <v>5164</v>
      </c>
      <c r="S46" s="296">
        <f t="shared" si="5"/>
        <v>1777.8316500000001</v>
      </c>
      <c r="T46" s="296">
        <f t="shared" si="6"/>
        <v>3386.1683499999999</v>
      </c>
      <c r="U46" s="297">
        <f t="shared" si="7"/>
        <v>0.34427413826491093</v>
      </c>
    </row>
    <row r="47" spans="1:21" ht="15.75" x14ac:dyDescent="0.25">
      <c r="A47" s="407" t="s">
        <v>311</v>
      </c>
      <c r="B47" s="407"/>
      <c r="C47" s="125">
        <v>2310</v>
      </c>
      <c r="D47" s="126" t="s">
        <v>117</v>
      </c>
      <c r="E47" s="127" t="s">
        <v>3</v>
      </c>
      <c r="F47" s="128">
        <v>11</v>
      </c>
      <c r="G47" s="129"/>
      <c r="H47" s="130">
        <f>'App 4-Recyclables'!H46+'App 4-Recyclables'!L46+'App 4-Recyclables'!P46</f>
        <v>2012.4</v>
      </c>
      <c r="I47" s="130">
        <f>'App 4-Recyclables'!I46+'App 4-Recyclables'!M46+'App 4-Recyclables'!Q46</f>
        <v>1872.7</v>
      </c>
      <c r="J47" s="130">
        <f>'App 4-Recyclables'!J46+'App 4-Recyclables'!N46+'App 4-Recyclables'!R46</f>
        <v>139.69999999999999</v>
      </c>
      <c r="K47" s="130">
        <f>'App 5-Organics'!H46+'App 5-Organics'!L46+'App 5-Organics'!P46</f>
        <v>1170</v>
      </c>
      <c r="L47" s="130">
        <f>'App 5-Organics'!I46+'App 5-Organics'!M46+'App 5-Organics'!Q46</f>
        <v>1170</v>
      </c>
      <c r="M47" s="130">
        <f>'App 5-Organics'!J46+'App 5-Organics'!N46+'App 5-Organics'!R46</f>
        <v>0</v>
      </c>
      <c r="N47" s="296">
        <f>'App 6-Residual Waste'!H46+'App 6-Residual Waste'!R46+'App 6-Residual Waste'!Y46</f>
        <v>7073</v>
      </c>
      <c r="O47" s="296">
        <f>'App 6-Residual Waste'!I46+'App 6-Residual Waste'!S46+'App 6-Residual Waste'!Z46</f>
        <v>0</v>
      </c>
      <c r="P47" s="296">
        <f>'App 6-Residual Waste'!J46+'App 6-Residual Waste'!T46+'App 6-Residual Waste'!AA46</f>
        <v>7073</v>
      </c>
      <c r="Q47" s="295"/>
      <c r="R47" s="296">
        <f t="shared" si="4"/>
        <v>10255.4</v>
      </c>
      <c r="S47" s="296">
        <f t="shared" si="5"/>
        <v>3042.7</v>
      </c>
      <c r="T47" s="296">
        <f t="shared" si="6"/>
        <v>7212.7</v>
      </c>
      <c r="U47" s="297">
        <f t="shared" si="7"/>
        <v>0.29669247420870953</v>
      </c>
    </row>
    <row r="48" spans="1:21" ht="15.75" x14ac:dyDescent="0.25">
      <c r="A48" s="407" t="s">
        <v>316</v>
      </c>
      <c r="B48" s="407"/>
      <c r="C48" s="125">
        <v>2350</v>
      </c>
      <c r="D48" s="126" t="s">
        <v>116</v>
      </c>
      <c r="E48" s="127" t="s">
        <v>3</v>
      </c>
      <c r="F48" s="128">
        <v>11</v>
      </c>
      <c r="G48" s="129"/>
      <c r="H48" s="130">
        <f>'App 4-Recyclables'!H47+'App 4-Recyclables'!L47+'App 4-Recyclables'!P47</f>
        <v>1781.57</v>
      </c>
      <c r="I48" s="130">
        <f>'App 4-Recyclables'!I47+'App 4-Recyclables'!M47+'App 4-Recyclables'!Q47</f>
        <v>1643.87</v>
      </c>
      <c r="J48" s="130">
        <f>'App 4-Recyclables'!J47+'App 4-Recyclables'!N47+'App 4-Recyclables'!R47</f>
        <v>137.69999999999999</v>
      </c>
      <c r="K48" s="130">
        <f>'App 5-Organics'!H47+'App 5-Organics'!L47+'App 5-Organics'!P47</f>
        <v>123.71</v>
      </c>
      <c r="L48" s="130">
        <f>'App 5-Organics'!I47+'App 5-Organics'!M47+'App 5-Organics'!Q47</f>
        <v>123.71</v>
      </c>
      <c r="M48" s="130">
        <f>'App 5-Organics'!J47+'App 5-Organics'!N47+'App 5-Organics'!R47</f>
        <v>0</v>
      </c>
      <c r="N48" s="296">
        <f>'App 6-Residual Waste'!H47+'App 6-Residual Waste'!R47+'App 6-Residual Waste'!Y47</f>
        <v>5045.3999999999996</v>
      </c>
      <c r="O48" s="296">
        <f>'App 6-Residual Waste'!I47+'App 6-Residual Waste'!S47+'App 6-Residual Waste'!Z47</f>
        <v>0</v>
      </c>
      <c r="P48" s="296">
        <f>'App 6-Residual Waste'!J47+'App 6-Residual Waste'!T47+'App 6-Residual Waste'!AA47</f>
        <v>5045.3999999999996</v>
      </c>
      <c r="Q48" s="295"/>
      <c r="R48" s="296">
        <f t="shared" si="4"/>
        <v>6950.6799999999994</v>
      </c>
      <c r="S48" s="296">
        <f t="shared" si="5"/>
        <v>1767.58</v>
      </c>
      <c r="T48" s="296">
        <f t="shared" si="6"/>
        <v>5183.0999999999995</v>
      </c>
      <c r="U48" s="297">
        <f t="shared" si="7"/>
        <v>0.25430317609212338</v>
      </c>
    </row>
    <row r="49" spans="1:21" ht="15.75" x14ac:dyDescent="0.25">
      <c r="A49" s="407" t="s">
        <v>311</v>
      </c>
      <c r="B49" s="407"/>
      <c r="C49" s="125">
        <v>2500</v>
      </c>
      <c r="D49" s="126" t="s">
        <v>115</v>
      </c>
      <c r="E49" s="127" t="s">
        <v>3</v>
      </c>
      <c r="F49" s="128">
        <v>4</v>
      </c>
      <c r="G49" s="129"/>
      <c r="H49" s="130">
        <f>'App 4-Recyclables'!H48+'App 4-Recyclables'!L48+'App 4-Recyclables'!P48</f>
        <v>65.62</v>
      </c>
      <c r="I49" s="130">
        <f>'App 4-Recyclables'!I48+'App 4-Recyclables'!M48+'App 4-Recyclables'!Q48</f>
        <v>62.12</v>
      </c>
      <c r="J49" s="130">
        <f>'App 4-Recyclables'!J48+'App 4-Recyclables'!N48+'App 4-Recyclables'!R48</f>
        <v>3.5</v>
      </c>
      <c r="K49" s="130">
        <f>'App 5-Organics'!H48+'App 5-Organics'!L48+'App 5-Organics'!P48</f>
        <v>1848.23</v>
      </c>
      <c r="L49" s="130">
        <f>'App 5-Organics'!I48+'App 5-Organics'!M48+'App 5-Organics'!Q48</f>
        <v>1848.23</v>
      </c>
      <c r="M49" s="130">
        <f>'App 5-Organics'!J48+'App 5-Organics'!N48+'App 5-Organics'!R48</f>
        <v>0</v>
      </c>
      <c r="N49" s="296">
        <f>'App 6-Residual Waste'!H48+'App 6-Residual Waste'!R48+'App 6-Residual Waste'!Y48</f>
        <v>3365.44</v>
      </c>
      <c r="O49" s="296">
        <f>'App 6-Residual Waste'!I48+'App 6-Residual Waste'!S48+'App 6-Residual Waste'!Z48</f>
        <v>0</v>
      </c>
      <c r="P49" s="296">
        <f>'App 6-Residual Waste'!J48+'App 6-Residual Waste'!T48+'App 6-Residual Waste'!AA48</f>
        <v>3365.44</v>
      </c>
      <c r="Q49" s="295"/>
      <c r="R49" s="296">
        <f t="shared" si="4"/>
        <v>5279.29</v>
      </c>
      <c r="S49" s="296">
        <f t="shared" si="5"/>
        <v>1910.35</v>
      </c>
      <c r="T49" s="296">
        <f t="shared" si="6"/>
        <v>3368.94</v>
      </c>
      <c r="U49" s="297">
        <f t="shared" si="7"/>
        <v>0.36185737097223297</v>
      </c>
    </row>
    <row r="50" spans="1:21" ht="15.75" x14ac:dyDescent="0.25">
      <c r="A50" s="407" t="s">
        <v>316</v>
      </c>
      <c r="B50" s="407"/>
      <c r="C50" s="125">
        <v>2600</v>
      </c>
      <c r="D50" s="126" t="s">
        <v>114</v>
      </c>
      <c r="E50" s="127" t="s">
        <v>3</v>
      </c>
      <c r="F50" s="128">
        <v>4</v>
      </c>
      <c r="G50" s="129"/>
      <c r="H50" s="130">
        <f>'App 4-Recyclables'!H49+'App 4-Recyclables'!L49+'App 4-Recyclables'!P49</f>
        <v>3732.43</v>
      </c>
      <c r="I50" s="130">
        <f>'App 4-Recyclables'!I49+'App 4-Recyclables'!M49+'App 4-Recyclables'!Q49</f>
        <v>3470.43</v>
      </c>
      <c r="J50" s="130">
        <f>'App 4-Recyclables'!J49+'App 4-Recyclables'!N49+'App 4-Recyclables'!R49</f>
        <v>262</v>
      </c>
      <c r="K50" s="130">
        <f>'App 5-Organics'!H49+'App 5-Organics'!L49+'App 5-Organics'!P49</f>
        <v>419</v>
      </c>
      <c r="L50" s="130">
        <f>'App 5-Organics'!I49+'App 5-Organics'!M49+'App 5-Organics'!Q49</f>
        <v>419</v>
      </c>
      <c r="M50" s="130">
        <f>'App 5-Organics'!J49+'App 5-Organics'!N49+'App 5-Organics'!R49</f>
        <v>0</v>
      </c>
      <c r="N50" s="296">
        <f>'App 6-Residual Waste'!H49+'App 6-Residual Waste'!R49+'App 6-Residual Waste'!Y49</f>
        <v>13816</v>
      </c>
      <c r="O50" s="296">
        <f>'App 6-Residual Waste'!I49+'App 6-Residual Waste'!S49+'App 6-Residual Waste'!Z49</f>
        <v>1</v>
      </c>
      <c r="P50" s="296">
        <f>'App 6-Residual Waste'!J49+'App 6-Residual Waste'!T49+'App 6-Residual Waste'!AA49</f>
        <v>13815</v>
      </c>
      <c r="Q50" s="295"/>
      <c r="R50" s="296">
        <f t="shared" si="4"/>
        <v>17967.43</v>
      </c>
      <c r="S50" s="296">
        <f t="shared" si="5"/>
        <v>3890.43</v>
      </c>
      <c r="T50" s="296">
        <f t="shared" si="6"/>
        <v>14077</v>
      </c>
      <c r="U50" s="297">
        <f t="shared" si="7"/>
        <v>0.21652679320303458</v>
      </c>
    </row>
    <row r="51" spans="1:21" ht="15.75" x14ac:dyDescent="0.25">
      <c r="A51" s="407" t="s">
        <v>322</v>
      </c>
      <c r="B51" s="407"/>
      <c r="C51" s="125">
        <v>2700</v>
      </c>
      <c r="D51" s="126" t="s">
        <v>113</v>
      </c>
      <c r="E51" s="127" t="s">
        <v>11</v>
      </c>
      <c r="F51" s="128">
        <v>10</v>
      </c>
      <c r="G51" s="129"/>
      <c r="H51" s="130">
        <f>'App 4-Recyclables'!H50+'App 4-Recyclables'!L50+'App 4-Recyclables'!P50</f>
        <v>1703.08</v>
      </c>
      <c r="I51" s="130">
        <f>'App 4-Recyclables'!I50+'App 4-Recyclables'!M50+'App 4-Recyclables'!Q50</f>
        <v>1594.5900000000001</v>
      </c>
      <c r="J51" s="130">
        <f>'App 4-Recyclables'!J50+'App 4-Recyclables'!N50+'App 4-Recyclables'!R50</f>
        <v>108.49</v>
      </c>
      <c r="K51" s="130">
        <f>'App 5-Organics'!H50+'App 5-Organics'!L50+'App 5-Organics'!P50</f>
        <v>115</v>
      </c>
      <c r="L51" s="130">
        <f>'App 5-Organics'!I50+'App 5-Organics'!M50+'App 5-Organics'!Q50</f>
        <v>115</v>
      </c>
      <c r="M51" s="130">
        <f>'App 5-Organics'!J50+'App 5-Organics'!N50+'App 5-Organics'!R50</f>
        <v>0</v>
      </c>
      <c r="N51" s="296">
        <f>'App 6-Residual Waste'!H50+'App 6-Residual Waste'!R50+'App 6-Residual Waste'!Y50</f>
        <v>2077</v>
      </c>
      <c r="O51" s="296">
        <f>'App 6-Residual Waste'!I50+'App 6-Residual Waste'!S50+'App 6-Residual Waste'!Z50</f>
        <v>0</v>
      </c>
      <c r="P51" s="296">
        <f>'App 6-Residual Waste'!J50+'App 6-Residual Waste'!T50+'App 6-Residual Waste'!AA50</f>
        <v>2077</v>
      </c>
      <c r="Q51" s="295"/>
      <c r="R51" s="296">
        <f t="shared" si="4"/>
        <v>3895.08</v>
      </c>
      <c r="S51" s="296">
        <f t="shared" si="5"/>
        <v>1709.5900000000001</v>
      </c>
      <c r="T51" s="296">
        <f t="shared" si="6"/>
        <v>2185.4899999999998</v>
      </c>
      <c r="U51" s="297">
        <f t="shared" si="7"/>
        <v>0.43891011224416449</v>
      </c>
    </row>
    <row r="52" spans="1:21" ht="15.75" x14ac:dyDescent="0.25">
      <c r="A52" s="407" t="s">
        <v>317</v>
      </c>
      <c r="B52" s="407"/>
      <c r="C52" s="125">
        <v>2750</v>
      </c>
      <c r="D52" s="126" t="s">
        <v>112</v>
      </c>
      <c r="E52" s="127" t="s">
        <v>3</v>
      </c>
      <c r="F52" s="128">
        <v>4</v>
      </c>
      <c r="G52" s="129"/>
      <c r="H52" s="130">
        <f>'App 4-Recyclables'!H51+'App 4-Recyclables'!L51+'App 4-Recyclables'!P51</f>
        <v>7588.99</v>
      </c>
      <c r="I52" s="130">
        <f>'App 4-Recyclables'!I51+'App 4-Recyclables'!M51+'App 4-Recyclables'!Q51</f>
        <v>6987.96</v>
      </c>
      <c r="J52" s="130">
        <f>'App 4-Recyclables'!J51+'App 4-Recyclables'!N51+'App 4-Recyclables'!R51</f>
        <v>601.03</v>
      </c>
      <c r="K52" s="130">
        <f>'App 5-Organics'!H51+'App 5-Organics'!L51+'App 5-Organics'!P51</f>
        <v>7482.96</v>
      </c>
      <c r="L52" s="130">
        <f>'App 5-Organics'!I51+'App 5-Organics'!M51+'App 5-Organics'!Q51</f>
        <v>7476.96</v>
      </c>
      <c r="M52" s="130">
        <f>'App 5-Organics'!J51+'App 5-Organics'!N51+'App 5-Organics'!R51</f>
        <v>6</v>
      </c>
      <c r="N52" s="296">
        <f>'App 6-Residual Waste'!H51+'App 6-Residual Waste'!R51+'App 6-Residual Waste'!Y51</f>
        <v>7734.47</v>
      </c>
      <c r="O52" s="296">
        <f>'App 6-Residual Waste'!I51+'App 6-Residual Waste'!S51+'App 6-Residual Waste'!Z51</f>
        <v>0</v>
      </c>
      <c r="P52" s="296">
        <f>'App 6-Residual Waste'!J51+'App 6-Residual Waste'!T51+'App 6-Residual Waste'!AA51</f>
        <v>7734.47</v>
      </c>
      <c r="Q52" s="295"/>
      <c r="R52" s="296">
        <f t="shared" si="4"/>
        <v>22806.420000000002</v>
      </c>
      <c r="S52" s="296">
        <f t="shared" si="5"/>
        <v>14464.92</v>
      </c>
      <c r="T52" s="296">
        <f t="shared" si="6"/>
        <v>8341.5</v>
      </c>
      <c r="U52" s="297">
        <f t="shared" si="7"/>
        <v>0.63424772498270221</v>
      </c>
    </row>
    <row r="53" spans="1:21" ht="15.75" x14ac:dyDescent="0.25">
      <c r="A53" s="407" t="s">
        <v>314</v>
      </c>
      <c r="B53" s="407"/>
      <c r="C53" s="125">
        <v>2850</v>
      </c>
      <c r="D53" s="126" t="s">
        <v>111</v>
      </c>
      <c r="E53" s="127" t="s">
        <v>8</v>
      </c>
      <c r="F53" s="128">
        <v>3</v>
      </c>
      <c r="G53" s="129"/>
      <c r="H53" s="130">
        <f>'App 4-Recyclables'!H52+'App 4-Recyclables'!L52+'App 4-Recyclables'!P52</f>
        <v>11134.8</v>
      </c>
      <c r="I53" s="130">
        <f>'App 4-Recyclables'!I52+'App 4-Recyclables'!M52+'App 4-Recyclables'!Q52</f>
        <v>9676.82</v>
      </c>
      <c r="J53" s="130">
        <f>'App 4-Recyclables'!J52+'App 4-Recyclables'!N52+'App 4-Recyclables'!R52</f>
        <v>1457.98</v>
      </c>
      <c r="K53" s="130">
        <f>'App 5-Organics'!H52+'App 5-Organics'!L52+'App 5-Organics'!P52</f>
        <v>1622.3</v>
      </c>
      <c r="L53" s="130">
        <f>'App 5-Organics'!I52+'App 5-Organics'!M52+'App 5-Organics'!Q52</f>
        <v>1622.3</v>
      </c>
      <c r="M53" s="130">
        <f>'App 5-Organics'!J52+'App 5-Organics'!N52+'App 5-Organics'!R52</f>
        <v>0</v>
      </c>
      <c r="N53" s="296">
        <f>'App 6-Residual Waste'!H52+'App 6-Residual Waste'!R52+'App 6-Residual Waste'!Y52</f>
        <v>71517</v>
      </c>
      <c r="O53" s="296">
        <f>'App 6-Residual Waste'!I52+'App 6-Residual Waste'!S52+'App 6-Residual Waste'!Z52</f>
        <v>12686</v>
      </c>
      <c r="P53" s="296">
        <f>'App 6-Residual Waste'!J52+'App 6-Residual Waste'!T52+'App 6-Residual Waste'!AA52</f>
        <v>58831</v>
      </c>
      <c r="Q53" s="295"/>
      <c r="R53" s="296">
        <f t="shared" si="4"/>
        <v>84274.1</v>
      </c>
      <c r="S53" s="296">
        <f t="shared" si="5"/>
        <v>23985.119999999999</v>
      </c>
      <c r="T53" s="296">
        <f t="shared" si="6"/>
        <v>60288.98</v>
      </c>
      <c r="U53" s="297">
        <f t="shared" si="7"/>
        <v>0.28460843841702249</v>
      </c>
    </row>
    <row r="54" spans="1:21" ht="15.75" x14ac:dyDescent="0.25">
      <c r="A54" s="407" t="s">
        <v>316</v>
      </c>
      <c r="B54" s="407"/>
      <c r="C54" s="125">
        <v>2900</v>
      </c>
      <c r="D54" s="126" t="s">
        <v>110</v>
      </c>
      <c r="E54" s="127" t="s">
        <v>3</v>
      </c>
      <c r="F54" s="128">
        <v>10</v>
      </c>
      <c r="G54" s="129"/>
      <c r="H54" s="130">
        <f>'App 4-Recyclables'!H53+'App 4-Recyclables'!L53+'App 4-Recyclables'!P53</f>
        <v>6706.3</v>
      </c>
      <c r="I54" s="130">
        <f>'App 4-Recyclables'!I53+'App 4-Recyclables'!M53+'App 4-Recyclables'!Q53</f>
        <v>6668.3</v>
      </c>
      <c r="J54" s="130">
        <f>'App 4-Recyclables'!J53+'App 4-Recyclables'!N53+'App 4-Recyclables'!R53</f>
        <v>38</v>
      </c>
      <c r="K54" s="130">
        <f>'App 5-Organics'!H53+'App 5-Organics'!L53+'App 5-Organics'!P53</f>
        <v>1398.08</v>
      </c>
      <c r="L54" s="130">
        <f>'App 5-Organics'!I53+'App 5-Organics'!M53+'App 5-Organics'!Q53</f>
        <v>1293.08</v>
      </c>
      <c r="M54" s="130">
        <f>'App 5-Organics'!J53+'App 5-Organics'!N53+'App 5-Organics'!R53</f>
        <v>105</v>
      </c>
      <c r="N54" s="296">
        <f>'App 6-Residual Waste'!H53+'App 6-Residual Waste'!R53+'App 6-Residual Waste'!Y53</f>
        <v>10054</v>
      </c>
      <c r="O54" s="296">
        <f>'App 6-Residual Waste'!I53+'App 6-Residual Waste'!S53+'App 6-Residual Waste'!Z53</f>
        <v>1273</v>
      </c>
      <c r="P54" s="296">
        <f>'App 6-Residual Waste'!J53+'App 6-Residual Waste'!T53+'App 6-Residual Waste'!AA53</f>
        <v>8781</v>
      </c>
      <c r="Q54" s="295"/>
      <c r="R54" s="296">
        <f t="shared" si="4"/>
        <v>18158.38</v>
      </c>
      <c r="S54" s="296">
        <f t="shared" si="5"/>
        <v>9234.380000000001</v>
      </c>
      <c r="T54" s="296">
        <f t="shared" si="6"/>
        <v>8924</v>
      </c>
      <c r="U54" s="297">
        <f t="shared" si="7"/>
        <v>0.50854646725093322</v>
      </c>
    </row>
    <row r="55" spans="1:21" ht="15.75" x14ac:dyDescent="0.25">
      <c r="A55" s="407" t="s">
        <v>316</v>
      </c>
      <c r="B55" s="407"/>
      <c r="C55" s="125">
        <v>2950</v>
      </c>
      <c r="D55" s="126" t="s">
        <v>109</v>
      </c>
      <c r="E55" s="127" t="s">
        <v>3</v>
      </c>
      <c r="F55" s="128">
        <v>9</v>
      </c>
      <c r="G55" s="129"/>
      <c r="H55" s="130">
        <f>'App 4-Recyclables'!H54+'App 4-Recyclables'!L54+'App 4-Recyclables'!P54</f>
        <v>445.92</v>
      </c>
      <c r="I55" s="130">
        <f>'App 4-Recyclables'!I54+'App 4-Recyclables'!M54+'App 4-Recyclables'!Q54</f>
        <v>427.37</v>
      </c>
      <c r="J55" s="130">
        <f>'App 4-Recyclables'!J54+'App 4-Recyclables'!N54+'App 4-Recyclables'!R54</f>
        <v>18.55</v>
      </c>
      <c r="K55" s="130">
        <f>'App 5-Organics'!H54+'App 5-Organics'!L54+'App 5-Organics'!P54</f>
        <v>891</v>
      </c>
      <c r="L55" s="130">
        <f>'App 5-Organics'!I54+'App 5-Organics'!M54+'App 5-Organics'!Q54</f>
        <v>891</v>
      </c>
      <c r="M55" s="130">
        <f>'App 5-Organics'!J54+'App 5-Organics'!N54+'App 5-Organics'!R54</f>
        <v>0</v>
      </c>
      <c r="N55" s="296">
        <f>'App 6-Residual Waste'!H54+'App 6-Residual Waste'!R54+'App 6-Residual Waste'!Y54</f>
        <v>1050</v>
      </c>
      <c r="O55" s="296">
        <f>'App 6-Residual Waste'!I54+'App 6-Residual Waste'!S54+'App 6-Residual Waste'!Z54</f>
        <v>0</v>
      </c>
      <c r="P55" s="296">
        <f>'App 6-Residual Waste'!J54+'App 6-Residual Waste'!T54+'App 6-Residual Waste'!AA54</f>
        <v>1050</v>
      </c>
      <c r="Q55" s="295"/>
      <c r="R55" s="296">
        <f t="shared" si="4"/>
        <v>2386.92</v>
      </c>
      <c r="S55" s="296">
        <f t="shared" si="5"/>
        <v>1318.37</v>
      </c>
      <c r="T55" s="296">
        <f t="shared" si="6"/>
        <v>1068.55</v>
      </c>
      <c r="U55" s="297">
        <f t="shared" si="7"/>
        <v>0.5523310374876409</v>
      </c>
    </row>
    <row r="56" spans="1:21" ht="15.75" x14ac:dyDescent="0.25">
      <c r="A56" s="407" t="s">
        <v>312</v>
      </c>
      <c r="B56" s="407"/>
      <c r="C56" s="125">
        <v>3020</v>
      </c>
      <c r="D56" s="126" t="s">
        <v>108</v>
      </c>
      <c r="E56" s="127" t="s">
        <v>3</v>
      </c>
      <c r="F56" s="128">
        <v>6</v>
      </c>
      <c r="G56" s="129"/>
      <c r="H56" s="130">
        <f>'App 4-Recyclables'!H55+'App 4-Recyclables'!L55+'App 4-Recyclables'!P55</f>
        <v>1726.6</v>
      </c>
      <c r="I56" s="130">
        <f>'App 4-Recyclables'!I55+'App 4-Recyclables'!M55+'App 4-Recyclables'!Q55</f>
        <v>1410.6</v>
      </c>
      <c r="J56" s="130">
        <f>'App 4-Recyclables'!J55+'App 4-Recyclables'!N55+'App 4-Recyclables'!R55</f>
        <v>316</v>
      </c>
      <c r="K56" s="130">
        <f>'App 5-Organics'!H55+'App 5-Organics'!L55+'App 5-Organics'!P55</f>
        <v>439</v>
      </c>
      <c r="L56" s="130">
        <f>'App 5-Organics'!I55+'App 5-Organics'!M55+'App 5-Organics'!Q55</f>
        <v>439</v>
      </c>
      <c r="M56" s="130">
        <f>'App 5-Organics'!J55+'App 5-Organics'!N55+'App 5-Organics'!R55</f>
        <v>0</v>
      </c>
      <c r="N56" s="296">
        <f>'App 6-Residual Waste'!H55+'App 6-Residual Waste'!R55+'App 6-Residual Waste'!Y55</f>
        <v>2294</v>
      </c>
      <c r="O56" s="296">
        <f>'App 6-Residual Waste'!I55+'App 6-Residual Waste'!S55+'App 6-Residual Waste'!Z55</f>
        <v>0</v>
      </c>
      <c r="P56" s="296">
        <f>'App 6-Residual Waste'!J55+'App 6-Residual Waste'!T55+'App 6-Residual Waste'!AA55</f>
        <v>2294</v>
      </c>
      <c r="Q56" s="295"/>
      <c r="R56" s="296">
        <f t="shared" si="4"/>
        <v>4459.6000000000004</v>
      </c>
      <c r="S56" s="296">
        <f t="shared" si="5"/>
        <v>1849.6</v>
      </c>
      <c r="T56" s="296">
        <f t="shared" si="6"/>
        <v>2610</v>
      </c>
      <c r="U56" s="297">
        <f t="shared" si="7"/>
        <v>0.41474571710467301</v>
      </c>
    </row>
    <row r="57" spans="1:21" ht="15.75" x14ac:dyDescent="0.25">
      <c r="A57" s="407" t="s">
        <v>318</v>
      </c>
      <c r="B57" s="407"/>
      <c r="C57" s="125">
        <v>3050</v>
      </c>
      <c r="D57" s="126" t="s">
        <v>107</v>
      </c>
      <c r="E57" s="127" t="s">
        <v>11</v>
      </c>
      <c r="F57" s="128">
        <v>9</v>
      </c>
      <c r="G57" s="129"/>
      <c r="H57" s="130">
        <f>'App 4-Recyclables'!H56+'App 4-Recyclables'!L56+'App 4-Recyclables'!P56</f>
        <v>798.25</v>
      </c>
      <c r="I57" s="130">
        <f>'App 4-Recyclables'!I56+'App 4-Recyclables'!M56+'App 4-Recyclables'!Q56</f>
        <v>778.79</v>
      </c>
      <c r="J57" s="130">
        <f>'App 4-Recyclables'!J56+'App 4-Recyclables'!N56+'App 4-Recyclables'!R56</f>
        <v>19.46</v>
      </c>
      <c r="K57" s="130">
        <f>'App 5-Organics'!H56+'App 5-Organics'!L56+'App 5-Organics'!P56</f>
        <v>1000</v>
      </c>
      <c r="L57" s="130">
        <f>'App 5-Organics'!I56+'App 5-Organics'!M56+'App 5-Organics'!Q56</f>
        <v>987.86</v>
      </c>
      <c r="M57" s="130">
        <f>'App 5-Organics'!J56+'App 5-Organics'!N56+'App 5-Organics'!R56</f>
        <v>12.139999999999999</v>
      </c>
      <c r="N57" s="296">
        <f>'App 6-Residual Waste'!H56+'App 6-Residual Waste'!R56+'App 6-Residual Waste'!Y56</f>
        <v>1921</v>
      </c>
      <c r="O57" s="296">
        <f>'App 6-Residual Waste'!I56+'App 6-Residual Waste'!S56+'App 6-Residual Waste'!Z56</f>
        <v>800</v>
      </c>
      <c r="P57" s="296">
        <f>'App 6-Residual Waste'!J56+'App 6-Residual Waste'!T56+'App 6-Residual Waste'!AA56</f>
        <v>1121</v>
      </c>
      <c r="Q57" s="295"/>
      <c r="R57" s="296">
        <f t="shared" si="4"/>
        <v>3719.25</v>
      </c>
      <c r="S57" s="296">
        <f t="shared" si="5"/>
        <v>2566.65</v>
      </c>
      <c r="T57" s="296">
        <f t="shared" si="6"/>
        <v>1152.5999999999999</v>
      </c>
      <c r="U57" s="297">
        <f t="shared" si="7"/>
        <v>0.69009881024400088</v>
      </c>
    </row>
    <row r="58" spans="1:21" ht="15.75" x14ac:dyDescent="0.25">
      <c r="A58" s="410"/>
      <c r="B58" s="407"/>
      <c r="C58" s="125">
        <v>3100</v>
      </c>
      <c r="D58" s="126" t="s">
        <v>106</v>
      </c>
      <c r="E58" s="127" t="s">
        <v>6</v>
      </c>
      <c r="F58" s="128">
        <v>7</v>
      </c>
      <c r="G58" s="129"/>
      <c r="H58" s="130">
        <f>'App 4-Recyclables'!H57+'App 4-Recyclables'!L57+'App 4-Recyclables'!P57</f>
        <v>22263</v>
      </c>
      <c r="I58" s="130">
        <f>'App 4-Recyclables'!I57+'App 4-Recyclables'!M57+'App 4-Recyclables'!Q57</f>
        <v>20828</v>
      </c>
      <c r="J58" s="130">
        <f>'App 4-Recyclables'!J57+'App 4-Recyclables'!N57+'App 4-Recyclables'!R57</f>
        <v>1435</v>
      </c>
      <c r="K58" s="130">
        <f>'App 5-Organics'!H57+'App 5-Organics'!L57+'App 5-Organics'!P57</f>
        <v>27138</v>
      </c>
      <c r="L58" s="130">
        <f>'App 5-Organics'!I57+'App 5-Organics'!M57+'App 5-Organics'!Q57</f>
        <v>26736</v>
      </c>
      <c r="M58" s="130">
        <f>'App 5-Organics'!J57+'App 5-Organics'!N57+'App 5-Organics'!R57</f>
        <v>402</v>
      </c>
      <c r="N58" s="296">
        <f>'App 6-Residual Waste'!H57+'App 6-Residual Waste'!R57+'App 6-Residual Waste'!Y57</f>
        <v>53284</v>
      </c>
      <c r="O58" s="296">
        <f>'App 6-Residual Waste'!I57+'App 6-Residual Waste'!S57+'App 6-Residual Waste'!Z57</f>
        <v>348</v>
      </c>
      <c r="P58" s="296">
        <f>'App 6-Residual Waste'!J57+'App 6-Residual Waste'!T57+'App 6-Residual Waste'!AA57</f>
        <v>52936</v>
      </c>
      <c r="Q58" s="295"/>
      <c r="R58" s="296">
        <f t="shared" si="4"/>
        <v>102685</v>
      </c>
      <c r="S58" s="296">
        <f t="shared" si="5"/>
        <v>47912</v>
      </c>
      <c r="T58" s="296">
        <f t="shared" si="6"/>
        <v>54773</v>
      </c>
      <c r="U58" s="297">
        <f t="shared" si="7"/>
        <v>0.46659200467448997</v>
      </c>
    </row>
    <row r="59" spans="1:21" ht="15.75" x14ac:dyDescent="0.25">
      <c r="A59" s="407" t="s">
        <v>317</v>
      </c>
      <c r="B59" s="407"/>
      <c r="C59" s="125">
        <v>3310</v>
      </c>
      <c r="D59" s="126" t="s">
        <v>105</v>
      </c>
      <c r="E59" s="127" t="s">
        <v>3</v>
      </c>
      <c r="F59" s="128">
        <v>4</v>
      </c>
      <c r="G59" s="129"/>
      <c r="H59" s="130">
        <f>'App 4-Recyclables'!H58+'App 4-Recyclables'!L58+'App 4-Recyclables'!P58</f>
        <v>5357.3899999999994</v>
      </c>
      <c r="I59" s="130">
        <f>'App 4-Recyclables'!I58+'App 4-Recyclables'!M58+'App 4-Recyclables'!Q58</f>
        <v>4295.3900000000003</v>
      </c>
      <c r="J59" s="130">
        <f>'App 4-Recyclables'!J58+'App 4-Recyclables'!N58+'App 4-Recyclables'!R58</f>
        <v>1062</v>
      </c>
      <c r="K59" s="130">
        <f>'App 5-Organics'!H58+'App 5-Organics'!L58+'App 5-Organics'!P58</f>
        <v>2291.34</v>
      </c>
      <c r="L59" s="130">
        <f>'App 5-Organics'!I58+'App 5-Organics'!M58+'App 5-Organics'!Q58</f>
        <v>2218.6214</v>
      </c>
      <c r="M59" s="130">
        <f>'App 5-Organics'!J58+'App 5-Organics'!N58+'App 5-Organics'!R58</f>
        <v>72.718599999999995</v>
      </c>
      <c r="N59" s="296">
        <f>'App 6-Residual Waste'!H58+'App 6-Residual Waste'!R58+'App 6-Residual Waste'!Y58</f>
        <v>13675.18</v>
      </c>
      <c r="O59" s="296">
        <f>'App 6-Residual Waste'!I58+'App 6-Residual Waste'!S58+'App 6-Residual Waste'!Z58</f>
        <v>0</v>
      </c>
      <c r="P59" s="296">
        <f>'App 6-Residual Waste'!J58+'App 6-Residual Waste'!T58+'App 6-Residual Waste'!AA58</f>
        <v>13675.18</v>
      </c>
      <c r="Q59" s="295"/>
      <c r="R59" s="296">
        <f t="shared" si="4"/>
        <v>21323.91</v>
      </c>
      <c r="S59" s="296">
        <f t="shared" si="5"/>
        <v>6514.0114000000003</v>
      </c>
      <c r="T59" s="296">
        <f t="shared" si="6"/>
        <v>14809.8986</v>
      </c>
      <c r="U59" s="297">
        <f t="shared" si="7"/>
        <v>0.30547922027433055</v>
      </c>
    </row>
    <row r="60" spans="1:21" ht="15.75" x14ac:dyDescent="0.25">
      <c r="A60" s="407" t="s">
        <v>318</v>
      </c>
      <c r="B60" s="407"/>
      <c r="C60" s="125">
        <v>3350</v>
      </c>
      <c r="D60" s="126" t="s">
        <v>104</v>
      </c>
      <c r="E60" s="127" t="s">
        <v>11</v>
      </c>
      <c r="F60" s="128">
        <v>4</v>
      </c>
      <c r="G60" s="129"/>
      <c r="H60" s="130">
        <f>'App 4-Recyclables'!H59+'App 4-Recyclables'!L59+'App 4-Recyclables'!P59</f>
        <v>11843.88</v>
      </c>
      <c r="I60" s="130">
        <f>'App 4-Recyclables'!I59+'App 4-Recyclables'!M59+'App 4-Recyclables'!Q59</f>
        <v>11039.880000000001</v>
      </c>
      <c r="J60" s="130">
        <f>'App 4-Recyclables'!J59+'App 4-Recyclables'!N59+'App 4-Recyclables'!R59</f>
        <v>804</v>
      </c>
      <c r="K60" s="130">
        <f>'App 5-Organics'!H59+'App 5-Organics'!L59+'App 5-Organics'!P59</f>
        <v>7094</v>
      </c>
      <c r="L60" s="130">
        <f>'App 5-Organics'!I59+'App 5-Organics'!M59+'App 5-Organics'!Q59</f>
        <v>6103</v>
      </c>
      <c r="M60" s="130">
        <f>'App 5-Organics'!J59+'App 5-Organics'!N59+'App 5-Organics'!R59</f>
        <v>991</v>
      </c>
      <c r="N60" s="296">
        <f>'App 6-Residual Waste'!H59+'App 6-Residual Waste'!R59+'App 6-Residual Waste'!Y59</f>
        <v>13550</v>
      </c>
      <c r="O60" s="296">
        <f>'App 6-Residual Waste'!I59+'App 6-Residual Waste'!S59+'App 6-Residual Waste'!Z59</f>
        <v>0</v>
      </c>
      <c r="P60" s="296">
        <f>'App 6-Residual Waste'!J59+'App 6-Residual Waste'!T59+'App 6-Residual Waste'!AA59</f>
        <v>13550</v>
      </c>
      <c r="Q60" s="295"/>
      <c r="R60" s="296">
        <f t="shared" si="4"/>
        <v>32487.879999999997</v>
      </c>
      <c r="S60" s="296">
        <f t="shared" si="5"/>
        <v>17142.88</v>
      </c>
      <c r="T60" s="296">
        <f t="shared" si="6"/>
        <v>15345</v>
      </c>
      <c r="U60" s="297">
        <f t="shared" si="7"/>
        <v>0.52767001109336786</v>
      </c>
    </row>
    <row r="61" spans="1:21" ht="15.75" x14ac:dyDescent="0.25">
      <c r="A61" s="411" t="s">
        <v>311</v>
      </c>
      <c r="B61" s="412" t="s">
        <v>319</v>
      </c>
      <c r="C61" s="125">
        <v>3370</v>
      </c>
      <c r="D61" s="126" t="s">
        <v>103</v>
      </c>
      <c r="E61" s="127" t="s">
        <v>3</v>
      </c>
      <c r="F61" s="128">
        <v>11</v>
      </c>
      <c r="G61" s="129"/>
      <c r="H61" s="130">
        <f>'App 4-Recyclables'!H60+'App 4-Recyclables'!L60+'App 4-Recyclables'!P60</f>
        <v>1330.75</v>
      </c>
      <c r="I61" s="130">
        <f>'App 4-Recyclables'!I60+'App 4-Recyclables'!M60+'App 4-Recyclables'!Q60</f>
        <v>1269.76</v>
      </c>
      <c r="J61" s="130">
        <f>'App 4-Recyclables'!J60+'App 4-Recyclables'!N60+'App 4-Recyclables'!R60</f>
        <v>60.989999999999995</v>
      </c>
      <c r="K61" s="130">
        <f>'App 5-Organics'!H60+'App 5-Organics'!L60+'App 5-Organics'!P60</f>
        <v>150</v>
      </c>
      <c r="L61" s="130">
        <f>'App 5-Organics'!I60+'App 5-Organics'!M60+'App 5-Organics'!Q60</f>
        <v>50</v>
      </c>
      <c r="M61" s="130">
        <f>'App 5-Organics'!J60+'App 5-Organics'!N60+'App 5-Organics'!R60</f>
        <v>100</v>
      </c>
      <c r="N61" s="296">
        <f>'App 6-Residual Waste'!H60+'App 6-Residual Waste'!R60+'App 6-Residual Waste'!Y60</f>
        <v>3052</v>
      </c>
      <c r="O61" s="296">
        <f>'App 6-Residual Waste'!I60+'App 6-Residual Waste'!S60+'App 6-Residual Waste'!Z60</f>
        <v>0</v>
      </c>
      <c r="P61" s="296">
        <f>'App 6-Residual Waste'!J60+'App 6-Residual Waste'!T60+'App 6-Residual Waste'!AA60</f>
        <v>3052</v>
      </c>
      <c r="Q61" s="295"/>
      <c r="R61" s="296">
        <f t="shared" si="4"/>
        <v>4532.75</v>
      </c>
      <c r="S61" s="296">
        <f t="shared" si="5"/>
        <v>1319.76</v>
      </c>
      <c r="T61" s="296">
        <f t="shared" si="6"/>
        <v>3212.99</v>
      </c>
      <c r="U61" s="297">
        <f t="shared" si="7"/>
        <v>0.29116099498097181</v>
      </c>
    </row>
    <row r="62" spans="1:21" ht="15.75" x14ac:dyDescent="0.25">
      <c r="A62" s="407" t="s">
        <v>318</v>
      </c>
      <c r="B62" s="407"/>
      <c r="C62" s="125">
        <v>3400</v>
      </c>
      <c r="D62" s="126" t="s">
        <v>102</v>
      </c>
      <c r="E62" s="127" t="s">
        <v>11</v>
      </c>
      <c r="F62" s="128">
        <v>4</v>
      </c>
      <c r="G62" s="129"/>
      <c r="H62" s="130">
        <f>'App 4-Recyclables'!H61+'App 4-Recyclables'!L61+'App 4-Recyclables'!P61</f>
        <v>11655</v>
      </c>
      <c r="I62" s="130">
        <f>'App 4-Recyclables'!I61+'App 4-Recyclables'!M61+'App 4-Recyclables'!Q61</f>
        <v>11432</v>
      </c>
      <c r="J62" s="130">
        <f>'App 4-Recyclables'!J61+'App 4-Recyclables'!N61+'App 4-Recyclables'!R61</f>
        <v>223</v>
      </c>
      <c r="K62" s="130">
        <f>'App 5-Organics'!H61+'App 5-Organics'!L61+'App 5-Organics'!P61</f>
        <v>9388</v>
      </c>
      <c r="L62" s="130">
        <f>'App 5-Organics'!I61+'App 5-Organics'!M61+'App 5-Organics'!Q61</f>
        <v>9070.9638999999988</v>
      </c>
      <c r="M62" s="130">
        <f>'App 5-Organics'!J61+'App 5-Organics'!N61+'App 5-Organics'!R61</f>
        <v>317.03609999999998</v>
      </c>
      <c r="N62" s="296">
        <f>'App 6-Residual Waste'!H61+'App 6-Residual Waste'!R61+'App 6-Residual Waste'!Y61</f>
        <v>13278</v>
      </c>
      <c r="O62" s="296">
        <f>'App 6-Residual Waste'!I61+'App 6-Residual Waste'!S61+'App 6-Residual Waste'!Z61</f>
        <v>0</v>
      </c>
      <c r="P62" s="296">
        <f>'App 6-Residual Waste'!J61+'App 6-Residual Waste'!T61+'App 6-Residual Waste'!AA61</f>
        <v>13278</v>
      </c>
      <c r="Q62" s="295"/>
      <c r="R62" s="296">
        <f t="shared" si="4"/>
        <v>34321</v>
      </c>
      <c r="S62" s="296">
        <f t="shared" si="5"/>
        <v>20502.963899999999</v>
      </c>
      <c r="T62" s="296">
        <f t="shared" si="6"/>
        <v>13818.036099999999</v>
      </c>
      <c r="U62" s="297">
        <f t="shared" si="7"/>
        <v>0.59738830162291301</v>
      </c>
    </row>
    <row r="63" spans="1:21" ht="15.75" x14ac:dyDescent="0.25">
      <c r="A63" s="407" t="s">
        <v>321</v>
      </c>
      <c r="B63" s="407"/>
      <c r="C63" s="125">
        <v>3450</v>
      </c>
      <c r="D63" s="126" t="s">
        <v>101</v>
      </c>
      <c r="E63" s="127" t="s">
        <v>3</v>
      </c>
      <c r="F63" s="128">
        <v>4</v>
      </c>
      <c r="G63" s="129"/>
      <c r="H63" s="130">
        <f>'App 4-Recyclables'!H62+'App 4-Recyclables'!L62+'App 4-Recyclables'!P62</f>
        <v>1520</v>
      </c>
      <c r="I63" s="130">
        <f>'App 4-Recyclables'!I62+'App 4-Recyclables'!M62+'App 4-Recyclables'!Q62</f>
        <v>1456.77</v>
      </c>
      <c r="J63" s="130">
        <f>'App 4-Recyclables'!J62+'App 4-Recyclables'!N62+'App 4-Recyclables'!R62</f>
        <v>63.23</v>
      </c>
      <c r="K63" s="130">
        <f>'App 5-Organics'!H62+'App 5-Organics'!L62+'App 5-Organics'!P62</f>
        <v>0</v>
      </c>
      <c r="L63" s="130">
        <f>'App 5-Organics'!I62+'App 5-Organics'!M62+'App 5-Organics'!Q62</f>
        <v>0</v>
      </c>
      <c r="M63" s="130">
        <f>'App 5-Organics'!J62+'App 5-Organics'!N62+'App 5-Organics'!R62</f>
        <v>0</v>
      </c>
      <c r="N63" s="296">
        <f>'App 6-Residual Waste'!H62+'App 6-Residual Waste'!R62+'App 6-Residual Waste'!Y62</f>
        <v>8420</v>
      </c>
      <c r="O63" s="296">
        <f>'App 6-Residual Waste'!I62+'App 6-Residual Waste'!S62+'App 6-Residual Waste'!Z62</f>
        <v>0</v>
      </c>
      <c r="P63" s="296">
        <f>'App 6-Residual Waste'!J62+'App 6-Residual Waste'!T62+'App 6-Residual Waste'!AA62</f>
        <v>8420</v>
      </c>
      <c r="Q63" s="295"/>
      <c r="R63" s="296">
        <f t="shared" si="4"/>
        <v>9940</v>
      </c>
      <c r="S63" s="296">
        <f t="shared" si="5"/>
        <v>1456.77</v>
      </c>
      <c r="T63" s="296">
        <f t="shared" si="6"/>
        <v>8483.23</v>
      </c>
      <c r="U63" s="297">
        <f t="shared" si="7"/>
        <v>0.146556338028169</v>
      </c>
    </row>
    <row r="64" spans="1:21" ht="15.75" x14ac:dyDescent="0.25">
      <c r="A64" s="407" t="s">
        <v>319</v>
      </c>
      <c r="B64" s="407"/>
      <c r="C64" s="125">
        <v>3500</v>
      </c>
      <c r="D64" s="126" t="s">
        <v>100</v>
      </c>
      <c r="E64" s="127" t="s">
        <v>3</v>
      </c>
      <c r="F64" s="128">
        <v>9</v>
      </c>
      <c r="G64" s="129"/>
      <c r="H64" s="130">
        <f>'App 4-Recyclables'!H63+'App 4-Recyclables'!L63+'App 4-Recyclables'!P63</f>
        <v>254</v>
      </c>
      <c r="I64" s="130">
        <f>'App 4-Recyclables'!I63+'App 4-Recyclables'!M63+'App 4-Recyclables'!Q63</f>
        <v>248.5</v>
      </c>
      <c r="J64" s="130">
        <f>'App 4-Recyclables'!J63+'App 4-Recyclables'!N63+'App 4-Recyclables'!R63</f>
        <v>5.5</v>
      </c>
      <c r="K64" s="130">
        <f>'App 5-Organics'!H63+'App 5-Organics'!L63+'App 5-Organics'!P63</f>
        <v>166</v>
      </c>
      <c r="L64" s="130">
        <f>'App 5-Organics'!I63+'App 5-Organics'!M63+'App 5-Organics'!Q63</f>
        <v>166</v>
      </c>
      <c r="M64" s="130">
        <f>'App 5-Organics'!J63+'App 5-Organics'!N63+'App 5-Organics'!R63</f>
        <v>0</v>
      </c>
      <c r="N64" s="296">
        <f>'App 6-Residual Waste'!H63+'App 6-Residual Waste'!R63+'App 6-Residual Waste'!Y63</f>
        <v>743</v>
      </c>
      <c r="O64" s="296">
        <f>'App 6-Residual Waste'!I63+'App 6-Residual Waste'!S63+'App 6-Residual Waste'!Z63</f>
        <v>0</v>
      </c>
      <c r="P64" s="296">
        <f>'App 6-Residual Waste'!J63+'App 6-Residual Waste'!T63+'App 6-Residual Waste'!AA63</f>
        <v>743</v>
      </c>
      <c r="Q64" s="295"/>
      <c r="R64" s="296">
        <f t="shared" si="4"/>
        <v>1163</v>
      </c>
      <c r="S64" s="296">
        <f t="shared" si="5"/>
        <v>414.5</v>
      </c>
      <c r="T64" s="296">
        <f t="shared" si="6"/>
        <v>748.5</v>
      </c>
      <c r="U64" s="297">
        <f t="shared" si="7"/>
        <v>0.35640584694754945</v>
      </c>
    </row>
    <row r="65" spans="1:21" ht="15.75" x14ac:dyDescent="0.25">
      <c r="A65" s="407" t="s">
        <v>312</v>
      </c>
      <c r="B65" s="407"/>
      <c r="C65" s="125">
        <v>3550</v>
      </c>
      <c r="D65" s="126" t="s">
        <v>99</v>
      </c>
      <c r="E65" s="127" t="s">
        <v>3</v>
      </c>
      <c r="F65" s="128">
        <v>11</v>
      </c>
      <c r="G65" s="129"/>
      <c r="H65" s="130">
        <f>'App 4-Recyclables'!H64+'App 4-Recyclables'!L64+'App 4-Recyclables'!P64</f>
        <v>1830.69</v>
      </c>
      <c r="I65" s="130">
        <f>'App 4-Recyclables'!I64+'App 4-Recyclables'!M64+'App 4-Recyclables'!Q64</f>
        <v>1619.17</v>
      </c>
      <c r="J65" s="130">
        <f>'App 4-Recyclables'!J64+'App 4-Recyclables'!N64+'App 4-Recyclables'!R64</f>
        <v>211.52</v>
      </c>
      <c r="K65" s="130">
        <f>'App 5-Organics'!H64+'App 5-Organics'!L64+'App 5-Organics'!P64</f>
        <v>1835.12</v>
      </c>
      <c r="L65" s="130">
        <f>'App 5-Organics'!I64+'App 5-Organics'!M64+'App 5-Organics'!Q64</f>
        <v>1742.980294</v>
      </c>
      <c r="M65" s="130">
        <f>'App 5-Organics'!J64+'App 5-Organics'!N64+'App 5-Organics'!R64</f>
        <v>92.13970599999999</v>
      </c>
      <c r="N65" s="296">
        <f>'App 6-Residual Waste'!H64+'App 6-Residual Waste'!R64+'App 6-Residual Waste'!Y64</f>
        <v>3173.82</v>
      </c>
      <c r="O65" s="296">
        <f>'App 6-Residual Waste'!I64+'App 6-Residual Waste'!S64+'App 6-Residual Waste'!Z64</f>
        <v>0</v>
      </c>
      <c r="P65" s="296">
        <f>'App 6-Residual Waste'!J64+'App 6-Residual Waste'!T64+'App 6-Residual Waste'!AA64</f>
        <v>3173.82</v>
      </c>
      <c r="Q65" s="295"/>
      <c r="R65" s="296">
        <f t="shared" si="4"/>
        <v>6839.63</v>
      </c>
      <c r="S65" s="296">
        <f t="shared" si="5"/>
        <v>3362.150294</v>
      </c>
      <c r="T65" s="296">
        <f t="shared" si="6"/>
        <v>3477.4797060000001</v>
      </c>
      <c r="U65" s="297">
        <f t="shared" si="7"/>
        <v>0.49156903136573177</v>
      </c>
    </row>
    <row r="66" spans="1:21" ht="15.75" x14ac:dyDescent="0.25">
      <c r="A66" s="407" t="s">
        <v>312</v>
      </c>
      <c r="B66" s="407"/>
      <c r="C66" s="125">
        <v>3650</v>
      </c>
      <c r="D66" s="126" t="s">
        <v>98</v>
      </c>
      <c r="E66" s="127" t="s">
        <v>3</v>
      </c>
      <c r="F66" s="128">
        <v>9</v>
      </c>
      <c r="G66" s="129"/>
      <c r="H66" s="130">
        <f>'App 4-Recyclables'!H65+'App 4-Recyclables'!L65+'App 4-Recyclables'!P65</f>
        <v>508.7</v>
      </c>
      <c r="I66" s="130">
        <f>'App 4-Recyclables'!I65+'App 4-Recyclables'!M65+'App 4-Recyclables'!Q65</f>
        <v>488.35</v>
      </c>
      <c r="J66" s="130">
        <f>'App 4-Recyclables'!J65+'App 4-Recyclables'!N65+'App 4-Recyclables'!R65</f>
        <v>20.350000000000001</v>
      </c>
      <c r="K66" s="130">
        <f>'App 5-Organics'!H65+'App 5-Organics'!L65+'App 5-Organics'!P65</f>
        <v>314.25</v>
      </c>
      <c r="L66" s="130">
        <f>'App 5-Organics'!I65+'App 5-Organics'!M65+'App 5-Organics'!Q65</f>
        <v>314.25</v>
      </c>
      <c r="M66" s="130">
        <f>'App 5-Organics'!J65+'App 5-Organics'!N65+'App 5-Organics'!R65</f>
        <v>0</v>
      </c>
      <c r="N66" s="296">
        <f>'App 6-Residual Waste'!H65+'App 6-Residual Waste'!R65+'App 6-Residual Waste'!Y65</f>
        <v>625</v>
      </c>
      <c r="O66" s="296">
        <f>'App 6-Residual Waste'!I65+'App 6-Residual Waste'!S65+'App 6-Residual Waste'!Z65</f>
        <v>0</v>
      </c>
      <c r="P66" s="296">
        <f>'App 6-Residual Waste'!J65+'App 6-Residual Waste'!T65+'App 6-Residual Waste'!AA65</f>
        <v>625</v>
      </c>
      <c r="Q66" s="295"/>
      <c r="R66" s="296">
        <f t="shared" si="4"/>
        <v>1447.95</v>
      </c>
      <c r="S66" s="296">
        <f t="shared" si="5"/>
        <v>802.6</v>
      </c>
      <c r="T66" s="296">
        <f t="shared" si="6"/>
        <v>645.35</v>
      </c>
      <c r="U66" s="297">
        <f t="shared" si="7"/>
        <v>0.55430090818053113</v>
      </c>
    </row>
    <row r="67" spans="1:21" ht="15.75" x14ac:dyDescent="0.25">
      <c r="A67" s="407" t="s">
        <v>312</v>
      </c>
      <c r="B67" s="407"/>
      <c r="C67" s="125">
        <v>3660</v>
      </c>
      <c r="D67" s="126" t="s">
        <v>97</v>
      </c>
      <c r="E67" s="127" t="s">
        <v>3</v>
      </c>
      <c r="F67" s="128">
        <v>10</v>
      </c>
      <c r="G67" s="129"/>
      <c r="H67" s="130">
        <f>'App 4-Recyclables'!H66+'App 4-Recyclables'!L66+'App 4-Recyclables'!P66</f>
        <v>942.75</v>
      </c>
      <c r="I67" s="130">
        <f>'App 4-Recyclables'!I66+'App 4-Recyclables'!M66+'App 4-Recyclables'!Q66</f>
        <v>933.75</v>
      </c>
      <c r="J67" s="130">
        <f>'App 4-Recyclables'!J66+'App 4-Recyclables'!N66+'App 4-Recyclables'!R66</f>
        <v>9</v>
      </c>
      <c r="K67" s="130">
        <f>'App 5-Organics'!H66+'App 5-Organics'!L66+'App 5-Organics'!P66</f>
        <v>4847.63</v>
      </c>
      <c r="L67" s="130">
        <f>'App 5-Organics'!I66+'App 5-Organics'!M66+'App 5-Organics'!Q66</f>
        <v>4847.13</v>
      </c>
      <c r="M67" s="130">
        <f>'App 5-Organics'!J66+'App 5-Organics'!N66+'App 5-Organics'!R66</f>
        <v>0.5</v>
      </c>
      <c r="N67" s="296">
        <f>'App 6-Residual Waste'!H66+'App 6-Residual Waste'!R66+'App 6-Residual Waste'!Y66</f>
        <v>2158.0500000000002</v>
      </c>
      <c r="O67" s="296">
        <f>'App 6-Residual Waste'!I66+'App 6-Residual Waste'!S66+'App 6-Residual Waste'!Z66</f>
        <v>0</v>
      </c>
      <c r="P67" s="296">
        <f>'App 6-Residual Waste'!J66+'App 6-Residual Waste'!T66+'App 6-Residual Waste'!AA66</f>
        <v>2158.0500000000002</v>
      </c>
      <c r="Q67" s="295"/>
      <c r="R67" s="296">
        <f t="shared" si="4"/>
        <v>7948.43</v>
      </c>
      <c r="S67" s="296">
        <f t="shared" si="5"/>
        <v>5780.88</v>
      </c>
      <c r="T67" s="296">
        <f t="shared" si="6"/>
        <v>2167.5500000000002</v>
      </c>
      <c r="U67" s="297">
        <f t="shared" si="7"/>
        <v>0.72729834696914986</v>
      </c>
    </row>
    <row r="68" spans="1:21" ht="15.75" x14ac:dyDescent="0.25">
      <c r="A68" s="407" t="s">
        <v>317</v>
      </c>
      <c r="B68" s="407"/>
      <c r="C68" s="125">
        <v>3700</v>
      </c>
      <c r="D68" s="126" t="s">
        <v>96</v>
      </c>
      <c r="E68" s="127" t="s">
        <v>3</v>
      </c>
      <c r="F68" s="128">
        <v>9</v>
      </c>
      <c r="G68" s="129"/>
      <c r="H68" s="130">
        <f>'App 4-Recyclables'!H67+'App 4-Recyclables'!L67+'App 4-Recyclables'!P67</f>
        <v>547</v>
      </c>
      <c r="I68" s="130">
        <f>'App 4-Recyclables'!I67+'App 4-Recyclables'!M67+'App 4-Recyclables'!Q67</f>
        <v>538.47</v>
      </c>
      <c r="J68" s="130">
        <f>'App 4-Recyclables'!J67+'App 4-Recyclables'!N67+'App 4-Recyclables'!R67</f>
        <v>8.5299999999999994</v>
      </c>
      <c r="K68" s="130">
        <f>'App 5-Organics'!H67+'App 5-Organics'!L67+'App 5-Organics'!P67</f>
        <v>286.5</v>
      </c>
      <c r="L68" s="130">
        <f>'App 5-Organics'!I67+'App 5-Organics'!M67+'App 5-Organics'!Q67</f>
        <v>273.14600000000002</v>
      </c>
      <c r="M68" s="130">
        <f>'App 5-Organics'!J67+'App 5-Organics'!N67+'App 5-Organics'!R67</f>
        <v>13.353999999999999</v>
      </c>
      <c r="N68" s="296">
        <f>'App 6-Residual Waste'!H67+'App 6-Residual Waste'!R67+'App 6-Residual Waste'!Y67</f>
        <v>1075</v>
      </c>
      <c r="O68" s="296">
        <f>'App 6-Residual Waste'!I67+'App 6-Residual Waste'!S67+'App 6-Residual Waste'!Z67</f>
        <v>0</v>
      </c>
      <c r="P68" s="296">
        <f>'App 6-Residual Waste'!J67+'App 6-Residual Waste'!T67+'App 6-Residual Waste'!AA67</f>
        <v>1075</v>
      </c>
      <c r="Q68" s="295"/>
      <c r="R68" s="296">
        <f t="shared" si="4"/>
        <v>1908.5</v>
      </c>
      <c r="S68" s="296">
        <f t="shared" si="5"/>
        <v>811.61599999999999</v>
      </c>
      <c r="T68" s="296">
        <f t="shared" si="6"/>
        <v>1096.884</v>
      </c>
      <c r="U68" s="297">
        <f t="shared" si="7"/>
        <v>0.42526381975373329</v>
      </c>
    </row>
    <row r="69" spans="1:21" ht="15.75" x14ac:dyDescent="0.25">
      <c r="A69" s="407" t="s">
        <v>318</v>
      </c>
      <c r="B69" s="407"/>
      <c r="C69" s="125">
        <v>3750</v>
      </c>
      <c r="D69" s="126" t="s">
        <v>95</v>
      </c>
      <c r="E69" s="127" t="s">
        <v>11</v>
      </c>
      <c r="F69" s="128">
        <v>4</v>
      </c>
      <c r="G69" s="129"/>
      <c r="H69" s="130">
        <f>'App 4-Recyclables'!H68+'App 4-Recyclables'!L68+'App 4-Recyclables'!P68</f>
        <v>10811.35</v>
      </c>
      <c r="I69" s="130">
        <f>'App 4-Recyclables'!I68+'App 4-Recyclables'!M68+'App 4-Recyclables'!Q68</f>
        <v>10248.400000000001</v>
      </c>
      <c r="J69" s="130">
        <f>'App 4-Recyclables'!J68+'App 4-Recyclables'!N68+'App 4-Recyclables'!R68</f>
        <v>562.95000000000005</v>
      </c>
      <c r="K69" s="130">
        <f>'App 5-Organics'!H68+'App 5-Organics'!L68+'App 5-Organics'!P68</f>
        <v>17967.060000000001</v>
      </c>
      <c r="L69" s="130">
        <f>'App 5-Organics'!I68+'App 5-Organics'!M68+'App 5-Organics'!Q68</f>
        <v>17821.68</v>
      </c>
      <c r="M69" s="130">
        <f>'App 5-Organics'!J68+'App 5-Organics'!N68+'App 5-Organics'!R68</f>
        <v>145.38</v>
      </c>
      <c r="N69" s="296">
        <f>'App 6-Residual Waste'!H68+'App 6-Residual Waste'!R68+'App 6-Residual Waste'!Y68</f>
        <v>19621.27</v>
      </c>
      <c r="O69" s="296">
        <f>'App 6-Residual Waste'!I68+'App 6-Residual Waste'!S68+'App 6-Residual Waste'!Z68</f>
        <v>264</v>
      </c>
      <c r="P69" s="296">
        <f>'App 6-Residual Waste'!J68+'App 6-Residual Waste'!T68+'App 6-Residual Waste'!AA68</f>
        <v>19357.27</v>
      </c>
      <c r="Q69" s="295"/>
      <c r="R69" s="296">
        <f t="shared" si="4"/>
        <v>48399.680000000008</v>
      </c>
      <c r="S69" s="296">
        <f t="shared" si="5"/>
        <v>28334.080000000002</v>
      </c>
      <c r="T69" s="296">
        <f t="shared" si="6"/>
        <v>20065.600000000002</v>
      </c>
      <c r="U69" s="297">
        <f t="shared" si="7"/>
        <v>0.58541874657022519</v>
      </c>
    </row>
    <row r="70" spans="1:21" ht="15.75" x14ac:dyDescent="0.25">
      <c r="A70" s="407" t="s">
        <v>314</v>
      </c>
      <c r="B70" s="407"/>
      <c r="C70" s="125">
        <v>3800</v>
      </c>
      <c r="D70" s="126" t="s">
        <v>94</v>
      </c>
      <c r="E70" s="127" t="s">
        <v>6</v>
      </c>
      <c r="F70" s="128">
        <v>6</v>
      </c>
      <c r="G70" s="129"/>
      <c r="H70" s="130">
        <f>'App 4-Recyclables'!H69+'App 4-Recyclables'!L69+'App 4-Recyclables'!P69</f>
        <v>7490.3</v>
      </c>
      <c r="I70" s="130">
        <f>'App 4-Recyclables'!I69+'App 4-Recyclables'!M69+'App 4-Recyclables'!Q69</f>
        <v>6921.3</v>
      </c>
      <c r="J70" s="130">
        <f>'App 4-Recyclables'!J69+'App 4-Recyclables'!N69+'App 4-Recyclables'!R69</f>
        <v>569</v>
      </c>
      <c r="K70" s="130">
        <f>'App 5-Organics'!H69+'App 5-Organics'!L69+'App 5-Organics'!P69</f>
        <v>5564.1900000000005</v>
      </c>
      <c r="L70" s="130">
        <f>'App 5-Organics'!I69+'App 5-Organics'!M69+'App 5-Organics'!Q69</f>
        <v>5295.2283000000007</v>
      </c>
      <c r="M70" s="130">
        <f>'App 5-Organics'!J69+'App 5-Organics'!N69+'App 5-Organics'!R69</f>
        <v>268.96170000000001</v>
      </c>
      <c r="N70" s="296">
        <f>'App 6-Residual Waste'!H69+'App 6-Residual Waste'!R69+'App 6-Residual Waste'!Y69</f>
        <v>22976.5</v>
      </c>
      <c r="O70" s="296">
        <f>'App 6-Residual Waste'!I69+'App 6-Residual Waste'!S69+'App 6-Residual Waste'!Z69</f>
        <v>0</v>
      </c>
      <c r="P70" s="296">
        <f>'App 6-Residual Waste'!J69+'App 6-Residual Waste'!T69+'App 6-Residual Waste'!AA69</f>
        <v>22976.5</v>
      </c>
      <c r="Q70" s="295"/>
      <c r="R70" s="296">
        <f t="shared" ref="R70:R101" si="8">H70+K70+N70</f>
        <v>36030.990000000005</v>
      </c>
      <c r="S70" s="296">
        <f t="shared" ref="S70:S101" si="9">I70+L70+O70</f>
        <v>12216.528300000002</v>
      </c>
      <c r="T70" s="296">
        <f t="shared" ref="T70:T101" si="10">J70+M70+P70</f>
        <v>23814.4617</v>
      </c>
      <c r="U70" s="297">
        <f t="shared" ref="U70:U101" si="11">S70/R70</f>
        <v>0.33905613750829494</v>
      </c>
    </row>
    <row r="71" spans="1:21" ht="15.75" x14ac:dyDescent="0.25">
      <c r="A71" s="407" t="s">
        <v>321</v>
      </c>
      <c r="B71" s="407"/>
      <c r="C71" s="125">
        <v>3850</v>
      </c>
      <c r="D71" s="126" t="s">
        <v>93</v>
      </c>
      <c r="E71" s="127" t="s">
        <v>3</v>
      </c>
      <c r="F71" s="128">
        <v>9</v>
      </c>
      <c r="G71" s="129"/>
      <c r="H71" s="130">
        <f>'App 4-Recyclables'!H70+'App 4-Recyclables'!L70+'App 4-Recyclables'!P70</f>
        <v>295</v>
      </c>
      <c r="I71" s="130">
        <f>'App 4-Recyclables'!I70+'App 4-Recyclables'!M70+'App 4-Recyclables'!Q70</f>
        <v>295</v>
      </c>
      <c r="J71" s="130">
        <f>'App 4-Recyclables'!J70+'App 4-Recyclables'!N70+'App 4-Recyclables'!R70</f>
        <v>0</v>
      </c>
      <c r="K71" s="130">
        <f>'App 5-Organics'!H70+'App 5-Organics'!L70+'App 5-Organics'!P70</f>
        <v>210</v>
      </c>
      <c r="L71" s="130">
        <f>'App 5-Organics'!I70+'App 5-Organics'!M70+'App 5-Organics'!Q70</f>
        <v>210</v>
      </c>
      <c r="M71" s="130">
        <f>'App 5-Organics'!J70+'App 5-Organics'!N70+'App 5-Organics'!R70</f>
        <v>0</v>
      </c>
      <c r="N71" s="296">
        <f>'App 6-Residual Waste'!H70+'App 6-Residual Waste'!R70+'App 6-Residual Waste'!Y70</f>
        <v>3486</v>
      </c>
      <c r="O71" s="296">
        <f>'App 6-Residual Waste'!I70+'App 6-Residual Waste'!S70+'App 6-Residual Waste'!Z70</f>
        <v>0</v>
      </c>
      <c r="P71" s="296">
        <f>'App 6-Residual Waste'!J70+'App 6-Residual Waste'!T70+'App 6-Residual Waste'!AA70</f>
        <v>3486</v>
      </c>
      <c r="Q71" s="295"/>
      <c r="R71" s="296">
        <f t="shared" si="8"/>
        <v>3991</v>
      </c>
      <c r="S71" s="296">
        <f t="shared" si="9"/>
        <v>505</v>
      </c>
      <c r="T71" s="296">
        <f t="shared" si="10"/>
        <v>3486</v>
      </c>
      <c r="U71" s="297">
        <f t="shared" si="11"/>
        <v>0.12653470308193435</v>
      </c>
    </row>
    <row r="72" spans="1:21" ht="15.75" x14ac:dyDescent="0.25">
      <c r="A72" s="407" t="s">
        <v>314</v>
      </c>
      <c r="B72" s="407"/>
      <c r="C72" s="125">
        <v>3950</v>
      </c>
      <c r="D72" s="126" t="s">
        <v>92</v>
      </c>
      <c r="E72" s="127" t="s">
        <v>8</v>
      </c>
      <c r="F72" s="128">
        <v>3</v>
      </c>
      <c r="G72" s="129"/>
      <c r="H72" s="130">
        <f>'App 4-Recyclables'!H71+'App 4-Recyclables'!L71+'App 4-Recyclables'!P71</f>
        <v>7625.6</v>
      </c>
      <c r="I72" s="130">
        <f>'App 4-Recyclables'!I71+'App 4-Recyclables'!M71+'App 4-Recyclables'!Q71</f>
        <v>6749.92</v>
      </c>
      <c r="J72" s="130">
        <f>'App 4-Recyclables'!J71+'App 4-Recyclables'!N71+'App 4-Recyclables'!R71</f>
        <v>875.68</v>
      </c>
      <c r="K72" s="130">
        <f>'App 5-Organics'!H71+'App 5-Organics'!L71+'App 5-Organics'!P71</f>
        <v>1668</v>
      </c>
      <c r="L72" s="130">
        <f>'App 5-Organics'!I71+'App 5-Organics'!M71+'App 5-Organics'!Q71</f>
        <v>1668</v>
      </c>
      <c r="M72" s="130">
        <f>'App 5-Organics'!J71+'App 5-Organics'!N71+'App 5-Organics'!R71</f>
        <v>0</v>
      </c>
      <c r="N72" s="296">
        <f>'App 6-Residual Waste'!H71+'App 6-Residual Waste'!R71+'App 6-Residual Waste'!Y71</f>
        <v>37672</v>
      </c>
      <c r="O72" s="296">
        <f>'App 6-Residual Waste'!I71+'App 6-Residual Waste'!S71+'App 6-Residual Waste'!Z71</f>
        <v>22333</v>
      </c>
      <c r="P72" s="296">
        <f>'App 6-Residual Waste'!J71+'App 6-Residual Waste'!T71+'App 6-Residual Waste'!AA71</f>
        <v>15339</v>
      </c>
      <c r="Q72" s="295"/>
      <c r="R72" s="296">
        <f t="shared" si="8"/>
        <v>46965.599999999999</v>
      </c>
      <c r="S72" s="296">
        <f t="shared" si="9"/>
        <v>30750.92</v>
      </c>
      <c r="T72" s="296">
        <f t="shared" si="10"/>
        <v>16214.68</v>
      </c>
      <c r="U72" s="297">
        <f t="shared" si="11"/>
        <v>0.65475411790757487</v>
      </c>
    </row>
    <row r="73" spans="1:21" ht="15.75" x14ac:dyDescent="0.25">
      <c r="A73" s="407" t="s">
        <v>323</v>
      </c>
      <c r="B73" s="407"/>
      <c r="C73" s="132">
        <v>4000</v>
      </c>
      <c r="D73" s="133" t="s">
        <v>91</v>
      </c>
      <c r="E73" s="127" t="s">
        <v>8</v>
      </c>
      <c r="F73" s="128">
        <v>7</v>
      </c>
      <c r="G73" s="129"/>
      <c r="H73" s="130">
        <f>'App 4-Recyclables'!H72+'App 4-Recyclables'!L72+'App 4-Recyclables'!P72</f>
        <v>15921</v>
      </c>
      <c r="I73" s="130">
        <f>'App 4-Recyclables'!I72+'App 4-Recyclables'!M72+'App 4-Recyclables'!Q72</f>
        <v>14979.59</v>
      </c>
      <c r="J73" s="130">
        <f>'App 4-Recyclables'!J72+'App 4-Recyclables'!N72+'App 4-Recyclables'!R72</f>
        <v>941.41</v>
      </c>
      <c r="K73" s="130">
        <f>'App 5-Organics'!H72+'App 5-Organics'!L72+'App 5-Organics'!P72</f>
        <v>19804</v>
      </c>
      <c r="L73" s="130">
        <f>'App 5-Organics'!I72+'App 5-Organics'!M72+'App 5-Organics'!Q72</f>
        <v>18749.568500000001</v>
      </c>
      <c r="M73" s="130">
        <f>'App 5-Organics'!J72+'App 5-Organics'!N72+'App 5-Organics'!R72</f>
        <v>1054.4314999999999</v>
      </c>
      <c r="N73" s="296">
        <f>'App 6-Residual Waste'!H72+'App 6-Residual Waste'!R72+'App 6-Residual Waste'!Y72</f>
        <v>38165</v>
      </c>
      <c r="O73" s="296">
        <f>'App 6-Residual Waste'!I72+'App 6-Residual Waste'!S72+'App 6-Residual Waste'!Z72</f>
        <v>962</v>
      </c>
      <c r="P73" s="296">
        <f>'App 6-Residual Waste'!J72+'App 6-Residual Waste'!T72+'App 6-Residual Waste'!AA72</f>
        <v>37203</v>
      </c>
      <c r="Q73" s="295"/>
      <c r="R73" s="296">
        <f t="shared" si="8"/>
        <v>73890</v>
      </c>
      <c r="S73" s="296">
        <f t="shared" si="9"/>
        <v>34691.158500000005</v>
      </c>
      <c r="T73" s="296">
        <f t="shared" si="10"/>
        <v>39198.841500000002</v>
      </c>
      <c r="U73" s="297">
        <f t="shared" si="11"/>
        <v>0.46949734064149418</v>
      </c>
    </row>
    <row r="74" spans="1:21" ht="15.75" x14ac:dyDescent="0.25">
      <c r="A74" s="407" t="s">
        <v>323</v>
      </c>
      <c r="B74" s="407"/>
      <c r="C74" s="125">
        <v>4100</v>
      </c>
      <c r="D74" s="126" t="s">
        <v>90</v>
      </c>
      <c r="E74" s="127" t="s">
        <v>8</v>
      </c>
      <c r="F74" s="128">
        <v>2</v>
      </c>
      <c r="G74" s="129"/>
      <c r="H74" s="130">
        <f>'App 4-Recyclables'!H73+'App 4-Recyclables'!L73+'App 4-Recyclables'!P73</f>
        <v>1196.8799999999999</v>
      </c>
      <c r="I74" s="130">
        <f>'App 4-Recyclables'!I73+'App 4-Recyclables'!M73+'App 4-Recyclables'!Q73</f>
        <v>1160.92</v>
      </c>
      <c r="J74" s="130">
        <f>'App 4-Recyclables'!J73+'App 4-Recyclables'!N73+'App 4-Recyclables'!R73</f>
        <v>35.96</v>
      </c>
      <c r="K74" s="130">
        <f>'App 5-Organics'!H73+'App 5-Organics'!L73+'App 5-Organics'!P73</f>
        <v>1126.8800000000001</v>
      </c>
      <c r="L74" s="130">
        <f>'App 5-Organics'!I73+'App 5-Organics'!M73+'App 5-Organics'!Q73</f>
        <v>1066.5919200000001</v>
      </c>
      <c r="M74" s="130">
        <f>'App 5-Organics'!J73+'App 5-Organics'!N73+'App 5-Organics'!R73</f>
        <v>60.288080000000008</v>
      </c>
      <c r="N74" s="296">
        <f>'App 6-Residual Waste'!H73+'App 6-Residual Waste'!R73+'App 6-Residual Waste'!Y73</f>
        <v>3070</v>
      </c>
      <c r="O74" s="296">
        <f>'App 6-Residual Waste'!I73+'App 6-Residual Waste'!S73+'App 6-Residual Waste'!Z73</f>
        <v>0</v>
      </c>
      <c r="P74" s="296">
        <f>'App 6-Residual Waste'!J73+'App 6-Residual Waste'!T73+'App 6-Residual Waste'!AA73</f>
        <v>3070</v>
      </c>
      <c r="Q74" s="295"/>
      <c r="R74" s="296">
        <f t="shared" si="8"/>
        <v>5393.76</v>
      </c>
      <c r="S74" s="296">
        <f t="shared" si="9"/>
        <v>2227.5119199999999</v>
      </c>
      <c r="T74" s="296">
        <f t="shared" si="10"/>
        <v>3166.2480799999998</v>
      </c>
      <c r="U74" s="297">
        <f t="shared" si="11"/>
        <v>0.41297942807985522</v>
      </c>
    </row>
    <row r="75" spans="1:21" ht="15.75" x14ac:dyDescent="0.25">
      <c r="A75" s="407" t="s">
        <v>313</v>
      </c>
      <c r="B75" s="407"/>
      <c r="C75" s="125">
        <v>4150</v>
      </c>
      <c r="D75" s="134" t="s">
        <v>89</v>
      </c>
      <c r="E75" s="127" t="s">
        <v>8</v>
      </c>
      <c r="F75" s="128">
        <v>3</v>
      </c>
      <c r="G75" s="129"/>
      <c r="H75" s="130">
        <f>'App 4-Recyclables'!H74+'App 4-Recyclables'!L74+'App 4-Recyclables'!P74</f>
        <v>7258</v>
      </c>
      <c r="I75" s="130">
        <f>'App 4-Recyclables'!I74+'App 4-Recyclables'!M74+'App 4-Recyclables'!Q74</f>
        <v>6901</v>
      </c>
      <c r="J75" s="130">
        <f>'App 4-Recyclables'!J74+'App 4-Recyclables'!N74+'App 4-Recyclables'!R74</f>
        <v>357</v>
      </c>
      <c r="K75" s="130">
        <f>'App 5-Organics'!H74+'App 5-Organics'!L74+'App 5-Organics'!P74</f>
        <v>6485</v>
      </c>
      <c r="L75" s="130">
        <f>'App 5-Organics'!I74+'App 5-Organics'!M74+'App 5-Organics'!Q74</f>
        <v>6138.0524999999998</v>
      </c>
      <c r="M75" s="130">
        <f>'App 5-Organics'!J74+'App 5-Organics'!N74+'App 5-Organics'!R74</f>
        <v>346.94749999999999</v>
      </c>
      <c r="N75" s="296">
        <f>'App 6-Residual Waste'!H74+'App 6-Residual Waste'!R74+'App 6-Residual Waste'!Y74</f>
        <v>16132.33</v>
      </c>
      <c r="O75" s="296">
        <f>'App 6-Residual Waste'!I74+'App 6-Residual Waste'!S74+'App 6-Residual Waste'!Z74</f>
        <v>0</v>
      </c>
      <c r="P75" s="296">
        <f>'App 6-Residual Waste'!J74+'App 6-Residual Waste'!T74+'App 6-Residual Waste'!AA74</f>
        <v>16132.33</v>
      </c>
      <c r="Q75" s="295"/>
      <c r="R75" s="296">
        <f t="shared" si="8"/>
        <v>29875.33</v>
      </c>
      <c r="S75" s="296">
        <f t="shared" si="9"/>
        <v>13039.0525</v>
      </c>
      <c r="T75" s="296">
        <f t="shared" si="10"/>
        <v>16836.2775</v>
      </c>
      <c r="U75" s="297">
        <f t="shared" si="11"/>
        <v>0.43644881914275085</v>
      </c>
    </row>
    <row r="76" spans="1:21" ht="15.75" x14ac:dyDescent="0.25">
      <c r="A76" s="407" t="s">
        <v>312</v>
      </c>
      <c r="B76" s="407"/>
      <c r="C76" s="125">
        <v>4200</v>
      </c>
      <c r="D76" s="126" t="s">
        <v>88</v>
      </c>
      <c r="E76" s="127" t="s">
        <v>3</v>
      </c>
      <c r="F76" s="128">
        <v>11</v>
      </c>
      <c r="G76" s="129"/>
      <c r="H76" s="130">
        <f>'App 4-Recyclables'!H75+'App 4-Recyclables'!L75+'App 4-Recyclables'!P75</f>
        <v>3000</v>
      </c>
      <c r="I76" s="130">
        <f>'App 4-Recyclables'!I75+'App 4-Recyclables'!M75+'App 4-Recyclables'!Q75</f>
        <v>2900</v>
      </c>
      <c r="J76" s="130">
        <f>'App 4-Recyclables'!J75+'App 4-Recyclables'!N75+'App 4-Recyclables'!R75</f>
        <v>100</v>
      </c>
      <c r="K76" s="130">
        <f>'App 5-Organics'!H75+'App 5-Organics'!L75+'App 5-Organics'!P75</f>
        <v>0</v>
      </c>
      <c r="L76" s="130">
        <f>'App 5-Organics'!I75+'App 5-Organics'!M75+'App 5-Organics'!Q75</f>
        <v>0</v>
      </c>
      <c r="M76" s="130">
        <f>'App 5-Organics'!J75+'App 5-Organics'!N75+'App 5-Organics'!R75</f>
        <v>0</v>
      </c>
      <c r="N76" s="296">
        <f>'App 6-Residual Waste'!H75+'App 6-Residual Waste'!R75+'App 6-Residual Waste'!Y75</f>
        <v>4000</v>
      </c>
      <c r="O76" s="296">
        <f>'App 6-Residual Waste'!I75+'App 6-Residual Waste'!S75+'App 6-Residual Waste'!Z75</f>
        <v>0</v>
      </c>
      <c r="P76" s="296">
        <f>'App 6-Residual Waste'!J75+'App 6-Residual Waste'!T75+'App 6-Residual Waste'!AA75</f>
        <v>4000</v>
      </c>
      <c r="Q76" s="295"/>
      <c r="R76" s="296">
        <f t="shared" si="8"/>
        <v>7000</v>
      </c>
      <c r="S76" s="296">
        <f t="shared" si="9"/>
        <v>2900</v>
      </c>
      <c r="T76" s="296">
        <f t="shared" si="10"/>
        <v>4100</v>
      </c>
      <c r="U76" s="297">
        <f t="shared" si="11"/>
        <v>0.41428571428571431</v>
      </c>
    </row>
    <row r="77" spans="1:21" ht="15.75" x14ac:dyDescent="0.25">
      <c r="A77" s="407" t="s">
        <v>321</v>
      </c>
      <c r="B77" s="407"/>
      <c r="C77" s="125">
        <v>4250</v>
      </c>
      <c r="D77" s="126" t="s">
        <v>87</v>
      </c>
      <c r="E77" s="127" t="s">
        <v>3</v>
      </c>
      <c r="F77" s="128">
        <v>8</v>
      </c>
      <c r="G77" s="129"/>
      <c r="H77" s="130">
        <f>'App 4-Recyclables'!H76+'App 4-Recyclables'!L76+'App 4-Recyclables'!P76</f>
        <v>0</v>
      </c>
      <c r="I77" s="130">
        <f>'App 4-Recyclables'!I76+'App 4-Recyclables'!M76+'App 4-Recyclables'!Q76</f>
        <v>0</v>
      </c>
      <c r="J77" s="130">
        <f>'App 4-Recyclables'!J76+'App 4-Recyclables'!N76+'App 4-Recyclables'!R76</f>
        <v>0</v>
      </c>
      <c r="K77" s="130">
        <f>'App 5-Organics'!H76+'App 5-Organics'!L76+'App 5-Organics'!P76</f>
        <v>0</v>
      </c>
      <c r="L77" s="130">
        <f>'App 5-Organics'!I76+'App 5-Organics'!M76+'App 5-Organics'!Q76</f>
        <v>0</v>
      </c>
      <c r="M77" s="130">
        <f>'App 5-Organics'!J76+'App 5-Organics'!N76+'App 5-Organics'!R76</f>
        <v>0</v>
      </c>
      <c r="N77" s="296">
        <f>'App 6-Residual Waste'!H76+'App 6-Residual Waste'!R76+'App 6-Residual Waste'!Y76</f>
        <v>60</v>
      </c>
      <c r="O77" s="296">
        <f>'App 6-Residual Waste'!I76+'App 6-Residual Waste'!S76+'App 6-Residual Waste'!Z76</f>
        <v>0</v>
      </c>
      <c r="P77" s="296">
        <f>'App 6-Residual Waste'!J76+'App 6-Residual Waste'!T76+'App 6-Residual Waste'!AA76</f>
        <v>60</v>
      </c>
      <c r="Q77" s="295"/>
      <c r="R77" s="296">
        <f t="shared" si="8"/>
        <v>60</v>
      </c>
      <c r="S77" s="296">
        <f t="shared" si="9"/>
        <v>0</v>
      </c>
      <c r="T77" s="296">
        <f t="shared" si="10"/>
        <v>60</v>
      </c>
      <c r="U77" s="297">
        <f t="shared" si="11"/>
        <v>0</v>
      </c>
    </row>
    <row r="78" spans="1:21" ht="15.75" x14ac:dyDescent="0.25">
      <c r="A78" s="407" t="s">
        <v>319</v>
      </c>
      <c r="B78" s="407"/>
      <c r="C78" s="125">
        <v>4300</v>
      </c>
      <c r="D78" s="126" t="s">
        <v>86</v>
      </c>
      <c r="E78" s="127" t="s">
        <v>3</v>
      </c>
      <c r="F78" s="128">
        <v>10</v>
      </c>
      <c r="G78" s="129"/>
      <c r="H78" s="130">
        <f>'App 4-Recyclables'!H77+'App 4-Recyclables'!L77+'App 4-Recyclables'!P77</f>
        <v>580.76</v>
      </c>
      <c r="I78" s="130">
        <f>'App 4-Recyclables'!I77+'App 4-Recyclables'!M77+'App 4-Recyclables'!Q77</f>
        <v>501.58</v>
      </c>
      <c r="J78" s="130">
        <f>'App 4-Recyclables'!J77+'App 4-Recyclables'!N77+'App 4-Recyclables'!R77</f>
        <v>79.180000000000007</v>
      </c>
      <c r="K78" s="130">
        <f>'App 5-Organics'!H77+'App 5-Organics'!L77+'App 5-Organics'!P77</f>
        <v>19.18</v>
      </c>
      <c r="L78" s="130">
        <f>'App 5-Organics'!I77+'App 5-Organics'!M77+'App 5-Organics'!Q77</f>
        <v>19.18</v>
      </c>
      <c r="M78" s="130">
        <f>'App 5-Organics'!J77+'App 5-Organics'!N77+'App 5-Organics'!R77</f>
        <v>0</v>
      </c>
      <c r="N78" s="296">
        <f>'App 6-Residual Waste'!H77+'App 6-Residual Waste'!R77+'App 6-Residual Waste'!Y77</f>
        <v>1172.08</v>
      </c>
      <c r="O78" s="296">
        <f>'App 6-Residual Waste'!I77+'App 6-Residual Waste'!S77+'App 6-Residual Waste'!Z77</f>
        <v>0</v>
      </c>
      <c r="P78" s="296">
        <f>'App 6-Residual Waste'!J77+'App 6-Residual Waste'!T77+'App 6-Residual Waste'!AA77</f>
        <v>1172.08</v>
      </c>
      <c r="Q78" s="295"/>
      <c r="R78" s="296">
        <f t="shared" si="8"/>
        <v>1772.02</v>
      </c>
      <c r="S78" s="296">
        <f t="shared" si="9"/>
        <v>520.76</v>
      </c>
      <c r="T78" s="296">
        <f t="shared" si="10"/>
        <v>1251.26</v>
      </c>
      <c r="U78" s="297">
        <f t="shared" si="11"/>
        <v>0.29387930158801817</v>
      </c>
    </row>
    <row r="79" spans="1:21" ht="15.75" x14ac:dyDescent="0.25">
      <c r="A79" s="407" t="s">
        <v>318</v>
      </c>
      <c r="B79" s="407"/>
      <c r="C79" s="125">
        <v>4350</v>
      </c>
      <c r="D79" s="126" t="s">
        <v>85</v>
      </c>
      <c r="E79" s="127" t="s">
        <v>11</v>
      </c>
      <c r="F79" s="128">
        <v>4</v>
      </c>
      <c r="G79" s="129"/>
      <c r="H79" s="130">
        <f>'App 4-Recyclables'!H78+'App 4-Recyclables'!L78+'App 4-Recyclables'!P78</f>
        <v>4006.84</v>
      </c>
      <c r="I79" s="130">
        <f>'App 4-Recyclables'!I78+'App 4-Recyclables'!M78+'App 4-Recyclables'!Q78</f>
        <v>3636.41</v>
      </c>
      <c r="J79" s="130">
        <f>'App 4-Recyclables'!J78+'App 4-Recyclables'!N78+'App 4-Recyclables'!R78</f>
        <v>370.42999999999995</v>
      </c>
      <c r="K79" s="130">
        <f>'App 5-Organics'!H78+'App 5-Organics'!L78+'App 5-Organics'!P78</f>
        <v>2638.29</v>
      </c>
      <c r="L79" s="130">
        <f>'App 5-Organics'!I78+'App 5-Organics'!M78+'App 5-Organics'!Q78</f>
        <v>2617.34</v>
      </c>
      <c r="M79" s="130">
        <f>'App 5-Organics'!J78+'App 5-Organics'!N78+'App 5-Organics'!R78</f>
        <v>20.95</v>
      </c>
      <c r="N79" s="296">
        <f>'App 6-Residual Waste'!H78+'App 6-Residual Waste'!R78+'App 6-Residual Waste'!Y78</f>
        <v>8208.44</v>
      </c>
      <c r="O79" s="296">
        <f>'App 6-Residual Waste'!I78+'App 6-Residual Waste'!S78+'App 6-Residual Waste'!Z78</f>
        <v>542.80999999999995</v>
      </c>
      <c r="P79" s="296">
        <f>'App 6-Residual Waste'!J78+'App 6-Residual Waste'!T78+'App 6-Residual Waste'!AA78</f>
        <v>7665.63</v>
      </c>
      <c r="Q79" s="295"/>
      <c r="R79" s="296">
        <f t="shared" si="8"/>
        <v>14853.57</v>
      </c>
      <c r="S79" s="296">
        <f t="shared" si="9"/>
        <v>6796.5599999999995</v>
      </c>
      <c r="T79" s="296">
        <f t="shared" si="10"/>
        <v>8057.01</v>
      </c>
      <c r="U79" s="297">
        <f t="shared" si="11"/>
        <v>0.45757080621022417</v>
      </c>
    </row>
    <row r="80" spans="1:21" ht="15.75" x14ac:dyDescent="0.25">
      <c r="A80" s="407" t="s">
        <v>324</v>
      </c>
      <c r="B80" s="407"/>
      <c r="C80" s="125">
        <v>4400</v>
      </c>
      <c r="D80" s="126" t="s">
        <v>84</v>
      </c>
      <c r="E80" s="127" t="s">
        <v>6</v>
      </c>
      <c r="F80" s="128">
        <v>4</v>
      </c>
      <c r="G80" s="129"/>
      <c r="H80" s="130">
        <f>'App 4-Recyclables'!H79+'App 4-Recyclables'!L79+'App 4-Recyclables'!P79</f>
        <v>2621</v>
      </c>
      <c r="I80" s="130">
        <f>'App 4-Recyclables'!I79+'App 4-Recyclables'!M79+'App 4-Recyclables'!Q79</f>
        <v>2518.5</v>
      </c>
      <c r="J80" s="130">
        <f>'App 4-Recyclables'!J79+'App 4-Recyclables'!N79+'App 4-Recyclables'!R79</f>
        <v>102.5</v>
      </c>
      <c r="K80" s="130">
        <f>'App 5-Organics'!H79+'App 5-Organics'!L79+'App 5-Organics'!P79</f>
        <v>4442</v>
      </c>
      <c r="L80" s="130">
        <f>'App 5-Organics'!I79+'App 5-Organics'!M79+'App 5-Organics'!Q79</f>
        <v>4241.8721000000005</v>
      </c>
      <c r="M80" s="130">
        <f>'App 5-Organics'!J79+'App 5-Organics'!N79+'App 5-Organics'!R79</f>
        <v>200.12789999999998</v>
      </c>
      <c r="N80" s="296">
        <f>'App 6-Residual Waste'!H79+'App 6-Residual Waste'!R79+'App 6-Residual Waste'!Y79</f>
        <v>4102</v>
      </c>
      <c r="O80" s="296">
        <f>'App 6-Residual Waste'!I79+'App 6-Residual Waste'!S79+'App 6-Residual Waste'!Z79</f>
        <v>104</v>
      </c>
      <c r="P80" s="296">
        <f>'App 6-Residual Waste'!J79+'App 6-Residual Waste'!T79+'App 6-Residual Waste'!AA79</f>
        <v>3998</v>
      </c>
      <c r="Q80" s="295"/>
      <c r="R80" s="296">
        <f t="shared" si="8"/>
        <v>11165</v>
      </c>
      <c r="S80" s="296">
        <f t="shared" si="9"/>
        <v>6864.3721000000005</v>
      </c>
      <c r="T80" s="296">
        <f t="shared" si="10"/>
        <v>4300.6278999999995</v>
      </c>
      <c r="U80" s="297">
        <f t="shared" si="11"/>
        <v>0.61481165248544567</v>
      </c>
    </row>
    <row r="81" spans="1:21" ht="15.75" x14ac:dyDescent="0.25">
      <c r="A81" s="407" t="s">
        <v>313</v>
      </c>
      <c r="B81" s="407"/>
      <c r="C81" s="125">
        <v>4450</v>
      </c>
      <c r="D81" s="126" t="s">
        <v>83</v>
      </c>
      <c r="E81" s="127" t="s">
        <v>8</v>
      </c>
      <c r="F81" s="128">
        <v>2</v>
      </c>
      <c r="G81" s="129"/>
      <c r="H81" s="130">
        <f>'App 4-Recyclables'!H80+'App 4-Recyclables'!L80+'App 4-Recyclables'!P80</f>
        <v>5511</v>
      </c>
      <c r="I81" s="130">
        <f>'App 4-Recyclables'!I80+'App 4-Recyclables'!M80+'App 4-Recyclables'!Q80</f>
        <v>4934.6899999999996</v>
      </c>
      <c r="J81" s="130">
        <f>'App 4-Recyclables'!J80+'App 4-Recyclables'!N80+'App 4-Recyclables'!R80</f>
        <v>576.30999999999995</v>
      </c>
      <c r="K81" s="130">
        <f>'App 5-Organics'!H80+'App 5-Organics'!L80+'App 5-Organics'!P80</f>
        <v>5439</v>
      </c>
      <c r="L81" s="130">
        <f>'App 5-Organics'!I80+'App 5-Organics'!M80+'App 5-Organics'!Q80</f>
        <v>5171.393</v>
      </c>
      <c r="M81" s="130">
        <f>'App 5-Organics'!J80+'App 5-Organics'!N80+'App 5-Organics'!R80</f>
        <v>267.60699999999997</v>
      </c>
      <c r="N81" s="296">
        <f>'App 6-Residual Waste'!H80+'App 6-Residual Waste'!R80+'App 6-Residual Waste'!Y80</f>
        <v>14158</v>
      </c>
      <c r="O81" s="296">
        <f>'App 6-Residual Waste'!I80+'App 6-Residual Waste'!S80+'App 6-Residual Waste'!Z80</f>
        <v>0</v>
      </c>
      <c r="P81" s="296">
        <f>'App 6-Residual Waste'!J80+'App 6-Residual Waste'!T80+'App 6-Residual Waste'!AA80</f>
        <v>14158</v>
      </c>
      <c r="Q81" s="295"/>
      <c r="R81" s="296">
        <f t="shared" si="8"/>
        <v>25108</v>
      </c>
      <c r="S81" s="296">
        <f t="shared" si="9"/>
        <v>10106.082999999999</v>
      </c>
      <c r="T81" s="296">
        <f t="shared" si="10"/>
        <v>15001.916999999999</v>
      </c>
      <c r="U81" s="297">
        <f t="shared" si="11"/>
        <v>0.40250450055759118</v>
      </c>
    </row>
    <row r="82" spans="1:21" ht="15.75" x14ac:dyDescent="0.25">
      <c r="A82" s="407" t="s">
        <v>323</v>
      </c>
      <c r="B82" s="407"/>
      <c r="C82" s="125">
        <v>4500</v>
      </c>
      <c r="D82" s="126" t="s">
        <v>82</v>
      </c>
      <c r="E82" s="127" t="s">
        <v>8</v>
      </c>
      <c r="F82" s="128">
        <v>3</v>
      </c>
      <c r="G82" s="129"/>
      <c r="H82" s="130">
        <f>'App 4-Recyclables'!H81+'App 4-Recyclables'!L81+'App 4-Recyclables'!P81</f>
        <v>12933.810000000001</v>
      </c>
      <c r="I82" s="130">
        <f>'App 4-Recyclables'!I81+'App 4-Recyclables'!M81+'App 4-Recyclables'!Q81</f>
        <v>12406.78</v>
      </c>
      <c r="J82" s="130">
        <f>'App 4-Recyclables'!J81+'App 4-Recyclables'!N81+'App 4-Recyclables'!R81</f>
        <v>527.03</v>
      </c>
      <c r="K82" s="130">
        <f>'App 5-Organics'!H81+'App 5-Organics'!L81+'App 5-Organics'!P81</f>
        <v>19787.919999999998</v>
      </c>
      <c r="L82" s="130">
        <f>'App 5-Organics'!I81+'App 5-Organics'!M81+'App 5-Organics'!Q81</f>
        <v>18729.26628</v>
      </c>
      <c r="M82" s="130">
        <f>'App 5-Organics'!J81+'App 5-Organics'!N81+'App 5-Organics'!R81</f>
        <v>1058.6537199999998</v>
      </c>
      <c r="N82" s="296">
        <f>'App 6-Residual Waste'!H81+'App 6-Residual Waste'!R81+'App 6-Residual Waste'!Y81</f>
        <v>24922</v>
      </c>
      <c r="O82" s="296">
        <f>'App 6-Residual Waste'!I81+'App 6-Residual Waste'!S81+'App 6-Residual Waste'!Z81</f>
        <v>0</v>
      </c>
      <c r="P82" s="296">
        <f>'App 6-Residual Waste'!J81+'App 6-Residual Waste'!T81+'App 6-Residual Waste'!AA81</f>
        <v>24922</v>
      </c>
      <c r="Q82" s="295"/>
      <c r="R82" s="296">
        <f t="shared" si="8"/>
        <v>57643.729999999996</v>
      </c>
      <c r="S82" s="296">
        <f t="shared" si="9"/>
        <v>31136.046280000002</v>
      </c>
      <c r="T82" s="296">
        <f t="shared" si="10"/>
        <v>26507.683720000001</v>
      </c>
      <c r="U82" s="297">
        <f t="shared" si="11"/>
        <v>0.540146279222389</v>
      </c>
    </row>
    <row r="83" spans="1:21" ht="15.75" x14ac:dyDescent="0.25">
      <c r="A83" s="407" t="s">
        <v>315</v>
      </c>
      <c r="B83" s="407"/>
      <c r="C83" s="125">
        <v>4550</v>
      </c>
      <c r="D83" s="126" t="s">
        <v>81</v>
      </c>
      <c r="E83" s="127" t="s">
        <v>11</v>
      </c>
      <c r="F83" s="128">
        <v>10</v>
      </c>
      <c r="G83" s="129"/>
      <c r="H83" s="130">
        <f>'App 4-Recyclables'!H82+'App 4-Recyclables'!L82+'App 4-Recyclables'!P82</f>
        <v>1076.25</v>
      </c>
      <c r="I83" s="130">
        <f>'App 4-Recyclables'!I82+'App 4-Recyclables'!M82+'App 4-Recyclables'!Q82</f>
        <v>1070.25</v>
      </c>
      <c r="J83" s="130">
        <f>'App 4-Recyclables'!J82+'App 4-Recyclables'!N82+'App 4-Recyclables'!R82</f>
        <v>6</v>
      </c>
      <c r="K83" s="130">
        <f>'App 5-Organics'!H82+'App 5-Organics'!L82+'App 5-Organics'!P82</f>
        <v>591</v>
      </c>
      <c r="L83" s="130">
        <f>'App 5-Organics'!I82+'App 5-Organics'!M82+'App 5-Organics'!Q82</f>
        <v>591</v>
      </c>
      <c r="M83" s="130">
        <f>'App 5-Organics'!J82+'App 5-Organics'!N82+'App 5-Organics'!R82</f>
        <v>0</v>
      </c>
      <c r="N83" s="296">
        <f>'App 6-Residual Waste'!H82+'App 6-Residual Waste'!R82+'App 6-Residual Waste'!Y82</f>
        <v>1952</v>
      </c>
      <c r="O83" s="296">
        <f>'App 6-Residual Waste'!I82+'App 6-Residual Waste'!S82+'App 6-Residual Waste'!Z82</f>
        <v>0</v>
      </c>
      <c r="P83" s="296">
        <f>'App 6-Residual Waste'!J82+'App 6-Residual Waste'!T82+'App 6-Residual Waste'!AA82</f>
        <v>1952</v>
      </c>
      <c r="Q83" s="295"/>
      <c r="R83" s="296">
        <f t="shared" si="8"/>
        <v>3619.25</v>
      </c>
      <c r="S83" s="296">
        <f t="shared" si="9"/>
        <v>1661.25</v>
      </c>
      <c r="T83" s="296">
        <f t="shared" si="10"/>
        <v>1958</v>
      </c>
      <c r="U83" s="297">
        <f t="shared" si="11"/>
        <v>0.45900393727982319</v>
      </c>
    </row>
    <row r="84" spans="1:21" ht="15.75" x14ac:dyDescent="0.25">
      <c r="A84" s="407" t="s">
        <v>316</v>
      </c>
      <c r="B84" s="407"/>
      <c r="C84" s="125">
        <v>4600</v>
      </c>
      <c r="D84" s="126" t="s">
        <v>80</v>
      </c>
      <c r="E84" s="127" t="s">
        <v>3</v>
      </c>
      <c r="F84" s="128">
        <v>10</v>
      </c>
      <c r="G84" s="129"/>
      <c r="H84" s="130">
        <f>'App 4-Recyclables'!H83+'App 4-Recyclables'!L83+'App 4-Recyclables'!P83</f>
        <v>0</v>
      </c>
      <c r="I84" s="130">
        <f>'App 4-Recyclables'!I83+'App 4-Recyclables'!M83+'App 4-Recyclables'!Q83</f>
        <v>0</v>
      </c>
      <c r="J84" s="130">
        <f>'App 4-Recyclables'!J83+'App 4-Recyclables'!N83+'App 4-Recyclables'!R83</f>
        <v>0</v>
      </c>
      <c r="K84" s="130">
        <f>'App 5-Organics'!H83+'App 5-Organics'!L83+'App 5-Organics'!P83</f>
        <v>300</v>
      </c>
      <c r="L84" s="130">
        <f>'App 5-Organics'!I83+'App 5-Organics'!M83+'App 5-Organics'!Q83</f>
        <v>300</v>
      </c>
      <c r="M84" s="130">
        <f>'App 5-Organics'!J83+'App 5-Organics'!N83+'App 5-Organics'!R83</f>
        <v>0</v>
      </c>
      <c r="N84" s="296">
        <f>'App 6-Residual Waste'!H83+'App 6-Residual Waste'!R83+'App 6-Residual Waste'!Y83</f>
        <v>2500</v>
      </c>
      <c r="O84" s="296">
        <f>'App 6-Residual Waste'!I83+'App 6-Residual Waste'!S83+'App 6-Residual Waste'!Z83</f>
        <v>0</v>
      </c>
      <c r="P84" s="296">
        <f>'App 6-Residual Waste'!J83+'App 6-Residual Waste'!T83+'App 6-Residual Waste'!AA83</f>
        <v>2500</v>
      </c>
      <c r="Q84" s="295"/>
      <c r="R84" s="296">
        <f t="shared" si="8"/>
        <v>2800</v>
      </c>
      <c r="S84" s="296">
        <f t="shared" si="9"/>
        <v>300</v>
      </c>
      <c r="T84" s="296">
        <f t="shared" si="10"/>
        <v>2500</v>
      </c>
      <c r="U84" s="297">
        <f t="shared" si="11"/>
        <v>0.10714285714285714</v>
      </c>
    </row>
    <row r="85" spans="1:21" ht="15.75" x14ac:dyDescent="0.25">
      <c r="A85" s="407" t="s">
        <v>322</v>
      </c>
      <c r="B85" s="407"/>
      <c r="C85" s="125">
        <v>4650</v>
      </c>
      <c r="D85" s="126" t="s">
        <v>79</v>
      </c>
      <c r="E85" s="127" t="s">
        <v>6</v>
      </c>
      <c r="F85" s="128">
        <v>5</v>
      </c>
      <c r="G85" s="129"/>
      <c r="H85" s="130">
        <f>'App 4-Recyclables'!H84+'App 4-Recyclables'!L84+'App 4-Recyclables'!P84</f>
        <v>20679.93</v>
      </c>
      <c r="I85" s="130">
        <f>'App 4-Recyclables'!I84+'App 4-Recyclables'!M84+'App 4-Recyclables'!Q84</f>
        <v>20266.93</v>
      </c>
      <c r="J85" s="130">
        <f>'App 4-Recyclables'!J84+'App 4-Recyclables'!N84+'App 4-Recyclables'!R84</f>
        <v>413</v>
      </c>
      <c r="K85" s="130">
        <f>'App 5-Organics'!H84+'App 5-Organics'!L84+'App 5-Organics'!P84</f>
        <v>24186.54</v>
      </c>
      <c r="L85" s="130">
        <f>'App 5-Organics'!I84+'App 5-Organics'!M84+'App 5-Organics'!Q84</f>
        <v>24128.54</v>
      </c>
      <c r="M85" s="130">
        <f>'App 5-Organics'!J84+'App 5-Organics'!N84+'App 5-Organics'!R84</f>
        <v>58</v>
      </c>
      <c r="N85" s="296">
        <f>'App 6-Residual Waste'!H84+'App 6-Residual Waste'!R84+'App 6-Residual Waste'!Y84</f>
        <v>64074.52</v>
      </c>
      <c r="O85" s="296">
        <f>'App 6-Residual Waste'!I84+'App 6-Residual Waste'!S84+'App 6-Residual Waste'!Z84</f>
        <v>0</v>
      </c>
      <c r="P85" s="296">
        <f>'App 6-Residual Waste'!J84+'App 6-Residual Waste'!T84+'App 6-Residual Waste'!AA84</f>
        <v>64074.52</v>
      </c>
      <c r="Q85" s="295"/>
      <c r="R85" s="296">
        <f t="shared" si="8"/>
        <v>108940.98999999999</v>
      </c>
      <c r="S85" s="296">
        <f t="shared" si="9"/>
        <v>44395.47</v>
      </c>
      <c r="T85" s="296">
        <f t="shared" si="10"/>
        <v>64545.52</v>
      </c>
      <c r="U85" s="297">
        <f t="shared" si="11"/>
        <v>0.40751851070932993</v>
      </c>
    </row>
    <row r="86" spans="1:21" ht="15.75" x14ac:dyDescent="0.25">
      <c r="A86" s="407" t="s">
        <v>323</v>
      </c>
      <c r="B86" s="407"/>
      <c r="C86" s="125">
        <v>4700</v>
      </c>
      <c r="D86" s="126" t="s">
        <v>78</v>
      </c>
      <c r="E86" s="127" t="s">
        <v>8</v>
      </c>
      <c r="F86" s="128">
        <v>2</v>
      </c>
      <c r="G86" s="129"/>
      <c r="H86" s="130">
        <f>'App 4-Recyclables'!H85+'App 4-Recyclables'!L85+'App 4-Recyclables'!P85</f>
        <v>2995</v>
      </c>
      <c r="I86" s="130">
        <f>'App 4-Recyclables'!I85+'App 4-Recyclables'!M85+'App 4-Recyclables'!Q85</f>
        <v>2740</v>
      </c>
      <c r="J86" s="130">
        <f>'App 4-Recyclables'!J85+'App 4-Recyclables'!N85+'App 4-Recyclables'!R85</f>
        <v>255</v>
      </c>
      <c r="K86" s="130">
        <f>'App 5-Organics'!H85+'App 5-Organics'!L85+'App 5-Organics'!P85</f>
        <v>5664</v>
      </c>
      <c r="L86" s="130">
        <f>'App 5-Organics'!I85+'App 5-Organics'!M85+'App 5-Organics'!Q85</f>
        <v>5532</v>
      </c>
      <c r="M86" s="130">
        <f>'App 5-Organics'!J85+'App 5-Organics'!N85+'App 5-Organics'!R85</f>
        <v>132</v>
      </c>
      <c r="N86" s="296">
        <f>'App 6-Residual Waste'!H85+'App 6-Residual Waste'!R85+'App 6-Residual Waste'!Y85</f>
        <v>7062</v>
      </c>
      <c r="O86" s="296">
        <f>'App 6-Residual Waste'!I85+'App 6-Residual Waste'!S85+'App 6-Residual Waste'!Z85</f>
        <v>0</v>
      </c>
      <c r="P86" s="296">
        <f>'App 6-Residual Waste'!J85+'App 6-Residual Waste'!T85+'App 6-Residual Waste'!AA85</f>
        <v>7062</v>
      </c>
      <c r="Q86" s="295"/>
      <c r="R86" s="296">
        <f t="shared" si="8"/>
        <v>15721</v>
      </c>
      <c r="S86" s="296">
        <f t="shared" si="9"/>
        <v>8272</v>
      </c>
      <c r="T86" s="296">
        <f t="shared" si="10"/>
        <v>7449</v>
      </c>
      <c r="U86" s="297">
        <f t="shared" si="11"/>
        <v>0.52617517969594807</v>
      </c>
    </row>
    <row r="87" spans="1:21" ht="15.75" x14ac:dyDescent="0.25">
      <c r="A87" s="407" t="s">
        <v>321</v>
      </c>
      <c r="B87" s="407"/>
      <c r="C87" s="125">
        <v>4750</v>
      </c>
      <c r="D87" s="126" t="s">
        <v>77</v>
      </c>
      <c r="E87" s="127" t="s">
        <v>3</v>
      </c>
      <c r="F87" s="128">
        <v>11</v>
      </c>
      <c r="G87" s="129"/>
      <c r="H87" s="130">
        <f>'App 4-Recyclables'!H86+'App 4-Recyclables'!L86+'App 4-Recyclables'!P86</f>
        <v>1020.6999999999999</v>
      </c>
      <c r="I87" s="130">
        <f>'App 4-Recyclables'!I86+'App 4-Recyclables'!M86+'App 4-Recyclables'!Q86</f>
        <v>988.5</v>
      </c>
      <c r="J87" s="130">
        <f>'App 4-Recyclables'!J86+'App 4-Recyclables'!N86+'App 4-Recyclables'!R86</f>
        <v>32.200000000000003</v>
      </c>
      <c r="K87" s="130">
        <f>'App 5-Organics'!H86+'App 5-Organics'!L86+'App 5-Organics'!P86</f>
        <v>389.17200000000003</v>
      </c>
      <c r="L87" s="130">
        <f>'App 5-Organics'!I86+'App 5-Organics'!M86+'App 5-Organics'!Q86</f>
        <v>389.17200000000003</v>
      </c>
      <c r="M87" s="130">
        <f>'App 5-Organics'!J86+'App 5-Organics'!N86+'App 5-Organics'!R86</f>
        <v>0</v>
      </c>
      <c r="N87" s="296">
        <f>'App 6-Residual Waste'!H86+'App 6-Residual Waste'!R86+'App 6-Residual Waste'!Y86</f>
        <v>1972.01</v>
      </c>
      <c r="O87" s="296">
        <f>'App 6-Residual Waste'!I86+'App 6-Residual Waste'!S86+'App 6-Residual Waste'!Z86</f>
        <v>0</v>
      </c>
      <c r="P87" s="296">
        <f>'App 6-Residual Waste'!J86+'App 6-Residual Waste'!T86+'App 6-Residual Waste'!AA86</f>
        <v>1972.01</v>
      </c>
      <c r="Q87" s="295"/>
      <c r="R87" s="296">
        <f t="shared" si="8"/>
        <v>3381.8819999999996</v>
      </c>
      <c r="S87" s="296">
        <f t="shared" si="9"/>
        <v>1377.672</v>
      </c>
      <c r="T87" s="296">
        <f t="shared" si="10"/>
        <v>2004.21</v>
      </c>
      <c r="U87" s="297">
        <f t="shared" si="11"/>
        <v>0.4073684415955377</v>
      </c>
    </row>
    <row r="88" spans="1:21" ht="15.75" x14ac:dyDescent="0.25">
      <c r="A88" s="407" t="s">
        <v>313</v>
      </c>
      <c r="B88" s="407"/>
      <c r="C88" s="125">
        <v>4800</v>
      </c>
      <c r="D88" s="126" t="s">
        <v>76</v>
      </c>
      <c r="E88" s="127" t="s">
        <v>8</v>
      </c>
      <c r="F88" s="128">
        <v>2</v>
      </c>
      <c r="G88" s="129"/>
      <c r="H88" s="130">
        <f>'App 4-Recyclables'!H87+'App 4-Recyclables'!L87+'App 4-Recyclables'!P87</f>
        <v>6071.24</v>
      </c>
      <c r="I88" s="130">
        <f>'App 4-Recyclables'!I87+'App 4-Recyclables'!M87+'App 4-Recyclables'!Q87</f>
        <v>6020.24</v>
      </c>
      <c r="J88" s="130">
        <f>'App 4-Recyclables'!J87+'App 4-Recyclables'!N87+'App 4-Recyclables'!R87</f>
        <v>51</v>
      </c>
      <c r="K88" s="130">
        <f>'App 5-Organics'!H87+'App 5-Organics'!L87+'App 5-Organics'!P87</f>
        <v>2059.42</v>
      </c>
      <c r="L88" s="130">
        <f>'App 5-Organics'!I87+'App 5-Organics'!M87+'App 5-Organics'!Q87</f>
        <v>1958.11133</v>
      </c>
      <c r="M88" s="130">
        <f>'App 5-Organics'!J87+'App 5-Organics'!N87+'App 5-Organics'!R87</f>
        <v>101.30866999999999</v>
      </c>
      <c r="N88" s="296">
        <f>'App 6-Residual Waste'!H87+'App 6-Residual Waste'!R87+'App 6-Residual Waste'!Y87</f>
        <v>12577.26</v>
      </c>
      <c r="O88" s="296">
        <f>'App 6-Residual Waste'!I87+'App 6-Residual Waste'!S87+'App 6-Residual Waste'!Z87</f>
        <v>178</v>
      </c>
      <c r="P88" s="296">
        <f>'App 6-Residual Waste'!J87+'App 6-Residual Waste'!T87+'App 6-Residual Waste'!AA87</f>
        <v>12399.26</v>
      </c>
      <c r="Q88" s="295"/>
      <c r="R88" s="296">
        <f t="shared" si="8"/>
        <v>20707.919999999998</v>
      </c>
      <c r="S88" s="296">
        <f t="shared" si="9"/>
        <v>8156.3513299999995</v>
      </c>
      <c r="T88" s="296">
        <f t="shared" si="10"/>
        <v>12551.568670000001</v>
      </c>
      <c r="U88" s="297">
        <f t="shared" si="11"/>
        <v>0.39387593394218251</v>
      </c>
    </row>
    <row r="89" spans="1:21" ht="15.75" x14ac:dyDescent="0.25">
      <c r="A89" s="407" t="s">
        <v>315</v>
      </c>
      <c r="B89" s="407"/>
      <c r="C89" s="125">
        <v>4850</v>
      </c>
      <c r="D89" s="126" t="s">
        <v>75</v>
      </c>
      <c r="E89" s="127" t="s">
        <v>11</v>
      </c>
      <c r="F89" s="128">
        <v>4</v>
      </c>
      <c r="G89" s="129"/>
      <c r="H89" s="130">
        <f>'App 4-Recyclables'!H88+'App 4-Recyclables'!L88+'App 4-Recyclables'!P88</f>
        <v>5737</v>
      </c>
      <c r="I89" s="130">
        <f>'App 4-Recyclables'!I88+'App 4-Recyclables'!M88+'App 4-Recyclables'!Q88</f>
        <v>5638.55</v>
      </c>
      <c r="J89" s="130">
        <f>'App 4-Recyclables'!J88+'App 4-Recyclables'!N88+'App 4-Recyclables'!R88</f>
        <v>98.45</v>
      </c>
      <c r="K89" s="130">
        <f>'App 5-Organics'!H88+'App 5-Organics'!L88+'App 5-Organics'!P88</f>
        <v>7192</v>
      </c>
      <c r="L89" s="130">
        <f>'App 5-Organics'!I88+'App 5-Organics'!M88+'App 5-Organics'!Q88</f>
        <v>6910.8375999999998</v>
      </c>
      <c r="M89" s="130">
        <f>'App 5-Organics'!J88+'App 5-Organics'!N88+'App 5-Organics'!R88</f>
        <v>281.16239999999999</v>
      </c>
      <c r="N89" s="296">
        <f>'App 6-Residual Waste'!H88+'App 6-Residual Waste'!R88+'App 6-Residual Waste'!Y88</f>
        <v>7659</v>
      </c>
      <c r="O89" s="296">
        <f>'App 6-Residual Waste'!I88+'App 6-Residual Waste'!S88+'App 6-Residual Waste'!Z88</f>
        <v>869</v>
      </c>
      <c r="P89" s="296">
        <f>'App 6-Residual Waste'!J88+'App 6-Residual Waste'!T88+'App 6-Residual Waste'!AA88</f>
        <v>6790</v>
      </c>
      <c r="Q89" s="295"/>
      <c r="R89" s="296">
        <f t="shared" si="8"/>
        <v>20588</v>
      </c>
      <c r="S89" s="296">
        <f t="shared" si="9"/>
        <v>13418.3876</v>
      </c>
      <c r="T89" s="296">
        <f t="shared" si="10"/>
        <v>7169.6124</v>
      </c>
      <c r="U89" s="297">
        <f t="shared" si="11"/>
        <v>0.65175770351661166</v>
      </c>
    </row>
    <row r="90" spans="1:21" ht="15.75" x14ac:dyDescent="0.25">
      <c r="A90" s="407" t="s">
        <v>316</v>
      </c>
      <c r="B90" s="407"/>
      <c r="C90" s="125">
        <v>4880</v>
      </c>
      <c r="D90" s="126" t="s">
        <v>74</v>
      </c>
      <c r="E90" s="127" t="s">
        <v>3</v>
      </c>
      <c r="F90" s="128">
        <v>4</v>
      </c>
      <c r="G90" s="129"/>
      <c r="H90" s="130">
        <f>'App 4-Recyclables'!H89+'App 4-Recyclables'!L89+'App 4-Recyclables'!P89</f>
        <v>2052.5</v>
      </c>
      <c r="I90" s="130">
        <f>'App 4-Recyclables'!I89+'App 4-Recyclables'!M89+'App 4-Recyclables'!Q89</f>
        <v>1967.12</v>
      </c>
      <c r="J90" s="130">
        <f>'App 4-Recyclables'!J89+'App 4-Recyclables'!N89+'App 4-Recyclables'!R89</f>
        <v>85.38</v>
      </c>
      <c r="K90" s="130">
        <f>'App 5-Organics'!H89+'App 5-Organics'!L89+'App 5-Organics'!P89</f>
        <v>0</v>
      </c>
      <c r="L90" s="130">
        <f>'App 5-Organics'!I89+'App 5-Organics'!M89+'App 5-Organics'!Q89</f>
        <v>0</v>
      </c>
      <c r="M90" s="130">
        <f>'App 5-Organics'!J89+'App 5-Organics'!N89+'App 5-Organics'!R89</f>
        <v>0</v>
      </c>
      <c r="N90" s="296">
        <f>'App 6-Residual Waste'!H89+'App 6-Residual Waste'!R89+'App 6-Residual Waste'!Y89</f>
        <v>5647</v>
      </c>
      <c r="O90" s="296">
        <f>'App 6-Residual Waste'!I89+'App 6-Residual Waste'!S89+'App 6-Residual Waste'!Z89</f>
        <v>0</v>
      </c>
      <c r="P90" s="296">
        <f>'App 6-Residual Waste'!J89+'App 6-Residual Waste'!T89+'App 6-Residual Waste'!AA89</f>
        <v>5647</v>
      </c>
      <c r="Q90" s="295"/>
      <c r="R90" s="296">
        <f t="shared" si="8"/>
        <v>7699.5</v>
      </c>
      <c r="S90" s="296">
        <f t="shared" si="9"/>
        <v>1967.12</v>
      </c>
      <c r="T90" s="296">
        <f t="shared" si="10"/>
        <v>5732.38</v>
      </c>
      <c r="U90" s="297">
        <f t="shared" si="11"/>
        <v>0.25548671991687771</v>
      </c>
    </row>
    <row r="91" spans="1:21" ht="15.75" x14ac:dyDescent="0.25">
      <c r="A91" s="407" t="s">
        <v>314</v>
      </c>
      <c r="B91" s="407"/>
      <c r="C91" s="125">
        <v>4900</v>
      </c>
      <c r="D91" s="126" t="s">
        <v>73</v>
      </c>
      <c r="E91" s="127" t="s">
        <v>8</v>
      </c>
      <c r="F91" s="128">
        <v>7</v>
      </c>
      <c r="G91" s="129"/>
      <c r="H91" s="130">
        <f>'App 4-Recyclables'!H90+'App 4-Recyclables'!L90+'App 4-Recyclables'!P90</f>
        <v>16991.46</v>
      </c>
      <c r="I91" s="130">
        <f>'App 4-Recyclables'!I90+'App 4-Recyclables'!M90+'App 4-Recyclables'!Q90</f>
        <v>15591.46</v>
      </c>
      <c r="J91" s="130">
        <f>'App 4-Recyclables'!J90+'App 4-Recyclables'!N90+'App 4-Recyclables'!R90</f>
        <v>1400</v>
      </c>
      <c r="K91" s="130">
        <f>'App 5-Organics'!H90+'App 5-Organics'!L90+'App 5-Organics'!P90</f>
        <v>15812</v>
      </c>
      <c r="L91" s="130">
        <f>'App 5-Organics'!I90+'App 5-Organics'!M90+'App 5-Organics'!Q90</f>
        <v>15563</v>
      </c>
      <c r="M91" s="130">
        <f>'App 5-Organics'!J90+'App 5-Organics'!N90+'App 5-Organics'!R90</f>
        <v>249</v>
      </c>
      <c r="N91" s="296">
        <f>'App 6-Residual Waste'!H90+'App 6-Residual Waste'!R90+'App 6-Residual Waste'!Y90</f>
        <v>48827.03</v>
      </c>
      <c r="O91" s="296">
        <f>'App 6-Residual Waste'!I90+'App 6-Residual Waste'!S90+'App 6-Residual Waste'!Z90</f>
        <v>22926</v>
      </c>
      <c r="P91" s="296">
        <f>'App 6-Residual Waste'!J90+'App 6-Residual Waste'!T90+'App 6-Residual Waste'!AA90</f>
        <v>25901.03</v>
      </c>
      <c r="Q91" s="295"/>
      <c r="R91" s="296">
        <f t="shared" si="8"/>
        <v>81630.489999999991</v>
      </c>
      <c r="S91" s="296">
        <f t="shared" si="9"/>
        <v>54080.46</v>
      </c>
      <c r="T91" s="296">
        <f t="shared" si="10"/>
        <v>27550.03</v>
      </c>
      <c r="U91" s="297">
        <f t="shared" si="11"/>
        <v>0.6625031896782686</v>
      </c>
    </row>
    <row r="92" spans="1:21" ht="15.75" x14ac:dyDescent="0.25">
      <c r="A92" s="407" t="s">
        <v>312</v>
      </c>
      <c r="B92" s="407"/>
      <c r="C92" s="125">
        <v>4920</v>
      </c>
      <c r="D92" s="126" t="s">
        <v>72</v>
      </c>
      <c r="E92" s="127" t="s">
        <v>3</v>
      </c>
      <c r="F92" s="128">
        <v>10</v>
      </c>
      <c r="G92" s="129"/>
      <c r="H92" s="130">
        <f>'App 4-Recyclables'!H91+'App 4-Recyclables'!L91+'App 4-Recyclables'!P91</f>
        <v>1870</v>
      </c>
      <c r="I92" s="130">
        <f>'App 4-Recyclables'!I91+'App 4-Recyclables'!M91+'App 4-Recyclables'!Q91</f>
        <v>1711.5</v>
      </c>
      <c r="J92" s="130">
        <f>'App 4-Recyclables'!J91+'App 4-Recyclables'!N91+'App 4-Recyclables'!R91</f>
        <v>158.5</v>
      </c>
      <c r="K92" s="130">
        <f>'App 5-Organics'!H91+'App 5-Organics'!L91+'App 5-Organics'!P91</f>
        <v>85.13</v>
      </c>
      <c r="L92" s="130">
        <f>'App 5-Organics'!I91+'App 5-Organics'!M91+'App 5-Organics'!Q91</f>
        <v>80.900000000000006</v>
      </c>
      <c r="M92" s="130">
        <f>'App 5-Organics'!J91+'App 5-Organics'!N91+'App 5-Organics'!R91</f>
        <v>4.2300000000000004</v>
      </c>
      <c r="N92" s="296">
        <f>'App 6-Residual Waste'!H91+'App 6-Residual Waste'!R91+'App 6-Residual Waste'!Y91</f>
        <v>1645.6</v>
      </c>
      <c r="O92" s="296">
        <f>'App 6-Residual Waste'!I91+'App 6-Residual Waste'!S91+'App 6-Residual Waste'!Z91</f>
        <v>6</v>
      </c>
      <c r="P92" s="296">
        <f>'App 6-Residual Waste'!J91+'App 6-Residual Waste'!T91+'App 6-Residual Waste'!AA91</f>
        <v>1639.6</v>
      </c>
      <c r="Q92" s="295"/>
      <c r="R92" s="296">
        <f t="shared" si="8"/>
        <v>3600.73</v>
      </c>
      <c r="S92" s="296">
        <f t="shared" si="9"/>
        <v>1798.4</v>
      </c>
      <c r="T92" s="296">
        <f t="shared" si="10"/>
        <v>1802.33</v>
      </c>
      <c r="U92" s="297">
        <f t="shared" si="11"/>
        <v>0.49945427732709757</v>
      </c>
    </row>
    <row r="93" spans="1:21" ht="15.75" x14ac:dyDescent="0.25">
      <c r="A93" s="407" t="s">
        <v>319</v>
      </c>
      <c r="B93" s="407"/>
      <c r="C93" s="125">
        <v>4950</v>
      </c>
      <c r="D93" s="126" t="s">
        <v>71</v>
      </c>
      <c r="E93" s="127" t="s">
        <v>3</v>
      </c>
      <c r="F93" s="128">
        <v>9</v>
      </c>
      <c r="G93" s="129"/>
      <c r="H93" s="130">
        <f>'App 4-Recyclables'!H92+'App 4-Recyclables'!L92+'App 4-Recyclables'!P92</f>
        <v>287.30999999999995</v>
      </c>
      <c r="I93" s="130">
        <f>'App 4-Recyclables'!I92+'App 4-Recyclables'!M92+'App 4-Recyclables'!Q92</f>
        <v>280.14</v>
      </c>
      <c r="J93" s="130">
        <f>'App 4-Recyclables'!J92+'App 4-Recyclables'!N92+'App 4-Recyclables'!R92</f>
        <v>7.17</v>
      </c>
      <c r="K93" s="130">
        <f>'App 5-Organics'!H92+'App 5-Organics'!L92+'App 5-Organics'!P92</f>
        <v>201.26</v>
      </c>
      <c r="L93" s="130">
        <f>'App 5-Organics'!I92+'App 5-Organics'!M92+'App 5-Organics'!Q92</f>
        <v>201.26</v>
      </c>
      <c r="M93" s="130">
        <f>'App 5-Organics'!J92+'App 5-Organics'!N92+'App 5-Organics'!R92</f>
        <v>0</v>
      </c>
      <c r="N93" s="296">
        <f>'App 6-Residual Waste'!H92+'App 6-Residual Waste'!R92+'App 6-Residual Waste'!Y92</f>
        <v>948.62</v>
      </c>
      <c r="O93" s="296">
        <f>'App 6-Residual Waste'!I92+'App 6-Residual Waste'!S92+'App 6-Residual Waste'!Z92</f>
        <v>0</v>
      </c>
      <c r="P93" s="296">
        <f>'App 6-Residual Waste'!J92+'App 6-Residual Waste'!T92+'App 6-Residual Waste'!AA92</f>
        <v>948.62</v>
      </c>
      <c r="Q93" s="295"/>
      <c r="R93" s="296">
        <f t="shared" si="8"/>
        <v>1437.19</v>
      </c>
      <c r="S93" s="296">
        <f t="shared" si="9"/>
        <v>481.4</v>
      </c>
      <c r="T93" s="296">
        <f t="shared" si="10"/>
        <v>955.79</v>
      </c>
      <c r="U93" s="297">
        <f t="shared" si="11"/>
        <v>0.33495919119949341</v>
      </c>
    </row>
    <row r="94" spans="1:21" ht="15.75" x14ac:dyDescent="0.25">
      <c r="A94" s="407" t="s">
        <v>322</v>
      </c>
      <c r="B94" s="407"/>
      <c r="C94" s="125">
        <v>5050</v>
      </c>
      <c r="D94" s="126" t="s">
        <v>70</v>
      </c>
      <c r="E94" s="127" t="s">
        <v>6</v>
      </c>
      <c r="F94" s="128">
        <v>4</v>
      </c>
      <c r="G94" s="129"/>
      <c r="H94" s="130">
        <f>'App 4-Recyclables'!H93+'App 4-Recyclables'!L93+'App 4-Recyclables'!P93</f>
        <v>8369.6299999999992</v>
      </c>
      <c r="I94" s="130">
        <f>'App 4-Recyclables'!I93+'App 4-Recyclables'!M93+'App 4-Recyclables'!Q93</f>
        <v>8230.3799999999992</v>
      </c>
      <c r="J94" s="130">
        <f>'App 4-Recyclables'!J93+'App 4-Recyclables'!N93+'App 4-Recyclables'!R93</f>
        <v>139.25</v>
      </c>
      <c r="K94" s="130">
        <f>'App 5-Organics'!H93+'App 5-Organics'!L93+'App 5-Organics'!P93</f>
        <v>5166.66</v>
      </c>
      <c r="L94" s="130">
        <f>'App 5-Organics'!I93+'App 5-Organics'!M93+'App 5-Organics'!Q93</f>
        <v>5166.66</v>
      </c>
      <c r="M94" s="130">
        <f>'App 5-Organics'!J93+'App 5-Organics'!N93+'App 5-Organics'!R93</f>
        <v>0</v>
      </c>
      <c r="N94" s="296">
        <f>'App 6-Residual Waste'!H93+'App 6-Residual Waste'!R93+'App 6-Residual Waste'!Y93</f>
        <v>29954</v>
      </c>
      <c r="O94" s="296">
        <f>'App 6-Residual Waste'!I93+'App 6-Residual Waste'!S93+'App 6-Residual Waste'!Z93</f>
        <v>118.84</v>
      </c>
      <c r="P94" s="296">
        <f>'App 6-Residual Waste'!J93+'App 6-Residual Waste'!T93+'App 6-Residual Waste'!AA93</f>
        <v>29835.16</v>
      </c>
      <c r="Q94" s="295"/>
      <c r="R94" s="296">
        <f t="shared" si="8"/>
        <v>43490.29</v>
      </c>
      <c r="S94" s="296">
        <f t="shared" si="9"/>
        <v>13515.88</v>
      </c>
      <c r="T94" s="296">
        <f t="shared" si="10"/>
        <v>29974.41</v>
      </c>
      <c r="U94" s="297">
        <f t="shared" si="11"/>
        <v>0.31077925670304796</v>
      </c>
    </row>
    <row r="95" spans="1:21" ht="15.75" x14ac:dyDescent="0.25">
      <c r="A95" s="407" t="s">
        <v>325</v>
      </c>
      <c r="B95" s="407"/>
      <c r="C95" s="132">
        <v>5150</v>
      </c>
      <c r="D95" s="133" t="s">
        <v>69</v>
      </c>
      <c r="E95" s="127" t="s">
        <v>8</v>
      </c>
      <c r="F95" s="128">
        <v>2</v>
      </c>
      <c r="G95" s="129"/>
      <c r="H95" s="130">
        <f>'App 4-Recyclables'!H94+'App 4-Recyclables'!L94+'App 4-Recyclables'!P94</f>
        <v>5503.85</v>
      </c>
      <c r="I95" s="130">
        <f>'App 4-Recyclables'!I94+'App 4-Recyclables'!M94+'App 4-Recyclables'!Q94</f>
        <v>5280.9500000000007</v>
      </c>
      <c r="J95" s="130">
        <f>'App 4-Recyclables'!J94+'App 4-Recyclables'!N94+'App 4-Recyclables'!R94</f>
        <v>222.9</v>
      </c>
      <c r="K95" s="130">
        <f>'App 5-Organics'!H94+'App 5-Organics'!L94+'App 5-Organics'!P94</f>
        <v>3794.43</v>
      </c>
      <c r="L95" s="130">
        <f>'App 5-Organics'!I94+'App 5-Organics'!M94+'App 5-Organics'!Q94</f>
        <v>3656.994385</v>
      </c>
      <c r="M95" s="130">
        <f>'App 5-Organics'!J94+'App 5-Organics'!N94+'App 5-Organics'!R94</f>
        <v>137.43561499999998</v>
      </c>
      <c r="N95" s="296">
        <f>'App 6-Residual Waste'!H94+'App 6-Residual Waste'!R94+'App 6-Residual Waste'!Y94</f>
        <v>9088.33</v>
      </c>
      <c r="O95" s="296">
        <f>'App 6-Residual Waste'!I94+'App 6-Residual Waste'!S94+'App 6-Residual Waste'!Z94</f>
        <v>110.033</v>
      </c>
      <c r="P95" s="296">
        <f>'App 6-Residual Waste'!J94+'App 6-Residual Waste'!T94+'App 6-Residual Waste'!AA94</f>
        <v>8978.2970000000005</v>
      </c>
      <c r="Q95" s="295"/>
      <c r="R95" s="296">
        <f t="shared" si="8"/>
        <v>18386.61</v>
      </c>
      <c r="S95" s="296">
        <f t="shared" si="9"/>
        <v>9047.9773850000001</v>
      </c>
      <c r="T95" s="296">
        <f t="shared" si="10"/>
        <v>9338.6326150000004</v>
      </c>
      <c r="U95" s="297">
        <f t="shared" si="11"/>
        <v>0.49209600818204119</v>
      </c>
    </row>
    <row r="96" spans="1:21" ht="15.75" x14ac:dyDescent="0.25">
      <c r="A96" s="407" t="s">
        <v>313</v>
      </c>
      <c r="B96" s="407"/>
      <c r="C96" s="125">
        <v>5200</v>
      </c>
      <c r="D96" s="126" t="s">
        <v>68</v>
      </c>
      <c r="E96" s="127" t="s">
        <v>8</v>
      </c>
      <c r="F96" s="128">
        <v>3</v>
      </c>
      <c r="G96" s="129"/>
      <c r="H96" s="130">
        <f>'App 4-Recyclables'!H95+'App 4-Recyclables'!L95+'App 4-Recyclables'!P95</f>
        <v>8720.6</v>
      </c>
      <c r="I96" s="130">
        <f>'App 4-Recyclables'!I95+'App 4-Recyclables'!M95+'App 4-Recyclables'!Q95</f>
        <v>8502.9499999999989</v>
      </c>
      <c r="J96" s="130">
        <f>'App 4-Recyclables'!J95+'App 4-Recyclables'!N95+'App 4-Recyclables'!R95</f>
        <v>217.65</v>
      </c>
      <c r="K96" s="130">
        <f>'App 5-Organics'!H95+'App 5-Organics'!L95+'App 5-Organics'!P95</f>
        <v>3779</v>
      </c>
      <c r="L96" s="130">
        <f>'App 5-Organics'!I95+'App 5-Organics'!M95+'App 5-Organics'!Q95</f>
        <v>3576.8235</v>
      </c>
      <c r="M96" s="130">
        <f>'App 5-Organics'!J95+'App 5-Organics'!N95+'App 5-Organics'!R95</f>
        <v>202.1765</v>
      </c>
      <c r="N96" s="296">
        <f>'App 6-Residual Waste'!H95+'App 6-Residual Waste'!R95+'App 6-Residual Waste'!Y95</f>
        <v>18502</v>
      </c>
      <c r="O96" s="296">
        <f>'App 6-Residual Waste'!I95+'App 6-Residual Waste'!S95+'App 6-Residual Waste'!Z95</f>
        <v>274.14</v>
      </c>
      <c r="P96" s="296">
        <f>'App 6-Residual Waste'!J95+'App 6-Residual Waste'!T95+'App 6-Residual Waste'!AA95</f>
        <v>18227.86</v>
      </c>
      <c r="Q96" s="295"/>
      <c r="R96" s="296">
        <f t="shared" si="8"/>
        <v>31001.599999999999</v>
      </c>
      <c r="S96" s="296">
        <f t="shared" si="9"/>
        <v>12353.913499999999</v>
      </c>
      <c r="T96" s="296">
        <f t="shared" si="10"/>
        <v>18647.6865</v>
      </c>
      <c r="U96" s="297">
        <f t="shared" si="11"/>
        <v>0.398492771340834</v>
      </c>
    </row>
    <row r="97" spans="1:21" ht="15.75" x14ac:dyDescent="0.25">
      <c r="A97" s="407" t="s">
        <v>316</v>
      </c>
      <c r="B97" s="407"/>
      <c r="C97" s="125">
        <v>5270</v>
      </c>
      <c r="D97" s="126" t="s">
        <v>67</v>
      </c>
      <c r="E97" s="127" t="s">
        <v>3</v>
      </c>
      <c r="F97" s="128">
        <v>4</v>
      </c>
      <c r="G97" s="129"/>
      <c r="H97" s="130">
        <f>'App 4-Recyclables'!H96+'App 4-Recyclables'!L96+'App 4-Recyclables'!P96</f>
        <v>1799.54</v>
      </c>
      <c r="I97" s="130">
        <f>'App 4-Recyclables'!I96+'App 4-Recyclables'!M96+'App 4-Recyclables'!Q96</f>
        <v>1400.98</v>
      </c>
      <c r="J97" s="130">
        <f>'App 4-Recyclables'!J96+'App 4-Recyclables'!N96+'App 4-Recyclables'!R96</f>
        <v>398.56</v>
      </c>
      <c r="K97" s="130">
        <f>'App 5-Organics'!H96+'App 5-Organics'!L96+'App 5-Organics'!P96</f>
        <v>2315.42</v>
      </c>
      <c r="L97" s="130">
        <f>'App 5-Organics'!I96+'App 5-Organics'!M96+'App 5-Organics'!Q96</f>
        <v>2315.42</v>
      </c>
      <c r="M97" s="130">
        <f>'App 5-Organics'!J96+'App 5-Organics'!N96+'App 5-Organics'!R96</f>
        <v>0</v>
      </c>
      <c r="N97" s="296">
        <f>'App 6-Residual Waste'!H96+'App 6-Residual Waste'!R96+'App 6-Residual Waste'!Y96</f>
        <v>11963.85</v>
      </c>
      <c r="O97" s="296">
        <f>'App 6-Residual Waste'!I96+'App 6-Residual Waste'!S96+'App 6-Residual Waste'!Z96</f>
        <v>0</v>
      </c>
      <c r="P97" s="296">
        <f>'App 6-Residual Waste'!J96+'App 6-Residual Waste'!T96+'App 6-Residual Waste'!AA96</f>
        <v>11963.85</v>
      </c>
      <c r="Q97" s="295"/>
      <c r="R97" s="296">
        <f t="shared" si="8"/>
        <v>16078.810000000001</v>
      </c>
      <c r="S97" s="296">
        <f t="shared" si="9"/>
        <v>3716.4</v>
      </c>
      <c r="T97" s="296">
        <f t="shared" si="10"/>
        <v>12362.41</v>
      </c>
      <c r="U97" s="297">
        <f t="shared" si="11"/>
        <v>0.23113650823661699</v>
      </c>
    </row>
    <row r="98" spans="1:21" ht="15.75" x14ac:dyDescent="0.25">
      <c r="A98" s="407" t="s">
        <v>312</v>
      </c>
      <c r="B98" s="407"/>
      <c r="C98" s="125">
        <v>5300</v>
      </c>
      <c r="D98" s="126" t="s">
        <v>66</v>
      </c>
      <c r="E98" s="127" t="s">
        <v>3</v>
      </c>
      <c r="F98" s="128">
        <v>11</v>
      </c>
      <c r="G98" s="129"/>
      <c r="H98" s="130">
        <f>'App 4-Recyclables'!H97+'App 4-Recyclables'!L97+'App 4-Recyclables'!P97</f>
        <v>1701.04</v>
      </c>
      <c r="I98" s="130">
        <f>'App 4-Recyclables'!I97+'App 4-Recyclables'!M97+'App 4-Recyclables'!Q97</f>
        <v>1629.04</v>
      </c>
      <c r="J98" s="130">
        <f>'App 4-Recyclables'!J97+'App 4-Recyclables'!N97+'App 4-Recyclables'!R97</f>
        <v>72</v>
      </c>
      <c r="K98" s="130">
        <f>'App 5-Organics'!H97+'App 5-Organics'!L97+'App 5-Organics'!P97</f>
        <v>2009.78</v>
      </c>
      <c r="L98" s="130">
        <f>'App 5-Organics'!I97+'App 5-Organics'!M97+'App 5-Organics'!Q97</f>
        <v>1949.78</v>
      </c>
      <c r="M98" s="130">
        <f>'App 5-Organics'!J97+'App 5-Organics'!N97+'App 5-Organics'!R97</f>
        <v>60.000000000000007</v>
      </c>
      <c r="N98" s="296">
        <f>'App 6-Residual Waste'!H97+'App 6-Residual Waste'!R97+'App 6-Residual Waste'!Y97</f>
        <v>4613.84</v>
      </c>
      <c r="O98" s="296">
        <f>'App 6-Residual Waste'!I97+'App 6-Residual Waste'!S97+'App 6-Residual Waste'!Z97</f>
        <v>43.379999999999995</v>
      </c>
      <c r="P98" s="296">
        <f>'App 6-Residual Waste'!J97+'App 6-Residual Waste'!T97+'App 6-Residual Waste'!AA97</f>
        <v>4570.46</v>
      </c>
      <c r="Q98" s="295"/>
      <c r="R98" s="296">
        <f t="shared" si="8"/>
        <v>8324.66</v>
      </c>
      <c r="S98" s="296">
        <f t="shared" si="9"/>
        <v>3622.2</v>
      </c>
      <c r="T98" s="296">
        <f t="shared" si="10"/>
        <v>4702.46</v>
      </c>
      <c r="U98" s="297">
        <f t="shared" si="11"/>
        <v>0.43511686963791912</v>
      </c>
    </row>
    <row r="99" spans="1:21" ht="15.75" x14ac:dyDescent="0.25">
      <c r="A99" s="407" t="s">
        <v>325</v>
      </c>
      <c r="B99" s="407"/>
      <c r="C99" s="125">
        <v>5350</v>
      </c>
      <c r="D99" s="126" t="s">
        <v>65</v>
      </c>
      <c r="E99" s="127" t="s">
        <v>8</v>
      </c>
      <c r="F99" s="128">
        <v>2</v>
      </c>
      <c r="G99" s="129"/>
      <c r="H99" s="130">
        <f>'App 4-Recyclables'!H98+'App 4-Recyclables'!L98+'App 4-Recyclables'!P98</f>
        <v>2919.8</v>
      </c>
      <c r="I99" s="130">
        <f>'App 4-Recyclables'!I98+'App 4-Recyclables'!M98+'App 4-Recyclables'!Q98</f>
        <v>2816.3700000000003</v>
      </c>
      <c r="J99" s="130">
        <f>'App 4-Recyclables'!J98+'App 4-Recyclables'!N98+'App 4-Recyclables'!R98</f>
        <v>103.43</v>
      </c>
      <c r="K99" s="130">
        <f>'App 5-Organics'!H98+'App 5-Organics'!L98+'App 5-Organics'!P98</f>
        <v>2366</v>
      </c>
      <c r="L99" s="130">
        <f>'App 5-Organics'!I98+'App 5-Organics'!M98+'App 5-Organics'!Q98</f>
        <v>2300.6765</v>
      </c>
      <c r="M99" s="130">
        <f>'App 5-Organics'!J98+'App 5-Organics'!N98+'App 5-Organics'!R98</f>
        <v>65.323499999999996</v>
      </c>
      <c r="N99" s="296">
        <f>'App 6-Residual Waste'!H98+'App 6-Residual Waste'!R98+'App 6-Residual Waste'!Y98</f>
        <v>7102</v>
      </c>
      <c r="O99" s="296">
        <f>'App 6-Residual Waste'!I98+'App 6-Residual Waste'!S98+'App 6-Residual Waste'!Z98</f>
        <v>0</v>
      </c>
      <c r="P99" s="296">
        <f>'App 6-Residual Waste'!J98+'App 6-Residual Waste'!T98+'App 6-Residual Waste'!AA98</f>
        <v>7102</v>
      </c>
      <c r="Q99" s="295"/>
      <c r="R99" s="296">
        <f t="shared" si="8"/>
        <v>12387.8</v>
      </c>
      <c r="S99" s="296">
        <f t="shared" si="9"/>
        <v>5117.0465000000004</v>
      </c>
      <c r="T99" s="296">
        <f t="shared" si="10"/>
        <v>7270.7534999999998</v>
      </c>
      <c r="U99" s="297">
        <f t="shared" si="11"/>
        <v>0.41307144932917877</v>
      </c>
    </row>
    <row r="100" spans="1:21" ht="15.75" x14ac:dyDescent="0.25">
      <c r="A100" s="407" t="s">
        <v>311</v>
      </c>
      <c r="B100" s="407"/>
      <c r="C100" s="125">
        <v>5500</v>
      </c>
      <c r="D100" s="126" t="s">
        <v>64</v>
      </c>
      <c r="E100" s="127" t="s">
        <v>3</v>
      </c>
      <c r="F100" s="128">
        <v>10</v>
      </c>
      <c r="G100" s="129"/>
      <c r="H100" s="130">
        <f>'App 4-Recyclables'!H99+'App 4-Recyclables'!L99+'App 4-Recyclables'!P99</f>
        <v>874.1</v>
      </c>
      <c r="I100" s="130">
        <f>'App 4-Recyclables'!I99+'App 4-Recyclables'!M99+'App 4-Recyclables'!Q99</f>
        <v>829.38</v>
      </c>
      <c r="J100" s="130">
        <f>'App 4-Recyclables'!J99+'App 4-Recyclables'!N99+'App 4-Recyclables'!R99</f>
        <v>44.72</v>
      </c>
      <c r="K100" s="130">
        <f>'App 5-Organics'!H99+'App 5-Organics'!L99+'App 5-Organics'!P99</f>
        <v>1266</v>
      </c>
      <c r="L100" s="130">
        <f>'App 5-Organics'!I99+'App 5-Organics'!M99+'App 5-Organics'!Q99</f>
        <v>1266</v>
      </c>
      <c r="M100" s="130">
        <f>'App 5-Organics'!J99+'App 5-Organics'!N99+'App 5-Organics'!R99</f>
        <v>0</v>
      </c>
      <c r="N100" s="296">
        <f>'App 6-Residual Waste'!H99+'App 6-Residual Waste'!R99+'App 6-Residual Waste'!Y99</f>
        <v>2337</v>
      </c>
      <c r="O100" s="296">
        <f>'App 6-Residual Waste'!I99+'App 6-Residual Waste'!S99+'App 6-Residual Waste'!Z99</f>
        <v>0</v>
      </c>
      <c r="P100" s="296">
        <f>'App 6-Residual Waste'!J99+'App 6-Residual Waste'!T99+'App 6-Residual Waste'!AA99</f>
        <v>2337</v>
      </c>
      <c r="Q100" s="295"/>
      <c r="R100" s="296">
        <f t="shared" si="8"/>
        <v>4477.1000000000004</v>
      </c>
      <c r="S100" s="296">
        <f t="shared" si="9"/>
        <v>2095.38</v>
      </c>
      <c r="T100" s="296">
        <f t="shared" si="10"/>
        <v>2381.7199999999998</v>
      </c>
      <c r="U100" s="297">
        <f t="shared" si="11"/>
        <v>0.46802171048223179</v>
      </c>
    </row>
    <row r="101" spans="1:21" ht="15.75" x14ac:dyDescent="0.25">
      <c r="A101" s="407" t="s">
        <v>321</v>
      </c>
      <c r="B101" s="407"/>
      <c r="C101" s="125">
        <v>5550</v>
      </c>
      <c r="D101" s="126" t="s">
        <v>63</v>
      </c>
      <c r="E101" s="127" t="s">
        <v>3</v>
      </c>
      <c r="F101" s="128">
        <v>9</v>
      </c>
      <c r="G101" s="129"/>
      <c r="H101" s="130">
        <f>'App 4-Recyclables'!H100+'App 4-Recyclables'!L100+'App 4-Recyclables'!P100</f>
        <v>300</v>
      </c>
      <c r="I101" s="130">
        <f>'App 4-Recyclables'!I100+'App 4-Recyclables'!M100+'App 4-Recyclables'!Q100</f>
        <v>150</v>
      </c>
      <c r="J101" s="130">
        <f>'App 4-Recyclables'!J100+'App 4-Recyclables'!N100+'App 4-Recyclables'!R100</f>
        <v>150</v>
      </c>
      <c r="K101" s="130">
        <f>'App 5-Organics'!H100+'App 5-Organics'!L100+'App 5-Organics'!P100</f>
        <v>0</v>
      </c>
      <c r="L101" s="130">
        <f>'App 5-Organics'!I100+'App 5-Organics'!M100+'App 5-Organics'!Q100</f>
        <v>0</v>
      </c>
      <c r="M101" s="130">
        <f>'App 5-Organics'!J100+'App 5-Organics'!N100+'App 5-Organics'!R100</f>
        <v>0</v>
      </c>
      <c r="N101" s="296">
        <f>'App 6-Residual Waste'!H100+'App 6-Residual Waste'!R100+'App 6-Residual Waste'!Y100</f>
        <v>800</v>
      </c>
      <c r="O101" s="296">
        <f>'App 6-Residual Waste'!I100+'App 6-Residual Waste'!S100+'App 6-Residual Waste'!Z100</f>
        <v>0</v>
      </c>
      <c r="P101" s="296">
        <f>'App 6-Residual Waste'!J100+'App 6-Residual Waste'!T100+'App 6-Residual Waste'!AA100</f>
        <v>800</v>
      </c>
      <c r="Q101" s="295"/>
      <c r="R101" s="296">
        <f t="shared" si="8"/>
        <v>1100</v>
      </c>
      <c r="S101" s="296">
        <f t="shared" si="9"/>
        <v>150</v>
      </c>
      <c r="T101" s="296">
        <f t="shared" si="10"/>
        <v>950</v>
      </c>
      <c r="U101" s="297">
        <f t="shared" si="11"/>
        <v>0.13636363636363635</v>
      </c>
    </row>
    <row r="102" spans="1:21" ht="15.75" x14ac:dyDescent="0.25">
      <c r="A102" s="407" t="s">
        <v>322</v>
      </c>
      <c r="B102" s="407"/>
      <c r="C102" s="125">
        <v>5650</v>
      </c>
      <c r="D102" s="126" t="s">
        <v>62</v>
      </c>
      <c r="E102" s="127" t="s">
        <v>11</v>
      </c>
      <c r="F102" s="128">
        <v>11</v>
      </c>
      <c r="G102" s="129"/>
      <c r="H102" s="130">
        <f>'App 4-Recyclables'!H101+'App 4-Recyclables'!L101+'App 4-Recyclables'!P101</f>
        <v>2643.94</v>
      </c>
      <c r="I102" s="130">
        <f>'App 4-Recyclables'!I101+'App 4-Recyclables'!M101+'App 4-Recyclables'!Q101</f>
        <v>2222.36</v>
      </c>
      <c r="J102" s="130">
        <f>'App 4-Recyclables'!J101+'App 4-Recyclables'!N101+'App 4-Recyclables'!R101</f>
        <v>421.58</v>
      </c>
      <c r="K102" s="130">
        <f>'App 5-Organics'!H101+'App 5-Organics'!L101+'App 5-Organics'!P101</f>
        <v>1999.5700000000002</v>
      </c>
      <c r="L102" s="130">
        <f>'App 5-Organics'!I101+'App 5-Organics'!M101+'App 5-Organics'!Q101</f>
        <v>1996.3200000000002</v>
      </c>
      <c r="M102" s="130">
        <f>'App 5-Organics'!J101+'App 5-Organics'!N101+'App 5-Organics'!R101</f>
        <v>3.2500000000000004</v>
      </c>
      <c r="N102" s="296">
        <f>'App 6-Residual Waste'!H101+'App 6-Residual Waste'!R101+'App 6-Residual Waste'!Y101</f>
        <v>4754.5400000000009</v>
      </c>
      <c r="O102" s="296">
        <f>'App 6-Residual Waste'!I101+'App 6-Residual Waste'!S101+'App 6-Residual Waste'!Z101</f>
        <v>0</v>
      </c>
      <c r="P102" s="296">
        <f>'App 6-Residual Waste'!J101+'App 6-Residual Waste'!T101+'App 6-Residual Waste'!AA101</f>
        <v>4754.5400000000009</v>
      </c>
      <c r="Q102" s="295"/>
      <c r="R102" s="296">
        <f t="shared" ref="R102:R133" si="12">H102+K102+N102</f>
        <v>9398.0500000000011</v>
      </c>
      <c r="S102" s="296">
        <f t="shared" ref="S102:S133" si="13">I102+L102+O102</f>
        <v>4218.68</v>
      </c>
      <c r="T102" s="296">
        <f t="shared" ref="T102:T133" si="14">J102+M102+P102</f>
        <v>5179.3700000000008</v>
      </c>
      <c r="U102" s="297">
        <f t="shared" ref="U102:U133" si="15">S102/R102</f>
        <v>0.44888886524332172</v>
      </c>
    </row>
    <row r="103" spans="1:21" ht="15.75" x14ac:dyDescent="0.25">
      <c r="A103" s="407" t="s">
        <v>318</v>
      </c>
      <c r="B103" s="407"/>
      <c r="C103" s="125">
        <v>5700</v>
      </c>
      <c r="D103" s="126" t="s">
        <v>61</v>
      </c>
      <c r="E103" s="127" t="s">
        <v>11</v>
      </c>
      <c r="F103" s="128">
        <v>11</v>
      </c>
      <c r="G103" s="129"/>
      <c r="H103" s="130">
        <f>'App 4-Recyclables'!H102+'App 4-Recyclables'!L102+'App 4-Recyclables'!P102</f>
        <v>2314</v>
      </c>
      <c r="I103" s="130">
        <f>'App 4-Recyclables'!I102+'App 4-Recyclables'!M102+'App 4-Recyclables'!Q102</f>
        <v>2213</v>
      </c>
      <c r="J103" s="130">
        <f>'App 4-Recyclables'!J102+'App 4-Recyclables'!N102+'App 4-Recyclables'!R102</f>
        <v>101</v>
      </c>
      <c r="K103" s="130">
        <f>'App 5-Organics'!H102+'App 5-Organics'!L102+'App 5-Organics'!P102</f>
        <v>3156</v>
      </c>
      <c r="L103" s="130">
        <f>'App 5-Organics'!I102+'App 5-Organics'!M102+'App 5-Organics'!Q102</f>
        <v>3069</v>
      </c>
      <c r="M103" s="130">
        <f>'App 5-Organics'!J102+'App 5-Organics'!N102+'App 5-Organics'!R102</f>
        <v>87</v>
      </c>
      <c r="N103" s="296">
        <f>'App 6-Residual Waste'!H102+'App 6-Residual Waste'!R102+'App 6-Residual Waste'!Y102</f>
        <v>3735</v>
      </c>
      <c r="O103" s="296">
        <f>'App 6-Residual Waste'!I102+'App 6-Residual Waste'!S102+'App 6-Residual Waste'!Z102</f>
        <v>2098</v>
      </c>
      <c r="P103" s="296">
        <f>'App 6-Residual Waste'!J102+'App 6-Residual Waste'!T102+'App 6-Residual Waste'!AA102</f>
        <v>1637</v>
      </c>
      <c r="Q103" s="295"/>
      <c r="R103" s="296">
        <f t="shared" si="12"/>
        <v>9205</v>
      </c>
      <c r="S103" s="296">
        <f t="shared" si="13"/>
        <v>7380</v>
      </c>
      <c r="T103" s="296">
        <f t="shared" si="14"/>
        <v>1825</v>
      </c>
      <c r="U103" s="297">
        <f t="shared" si="15"/>
        <v>0.80173818576860401</v>
      </c>
    </row>
    <row r="104" spans="1:21" ht="15.75" x14ac:dyDescent="0.25">
      <c r="A104" s="407" t="s">
        <v>312</v>
      </c>
      <c r="B104" s="407"/>
      <c r="C104" s="125">
        <v>5750</v>
      </c>
      <c r="D104" s="126" t="s">
        <v>60</v>
      </c>
      <c r="E104" s="127" t="s">
        <v>3</v>
      </c>
      <c r="F104" s="128">
        <v>11</v>
      </c>
      <c r="G104" s="129"/>
      <c r="H104" s="130">
        <f>'App 4-Recyclables'!H103+'App 4-Recyclables'!L103+'App 4-Recyclables'!P103</f>
        <v>1622.8600000000001</v>
      </c>
      <c r="I104" s="130">
        <f>'App 4-Recyclables'!I103+'App 4-Recyclables'!M103+'App 4-Recyclables'!Q103</f>
        <v>1460.58</v>
      </c>
      <c r="J104" s="130">
        <f>'App 4-Recyclables'!J103+'App 4-Recyclables'!N103+'App 4-Recyclables'!R103</f>
        <v>162.28</v>
      </c>
      <c r="K104" s="130">
        <f>'App 5-Organics'!H103+'App 5-Organics'!L103+'App 5-Organics'!P103</f>
        <v>600.84999999999991</v>
      </c>
      <c r="L104" s="130">
        <f>'App 5-Organics'!I103+'App 5-Organics'!M103+'App 5-Organics'!Q103</f>
        <v>572.98</v>
      </c>
      <c r="M104" s="130">
        <f>'App 5-Organics'!J103+'App 5-Organics'!N103+'App 5-Organics'!R103</f>
        <v>27.87</v>
      </c>
      <c r="N104" s="296">
        <f>'App 6-Residual Waste'!H103+'App 6-Residual Waste'!R103+'App 6-Residual Waste'!Y103</f>
        <v>4583</v>
      </c>
      <c r="O104" s="296">
        <f>'App 6-Residual Waste'!I103+'App 6-Residual Waste'!S103+'App 6-Residual Waste'!Z103</f>
        <v>21</v>
      </c>
      <c r="P104" s="296">
        <f>'App 6-Residual Waste'!J103+'App 6-Residual Waste'!T103+'App 6-Residual Waste'!AA103</f>
        <v>4562</v>
      </c>
      <c r="Q104" s="295"/>
      <c r="R104" s="296">
        <f t="shared" si="12"/>
        <v>6806.71</v>
      </c>
      <c r="S104" s="296">
        <f t="shared" si="13"/>
        <v>2054.56</v>
      </c>
      <c r="T104" s="296">
        <f t="shared" si="14"/>
        <v>4752.1499999999996</v>
      </c>
      <c r="U104" s="297">
        <f t="shared" si="15"/>
        <v>0.30184332812768577</v>
      </c>
    </row>
    <row r="105" spans="1:21" ht="15.75" x14ac:dyDescent="0.25">
      <c r="A105" s="407" t="s">
        <v>321</v>
      </c>
      <c r="B105" s="407"/>
      <c r="C105" s="125">
        <v>5800</v>
      </c>
      <c r="D105" s="126" t="s">
        <v>59</v>
      </c>
      <c r="E105" s="127" t="s">
        <v>3</v>
      </c>
      <c r="F105" s="128">
        <v>10</v>
      </c>
      <c r="G105" s="129"/>
      <c r="H105" s="130">
        <f>'App 4-Recyclables'!H104+'App 4-Recyclables'!L104+'App 4-Recyclables'!P104</f>
        <v>485</v>
      </c>
      <c r="I105" s="130">
        <f>'App 4-Recyclables'!I104+'App 4-Recyclables'!M104+'App 4-Recyclables'!Q104</f>
        <v>453</v>
      </c>
      <c r="J105" s="130">
        <f>'App 4-Recyclables'!J104+'App 4-Recyclables'!N104+'App 4-Recyclables'!R104</f>
        <v>32</v>
      </c>
      <c r="K105" s="130">
        <f>'App 5-Organics'!H104+'App 5-Organics'!L104+'App 5-Organics'!P104</f>
        <v>0</v>
      </c>
      <c r="L105" s="130">
        <f>'App 5-Organics'!I104+'App 5-Organics'!M104+'App 5-Organics'!Q104</f>
        <v>0</v>
      </c>
      <c r="M105" s="130">
        <f>'App 5-Organics'!J104+'App 5-Organics'!N104+'App 5-Organics'!R104</f>
        <v>0</v>
      </c>
      <c r="N105" s="296">
        <f>'App 6-Residual Waste'!H104+'App 6-Residual Waste'!R104+'App 6-Residual Waste'!Y104</f>
        <v>1090</v>
      </c>
      <c r="O105" s="296">
        <f>'App 6-Residual Waste'!I104+'App 6-Residual Waste'!S104+'App 6-Residual Waste'!Z104</f>
        <v>0</v>
      </c>
      <c r="P105" s="296">
        <f>'App 6-Residual Waste'!J104+'App 6-Residual Waste'!T104+'App 6-Residual Waste'!AA104</f>
        <v>1090</v>
      </c>
      <c r="Q105" s="295"/>
      <c r="R105" s="296">
        <f t="shared" si="12"/>
        <v>1575</v>
      </c>
      <c r="S105" s="296">
        <f t="shared" si="13"/>
        <v>453</v>
      </c>
      <c r="T105" s="296">
        <f t="shared" si="14"/>
        <v>1122</v>
      </c>
      <c r="U105" s="297">
        <f t="shared" si="15"/>
        <v>0.28761904761904761</v>
      </c>
    </row>
    <row r="106" spans="1:21" ht="15.75" x14ac:dyDescent="0.25">
      <c r="A106" s="407" t="s">
        <v>316</v>
      </c>
      <c r="B106" s="407"/>
      <c r="C106" s="125">
        <v>5850</v>
      </c>
      <c r="D106" s="126" t="s">
        <v>58</v>
      </c>
      <c r="E106" s="127" t="s">
        <v>3</v>
      </c>
      <c r="F106" s="128">
        <v>10</v>
      </c>
      <c r="G106" s="129"/>
      <c r="H106" s="130">
        <f>'App 4-Recyclables'!H105+'App 4-Recyclables'!L105+'App 4-Recyclables'!P105</f>
        <v>933.46</v>
      </c>
      <c r="I106" s="130">
        <f>'App 4-Recyclables'!I105+'App 4-Recyclables'!M105+'App 4-Recyclables'!Q105</f>
        <v>892.46</v>
      </c>
      <c r="J106" s="130">
        <f>'App 4-Recyclables'!J105+'App 4-Recyclables'!N105+'App 4-Recyclables'!R105</f>
        <v>41</v>
      </c>
      <c r="K106" s="130">
        <f>'App 5-Organics'!H105+'App 5-Organics'!L105+'App 5-Organics'!P105</f>
        <v>1467</v>
      </c>
      <c r="L106" s="130">
        <f>'App 5-Organics'!I105+'App 5-Organics'!M105+'App 5-Organics'!Q105</f>
        <v>1467</v>
      </c>
      <c r="M106" s="130">
        <f>'App 5-Organics'!J105+'App 5-Organics'!N105+'App 5-Organics'!R105</f>
        <v>0</v>
      </c>
      <c r="N106" s="296">
        <f>'App 6-Residual Waste'!H105+'App 6-Residual Waste'!R105+'App 6-Residual Waste'!Y105</f>
        <v>3100</v>
      </c>
      <c r="O106" s="296">
        <f>'App 6-Residual Waste'!I105+'App 6-Residual Waste'!S105+'App 6-Residual Waste'!Z105</f>
        <v>0</v>
      </c>
      <c r="P106" s="296">
        <f>'App 6-Residual Waste'!J105+'App 6-Residual Waste'!T105+'App 6-Residual Waste'!AA105</f>
        <v>3100</v>
      </c>
      <c r="Q106" s="295"/>
      <c r="R106" s="296">
        <f t="shared" si="12"/>
        <v>5500.46</v>
      </c>
      <c r="S106" s="296">
        <f t="shared" si="13"/>
        <v>2359.46</v>
      </c>
      <c r="T106" s="296">
        <f t="shared" si="14"/>
        <v>3141</v>
      </c>
      <c r="U106" s="297">
        <f t="shared" si="15"/>
        <v>0.42895685088156266</v>
      </c>
    </row>
    <row r="107" spans="1:21" ht="15.75" x14ac:dyDescent="0.25">
      <c r="A107" s="407" t="s">
        <v>322</v>
      </c>
      <c r="B107" s="407"/>
      <c r="C107" s="125">
        <v>5900</v>
      </c>
      <c r="D107" s="126" t="s">
        <v>57</v>
      </c>
      <c r="E107" s="127" t="s">
        <v>6</v>
      </c>
      <c r="F107" s="128">
        <v>5</v>
      </c>
      <c r="G107" s="129"/>
      <c r="H107" s="130">
        <f>'App 4-Recyclables'!H106+'App 4-Recyclables'!L106+'App 4-Recyclables'!P106</f>
        <v>16919.93</v>
      </c>
      <c r="I107" s="130">
        <f>'App 4-Recyclables'!I106+'App 4-Recyclables'!M106+'App 4-Recyclables'!Q106</f>
        <v>15918.180000000002</v>
      </c>
      <c r="J107" s="130">
        <f>'App 4-Recyclables'!J106+'App 4-Recyclables'!N106+'App 4-Recyclables'!R106</f>
        <v>1001.75</v>
      </c>
      <c r="K107" s="130">
        <f>'App 5-Organics'!H106+'App 5-Organics'!L106+'App 5-Organics'!P106</f>
        <v>17478</v>
      </c>
      <c r="L107" s="130">
        <f>'App 5-Organics'!I106+'App 5-Organics'!M106+'App 5-Organics'!Q106</f>
        <v>17232</v>
      </c>
      <c r="M107" s="130">
        <f>'App 5-Organics'!J106+'App 5-Organics'!N106+'App 5-Organics'!R106</f>
        <v>246</v>
      </c>
      <c r="N107" s="296">
        <f>'App 6-Residual Waste'!H106+'App 6-Residual Waste'!R106+'App 6-Residual Waste'!Y106</f>
        <v>60865</v>
      </c>
      <c r="O107" s="296">
        <f>'App 6-Residual Waste'!I106+'App 6-Residual Waste'!S106+'App 6-Residual Waste'!Z106</f>
        <v>592</v>
      </c>
      <c r="P107" s="296">
        <f>'App 6-Residual Waste'!J106+'App 6-Residual Waste'!T106+'App 6-Residual Waste'!AA106</f>
        <v>60273</v>
      </c>
      <c r="Q107" s="295"/>
      <c r="R107" s="296">
        <f t="shared" si="12"/>
        <v>95262.93</v>
      </c>
      <c r="S107" s="296">
        <f t="shared" si="13"/>
        <v>33742.18</v>
      </c>
      <c r="T107" s="296">
        <f t="shared" si="14"/>
        <v>61520.75</v>
      </c>
      <c r="U107" s="297">
        <f t="shared" si="15"/>
        <v>0.35420052689960307</v>
      </c>
    </row>
    <row r="108" spans="1:21" ht="15.75" x14ac:dyDescent="0.25">
      <c r="A108" s="407" t="s">
        <v>323</v>
      </c>
      <c r="B108" s="407"/>
      <c r="C108" s="125">
        <v>5950</v>
      </c>
      <c r="D108" s="126" t="s">
        <v>56</v>
      </c>
      <c r="E108" s="127" t="s">
        <v>8</v>
      </c>
      <c r="F108" s="128">
        <v>2</v>
      </c>
      <c r="G108" s="129"/>
      <c r="H108" s="130">
        <f>'App 4-Recyclables'!H107+'App 4-Recyclables'!L107+'App 4-Recyclables'!P107</f>
        <v>7004</v>
      </c>
      <c r="I108" s="130">
        <f>'App 4-Recyclables'!I107+'App 4-Recyclables'!M107+'App 4-Recyclables'!Q107</f>
        <v>6515</v>
      </c>
      <c r="J108" s="130">
        <f>'App 4-Recyclables'!J107+'App 4-Recyclables'!N107+'App 4-Recyclables'!R107</f>
        <v>489</v>
      </c>
      <c r="K108" s="130">
        <f>'App 5-Organics'!H107+'App 5-Organics'!L107+'App 5-Organics'!P107</f>
        <v>1643</v>
      </c>
      <c r="L108" s="130">
        <f>'App 5-Organics'!I107+'App 5-Organics'!M107+'App 5-Organics'!Q107</f>
        <v>1594</v>
      </c>
      <c r="M108" s="130">
        <f>'App 5-Organics'!J107+'App 5-Organics'!N107+'App 5-Organics'!R107</f>
        <v>49</v>
      </c>
      <c r="N108" s="296">
        <f>'App 6-Residual Waste'!H107+'App 6-Residual Waste'!R107+'App 6-Residual Waste'!Y107</f>
        <v>14283</v>
      </c>
      <c r="O108" s="296">
        <f>'App 6-Residual Waste'!I107+'App 6-Residual Waste'!S107+'App 6-Residual Waste'!Z107</f>
        <v>7631</v>
      </c>
      <c r="P108" s="296">
        <f>'App 6-Residual Waste'!J107+'App 6-Residual Waste'!T107+'App 6-Residual Waste'!AA107</f>
        <v>6652</v>
      </c>
      <c r="Q108" s="295"/>
      <c r="R108" s="296">
        <f t="shared" si="12"/>
        <v>22930</v>
      </c>
      <c r="S108" s="296">
        <f t="shared" si="13"/>
        <v>15740</v>
      </c>
      <c r="T108" s="296">
        <f t="shared" si="14"/>
        <v>7190</v>
      </c>
      <c r="U108" s="297">
        <f t="shared" si="15"/>
        <v>0.68643698211949411</v>
      </c>
    </row>
    <row r="109" spans="1:21" ht="15.75" x14ac:dyDescent="0.25">
      <c r="A109" s="407" t="s">
        <v>316</v>
      </c>
      <c r="B109" s="407"/>
      <c r="C109" s="125">
        <v>6110</v>
      </c>
      <c r="D109" s="126" t="s">
        <v>55</v>
      </c>
      <c r="E109" s="127" t="s">
        <v>3</v>
      </c>
      <c r="F109" s="128">
        <v>10</v>
      </c>
      <c r="G109" s="129"/>
      <c r="H109" s="130">
        <f>'App 4-Recyclables'!H108+'App 4-Recyclables'!L108+'App 4-Recyclables'!P108</f>
        <v>38</v>
      </c>
      <c r="I109" s="130">
        <f>'App 4-Recyclables'!I108+'App 4-Recyclables'!M108+'App 4-Recyclables'!Q108</f>
        <v>38</v>
      </c>
      <c r="J109" s="130">
        <f>'App 4-Recyclables'!J108+'App 4-Recyclables'!N108+'App 4-Recyclables'!R108</f>
        <v>0</v>
      </c>
      <c r="K109" s="130">
        <f>'App 5-Organics'!H108+'App 5-Organics'!L108+'App 5-Organics'!P108</f>
        <v>0</v>
      </c>
      <c r="L109" s="130">
        <f>'App 5-Organics'!I108+'App 5-Organics'!M108+'App 5-Organics'!Q108</f>
        <v>0</v>
      </c>
      <c r="M109" s="130">
        <f>'App 5-Organics'!J108+'App 5-Organics'!N108+'App 5-Organics'!R108</f>
        <v>0</v>
      </c>
      <c r="N109" s="296">
        <f>'App 6-Residual Waste'!H108+'App 6-Residual Waste'!R108+'App 6-Residual Waste'!Y108</f>
        <v>1618</v>
      </c>
      <c r="O109" s="296">
        <f>'App 6-Residual Waste'!I108+'App 6-Residual Waste'!S108+'App 6-Residual Waste'!Z108</f>
        <v>0</v>
      </c>
      <c r="P109" s="296">
        <f>'App 6-Residual Waste'!J108+'App 6-Residual Waste'!T108+'App 6-Residual Waste'!AA108</f>
        <v>1618</v>
      </c>
      <c r="Q109" s="295"/>
      <c r="R109" s="296">
        <f t="shared" si="12"/>
        <v>1656</v>
      </c>
      <c r="S109" s="296">
        <f t="shared" si="13"/>
        <v>38</v>
      </c>
      <c r="T109" s="296">
        <f t="shared" si="14"/>
        <v>1618</v>
      </c>
      <c r="U109" s="297">
        <f t="shared" si="15"/>
        <v>2.2946859903381644E-2</v>
      </c>
    </row>
    <row r="110" spans="1:21" ht="15.75" x14ac:dyDescent="0.25">
      <c r="A110" s="407" t="s">
        <v>316</v>
      </c>
      <c r="B110" s="407"/>
      <c r="C110" s="125">
        <v>6150</v>
      </c>
      <c r="D110" s="126" t="s">
        <v>54</v>
      </c>
      <c r="E110" s="127" t="s">
        <v>3</v>
      </c>
      <c r="F110" s="128">
        <v>4</v>
      </c>
      <c r="G110" s="129"/>
      <c r="H110" s="130">
        <f>'App 4-Recyclables'!H109+'App 4-Recyclables'!L109+'App 4-Recyclables'!P109</f>
        <v>4522.1799999999994</v>
      </c>
      <c r="I110" s="130">
        <f>'App 4-Recyclables'!I109+'App 4-Recyclables'!M109+'App 4-Recyclables'!Q109</f>
        <v>4312.8099999999995</v>
      </c>
      <c r="J110" s="130">
        <f>'App 4-Recyclables'!J109+'App 4-Recyclables'!N109+'App 4-Recyclables'!R109</f>
        <v>209.37</v>
      </c>
      <c r="K110" s="130">
        <f>'App 5-Organics'!H109+'App 5-Organics'!L109+'App 5-Organics'!P109</f>
        <v>10467.040000000001</v>
      </c>
      <c r="L110" s="130">
        <f>'App 5-Organics'!I109+'App 5-Organics'!M109+'App 5-Organics'!Q109</f>
        <v>10445.91</v>
      </c>
      <c r="M110" s="130">
        <f>'App 5-Organics'!J109+'App 5-Organics'!N109+'App 5-Organics'!R109</f>
        <v>21.13</v>
      </c>
      <c r="N110" s="296">
        <f>'App 6-Residual Waste'!H109+'App 6-Residual Waste'!R109+'App 6-Residual Waste'!Y109</f>
        <v>12343.73</v>
      </c>
      <c r="O110" s="296">
        <f>'App 6-Residual Waste'!I109+'App 6-Residual Waste'!S109+'App 6-Residual Waste'!Z109</f>
        <v>0</v>
      </c>
      <c r="P110" s="296">
        <f>'App 6-Residual Waste'!J109+'App 6-Residual Waste'!T109+'App 6-Residual Waste'!AA109</f>
        <v>12343.73</v>
      </c>
      <c r="Q110" s="295"/>
      <c r="R110" s="296">
        <f t="shared" si="12"/>
        <v>27332.95</v>
      </c>
      <c r="S110" s="296">
        <f t="shared" si="13"/>
        <v>14758.72</v>
      </c>
      <c r="T110" s="296">
        <f t="shared" si="14"/>
        <v>12574.23</v>
      </c>
      <c r="U110" s="297">
        <f t="shared" si="15"/>
        <v>0.53996074335188848</v>
      </c>
    </row>
    <row r="111" spans="1:21" ht="15.75" x14ac:dyDescent="0.25">
      <c r="A111" s="407" t="s">
        <v>317</v>
      </c>
      <c r="B111" s="407"/>
      <c r="C111" s="125">
        <v>6180</v>
      </c>
      <c r="D111" s="126" t="s">
        <v>53</v>
      </c>
      <c r="E111" s="127" t="s">
        <v>3</v>
      </c>
      <c r="F111" s="128">
        <v>11</v>
      </c>
      <c r="G111" s="129"/>
      <c r="H111" s="130">
        <f>'App 4-Recyclables'!H110+'App 4-Recyclables'!L110+'App 4-Recyclables'!P110</f>
        <v>1263.48</v>
      </c>
      <c r="I111" s="130">
        <f>'App 4-Recyclables'!I110+'App 4-Recyclables'!M110+'App 4-Recyclables'!Q110</f>
        <v>1224.1400000000001</v>
      </c>
      <c r="J111" s="130">
        <f>'App 4-Recyclables'!J110+'App 4-Recyclables'!N110+'App 4-Recyclables'!R110</f>
        <v>39.340000000000003</v>
      </c>
      <c r="K111" s="130">
        <f>'App 5-Organics'!H110+'App 5-Organics'!L110+'App 5-Organics'!P110</f>
        <v>1551.4</v>
      </c>
      <c r="L111" s="130">
        <f>'App 5-Organics'!I110+'App 5-Organics'!M110+'App 5-Organics'!Q110</f>
        <v>1550.1999999999998</v>
      </c>
      <c r="M111" s="130">
        <f>'App 5-Organics'!J110+'App 5-Organics'!N110+'App 5-Organics'!R110</f>
        <v>1.2</v>
      </c>
      <c r="N111" s="296">
        <f>'App 6-Residual Waste'!H110+'App 6-Residual Waste'!R110+'App 6-Residual Waste'!Y110</f>
        <v>3581.34</v>
      </c>
      <c r="O111" s="296">
        <f>'App 6-Residual Waste'!I110+'App 6-Residual Waste'!S110+'App 6-Residual Waste'!Z110</f>
        <v>0</v>
      </c>
      <c r="P111" s="296">
        <f>'App 6-Residual Waste'!J110+'App 6-Residual Waste'!T110+'App 6-Residual Waste'!AA110</f>
        <v>3581.34</v>
      </c>
      <c r="Q111" s="295"/>
      <c r="R111" s="296">
        <f t="shared" si="12"/>
        <v>6396.22</v>
      </c>
      <c r="S111" s="296">
        <f t="shared" si="13"/>
        <v>2774.34</v>
      </c>
      <c r="T111" s="296">
        <f t="shared" si="14"/>
        <v>3621.88</v>
      </c>
      <c r="U111" s="297">
        <f t="shared" si="15"/>
        <v>0.43374680670771176</v>
      </c>
    </row>
    <row r="112" spans="1:21" ht="15.75" x14ac:dyDescent="0.25">
      <c r="A112" s="407" t="s">
        <v>316</v>
      </c>
      <c r="B112" s="407"/>
      <c r="C112" s="125">
        <v>6200</v>
      </c>
      <c r="D112" s="126" t="s">
        <v>52</v>
      </c>
      <c r="E112" s="127" t="s">
        <v>3</v>
      </c>
      <c r="F112" s="128">
        <v>11</v>
      </c>
      <c r="G112" s="129"/>
      <c r="H112" s="130">
        <f>'App 4-Recyclables'!H111+'App 4-Recyclables'!L111+'App 4-Recyclables'!P111</f>
        <v>947.54</v>
      </c>
      <c r="I112" s="130">
        <f>'App 4-Recyclables'!I111+'App 4-Recyclables'!M111+'App 4-Recyclables'!Q111</f>
        <v>892.35</v>
      </c>
      <c r="J112" s="130">
        <f>'App 4-Recyclables'!J111+'App 4-Recyclables'!N111+'App 4-Recyclables'!R111</f>
        <v>55.19</v>
      </c>
      <c r="K112" s="130">
        <f>'App 5-Organics'!H111+'App 5-Organics'!L111+'App 5-Organics'!P111</f>
        <v>4914.42</v>
      </c>
      <c r="L112" s="130">
        <f>'App 5-Organics'!I111+'App 5-Organics'!M111+'App 5-Organics'!Q111</f>
        <v>4874</v>
      </c>
      <c r="M112" s="130">
        <f>'App 5-Organics'!J111+'App 5-Organics'!N111+'App 5-Organics'!R111</f>
        <v>40.42</v>
      </c>
      <c r="N112" s="296">
        <f>'App 6-Residual Waste'!H111+'App 6-Residual Waste'!R111+'App 6-Residual Waste'!Y111</f>
        <v>10873</v>
      </c>
      <c r="O112" s="296">
        <f>'App 6-Residual Waste'!I111+'App 6-Residual Waste'!S111+'App 6-Residual Waste'!Z111</f>
        <v>4852</v>
      </c>
      <c r="P112" s="296">
        <f>'App 6-Residual Waste'!J111+'App 6-Residual Waste'!T111+'App 6-Residual Waste'!AA111</f>
        <v>6021</v>
      </c>
      <c r="Q112" s="295"/>
      <c r="R112" s="296">
        <f t="shared" si="12"/>
        <v>16734.96</v>
      </c>
      <c r="S112" s="296">
        <f t="shared" si="13"/>
        <v>10618.35</v>
      </c>
      <c r="T112" s="296">
        <f t="shared" si="14"/>
        <v>6116.61</v>
      </c>
      <c r="U112" s="297">
        <f t="shared" si="15"/>
        <v>0.63450106842203391</v>
      </c>
    </row>
    <row r="113" spans="1:21" ht="15.75" x14ac:dyDescent="0.25">
      <c r="A113" s="407" t="s">
        <v>314</v>
      </c>
      <c r="B113" s="407"/>
      <c r="C113" s="125">
        <v>6250</v>
      </c>
      <c r="D113" s="126" t="s">
        <v>51</v>
      </c>
      <c r="E113" s="127" t="s">
        <v>8</v>
      </c>
      <c r="F113" s="128">
        <v>3</v>
      </c>
      <c r="G113" s="129"/>
      <c r="H113" s="130">
        <f>'App 4-Recyclables'!H112+'App 4-Recyclables'!L112+'App 4-Recyclables'!P112</f>
        <v>12544</v>
      </c>
      <c r="I113" s="130">
        <f>'App 4-Recyclables'!I112+'App 4-Recyclables'!M112+'App 4-Recyclables'!Q112</f>
        <v>10707.56</v>
      </c>
      <c r="J113" s="130">
        <f>'App 4-Recyclables'!J112+'App 4-Recyclables'!N112+'App 4-Recyclables'!R112</f>
        <v>1836.44</v>
      </c>
      <c r="K113" s="130">
        <f>'App 5-Organics'!H112+'App 5-Organics'!L112+'App 5-Organics'!P112</f>
        <v>12777</v>
      </c>
      <c r="L113" s="130">
        <f>'App 5-Organics'!I112+'App 5-Organics'!M112+'App 5-Organics'!Q112</f>
        <v>12093.4305</v>
      </c>
      <c r="M113" s="130">
        <f>'App 5-Organics'!J112+'App 5-Organics'!N112+'App 5-Organics'!R112</f>
        <v>683.56949999999995</v>
      </c>
      <c r="N113" s="296">
        <f>'App 6-Residual Waste'!H112+'App 6-Residual Waste'!R112+'App 6-Residual Waste'!Y112</f>
        <v>43599</v>
      </c>
      <c r="O113" s="296">
        <f>'App 6-Residual Waste'!I112+'App 6-Residual Waste'!S112+'App 6-Residual Waste'!Z112</f>
        <v>5574</v>
      </c>
      <c r="P113" s="296">
        <f>'App 6-Residual Waste'!J112+'App 6-Residual Waste'!T112+'App 6-Residual Waste'!AA112</f>
        <v>38025</v>
      </c>
      <c r="Q113" s="295"/>
      <c r="R113" s="296">
        <f t="shared" si="12"/>
        <v>68920</v>
      </c>
      <c r="S113" s="296">
        <f t="shared" si="13"/>
        <v>28374.9905</v>
      </c>
      <c r="T113" s="296">
        <f t="shared" si="14"/>
        <v>40545.0095</v>
      </c>
      <c r="U113" s="297">
        <f t="shared" si="15"/>
        <v>0.4117090902495647</v>
      </c>
    </row>
    <row r="114" spans="1:21" ht="15.75" x14ac:dyDescent="0.25">
      <c r="A114" s="407" t="s">
        <v>314</v>
      </c>
      <c r="B114" s="407"/>
      <c r="C114" s="125">
        <v>6350</v>
      </c>
      <c r="D114" s="126" t="s">
        <v>50</v>
      </c>
      <c r="E114" s="127" t="s">
        <v>8</v>
      </c>
      <c r="F114" s="128">
        <v>7</v>
      </c>
      <c r="G114" s="129"/>
      <c r="H114" s="130">
        <f>'App 4-Recyclables'!H113+'App 4-Recyclables'!L113+'App 4-Recyclables'!P113</f>
        <v>20348.45</v>
      </c>
      <c r="I114" s="130">
        <f>'App 4-Recyclables'!I113+'App 4-Recyclables'!M113+'App 4-Recyclables'!Q113</f>
        <v>18923.45</v>
      </c>
      <c r="J114" s="130">
        <f>'App 4-Recyclables'!J113+'App 4-Recyclables'!N113+'App 4-Recyclables'!R113</f>
        <v>1425</v>
      </c>
      <c r="K114" s="130">
        <f>'App 5-Organics'!H113+'App 5-Organics'!L113+'App 5-Organics'!P113</f>
        <v>32703</v>
      </c>
      <c r="L114" s="130">
        <f>'App 5-Organics'!I113+'App 5-Organics'!M113+'App 5-Organics'!Q113</f>
        <v>30361</v>
      </c>
      <c r="M114" s="130">
        <f>'App 5-Organics'!J113+'App 5-Organics'!N113+'App 5-Organics'!R113</f>
        <v>2342</v>
      </c>
      <c r="N114" s="296">
        <f>'App 6-Residual Waste'!H113+'App 6-Residual Waste'!R113+'App 6-Residual Waste'!Y113</f>
        <v>36444.699999999997</v>
      </c>
      <c r="O114" s="296">
        <f>'App 6-Residual Waste'!I113+'App 6-Residual Waste'!S113+'App 6-Residual Waste'!Z113</f>
        <v>4359</v>
      </c>
      <c r="P114" s="296">
        <f>'App 6-Residual Waste'!J113+'App 6-Residual Waste'!T113+'App 6-Residual Waste'!AA113</f>
        <v>32085.7</v>
      </c>
      <c r="Q114" s="295"/>
      <c r="R114" s="296">
        <f t="shared" si="12"/>
        <v>89496.15</v>
      </c>
      <c r="S114" s="296">
        <f t="shared" si="13"/>
        <v>53643.45</v>
      </c>
      <c r="T114" s="296">
        <f t="shared" si="14"/>
        <v>35852.699999999997</v>
      </c>
      <c r="U114" s="297">
        <f t="shared" si="15"/>
        <v>0.59939394040972716</v>
      </c>
    </row>
    <row r="115" spans="1:21" ht="15.75" x14ac:dyDescent="0.25">
      <c r="A115" s="407" t="s">
        <v>325</v>
      </c>
      <c r="B115" s="407"/>
      <c r="C115" s="125">
        <v>6370</v>
      </c>
      <c r="D115" s="126" t="s">
        <v>49</v>
      </c>
      <c r="E115" s="127" t="s">
        <v>8</v>
      </c>
      <c r="F115" s="128">
        <v>2</v>
      </c>
      <c r="G115" s="129"/>
      <c r="H115" s="130">
        <f>'App 4-Recyclables'!H114+'App 4-Recyclables'!L114+'App 4-Recyclables'!P114</f>
        <v>7873</v>
      </c>
      <c r="I115" s="130">
        <f>'App 4-Recyclables'!I114+'App 4-Recyclables'!M114+'App 4-Recyclables'!Q114</f>
        <v>7272.19</v>
      </c>
      <c r="J115" s="130">
        <f>'App 4-Recyclables'!J114+'App 4-Recyclables'!N114+'App 4-Recyclables'!R114</f>
        <v>600.80999999999995</v>
      </c>
      <c r="K115" s="130">
        <f>'App 5-Organics'!H114+'App 5-Organics'!L114+'App 5-Organics'!P114</f>
        <v>12641</v>
      </c>
      <c r="L115" s="130">
        <f>'App 5-Organics'!I114+'App 5-Organics'!M114+'App 5-Organics'!Q114</f>
        <v>12328.934499999999</v>
      </c>
      <c r="M115" s="130">
        <f>'App 5-Organics'!J114+'App 5-Organics'!N114+'App 5-Organics'!R114</f>
        <v>312.06549999999999</v>
      </c>
      <c r="N115" s="296">
        <f>'App 6-Residual Waste'!H114+'App 6-Residual Waste'!R114+'App 6-Residual Waste'!Y114</f>
        <v>14595</v>
      </c>
      <c r="O115" s="296">
        <f>'App 6-Residual Waste'!I114+'App 6-Residual Waste'!S114+'App 6-Residual Waste'!Z114</f>
        <v>1407.5</v>
      </c>
      <c r="P115" s="296">
        <f>'App 6-Residual Waste'!J114+'App 6-Residual Waste'!T114+'App 6-Residual Waste'!AA114</f>
        <v>13187.5</v>
      </c>
      <c r="Q115" s="295"/>
      <c r="R115" s="296">
        <f t="shared" si="12"/>
        <v>35109</v>
      </c>
      <c r="S115" s="296">
        <f t="shared" si="13"/>
        <v>21008.624499999998</v>
      </c>
      <c r="T115" s="296">
        <f t="shared" si="14"/>
        <v>14100.3755</v>
      </c>
      <c r="U115" s="297">
        <f t="shared" si="15"/>
        <v>0.59838287903386589</v>
      </c>
    </row>
    <row r="116" spans="1:21" ht="15.75" x14ac:dyDescent="0.25">
      <c r="A116" s="407" t="s">
        <v>322</v>
      </c>
      <c r="B116" s="407"/>
      <c r="C116" s="125">
        <v>6400</v>
      </c>
      <c r="D116" s="126" t="s">
        <v>48</v>
      </c>
      <c r="E116" s="127" t="s">
        <v>6</v>
      </c>
      <c r="F116" s="128">
        <v>4</v>
      </c>
      <c r="G116" s="129"/>
      <c r="H116" s="130">
        <f>'App 4-Recyclables'!H115+'App 4-Recyclables'!L115+'App 4-Recyclables'!P115</f>
        <v>8001.6399999999994</v>
      </c>
      <c r="I116" s="130">
        <f>'App 4-Recyclables'!I115+'App 4-Recyclables'!M115+'App 4-Recyclables'!Q115</f>
        <v>7593.6399999999994</v>
      </c>
      <c r="J116" s="130">
        <f>'App 4-Recyclables'!J115+'App 4-Recyclables'!N115+'App 4-Recyclables'!R115</f>
        <v>408</v>
      </c>
      <c r="K116" s="130">
        <f>'App 5-Organics'!H115+'App 5-Organics'!L115+'App 5-Organics'!P115</f>
        <v>9177.42</v>
      </c>
      <c r="L116" s="130">
        <f>'App 5-Organics'!I115+'App 5-Organics'!M115+'App 5-Organics'!Q115</f>
        <v>9177.42</v>
      </c>
      <c r="M116" s="130">
        <f>'App 5-Organics'!J115+'App 5-Organics'!N115+'App 5-Organics'!R115</f>
        <v>0</v>
      </c>
      <c r="N116" s="296">
        <f>'App 6-Residual Waste'!H115+'App 6-Residual Waste'!R115+'App 6-Residual Waste'!Y115</f>
        <v>32739.33</v>
      </c>
      <c r="O116" s="296">
        <f>'App 6-Residual Waste'!I115+'App 6-Residual Waste'!S115+'App 6-Residual Waste'!Z115</f>
        <v>12497</v>
      </c>
      <c r="P116" s="296">
        <f>'App 6-Residual Waste'!J115+'App 6-Residual Waste'!T115+'App 6-Residual Waste'!AA115</f>
        <v>20242.330000000002</v>
      </c>
      <c r="Q116" s="295"/>
      <c r="R116" s="296">
        <f t="shared" si="12"/>
        <v>49918.39</v>
      </c>
      <c r="S116" s="296">
        <f t="shared" si="13"/>
        <v>29268.059999999998</v>
      </c>
      <c r="T116" s="296">
        <f t="shared" si="14"/>
        <v>20650.330000000002</v>
      </c>
      <c r="U116" s="297">
        <f t="shared" si="15"/>
        <v>0.58631818854734696</v>
      </c>
    </row>
    <row r="117" spans="1:21" ht="15.75" x14ac:dyDescent="0.25">
      <c r="A117" s="407" t="s">
        <v>317</v>
      </c>
      <c r="B117" s="407"/>
      <c r="C117" s="125">
        <v>6470</v>
      </c>
      <c r="D117" s="126" t="s">
        <v>47</v>
      </c>
      <c r="E117" s="127" t="s">
        <v>3</v>
      </c>
      <c r="F117" s="128">
        <v>4</v>
      </c>
      <c r="G117" s="129"/>
      <c r="H117" s="130">
        <f>'App 4-Recyclables'!H116+'App 4-Recyclables'!L116+'App 4-Recyclables'!P116</f>
        <v>3725.1000000000004</v>
      </c>
      <c r="I117" s="130">
        <f>'App 4-Recyclables'!I116+'App 4-Recyclables'!M116+'App 4-Recyclables'!Q116</f>
        <v>3581.1000000000004</v>
      </c>
      <c r="J117" s="130">
        <f>'App 4-Recyclables'!J116+'App 4-Recyclables'!N116+'App 4-Recyclables'!R116</f>
        <v>144</v>
      </c>
      <c r="K117" s="130">
        <f>'App 5-Organics'!H116+'App 5-Organics'!L116+'App 5-Organics'!P116</f>
        <v>5090.6499999999996</v>
      </c>
      <c r="L117" s="130">
        <f>'App 5-Organics'!I116+'App 5-Organics'!M116+'App 5-Organics'!Q116</f>
        <v>4968.1422249999996</v>
      </c>
      <c r="M117" s="130">
        <f>'App 5-Organics'!J116+'App 5-Organics'!N116+'App 5-Organics'!R116</f>
        <v>122.507775</v>
      </c>
      <c r="N117" s="296">
        <f>'App 6-Residual Waste'!H116+'App 6-Residual Waste'!R116+'App 6-Residual Waste'!Y116</f>
        <v>8698</v>
      </c>
      <c r="O117" s="296">
        <f>'App 6-Residual Waste'!I116+'App 6-Residual Waste'!S116+'App 6-Residual Waste'!Z116</f>
        <v>0</v>
      </c>
      <c r="P117" s="296">
        <f>'App 6-Residual Waste'!J116+'App 6-Residual Waste'!T116+'App 6-Residual Waste'!AA116</f>
        <v>8698</v>
      </c>
      <c r="Q117" s="295"/>
      <c r="R117" s="296">
        <f t="shared" si="12"/>
        <v>17513.75</v>
      </c>
      <c r="S117" s="296">
        <f t="shared" si="13"/>
        <v>8549.242225</v>
      </c>
      <c r="T117" s="296">
        <f t="shared" si="14"/>
        <v>8964.507775</v>
      </c>
      <c r="U117" s="297">
        <f t="shared" si="15"/>
        <v>0.48814458496895297</v>
      </c>
    </row>
    <row r="118" spans="1:21" ht="15.75" x14ac:dyDescent="0.25">
      <c r="A118" s="407" t="s">
        <v>313</v>
      </c>
      <c r="B118" s="407"/>
      <c r="C118" s="125">
        <v>6550</v>
      </c>
      <c r="D118" s="126" t="s">
        <v>46</v>
      </c>
      <c r="E118" s="127" t="s">
        <v>8</v>
      </c>
      <c r="F118" s="128">
        <v>3</v>
      </c>
      <c r="G118" s="129"/>
      <c r="H118" s="130">
        <f>'App 4-Recyclables'!H117+'App 4-Recyclables'!L117+'App 4-Recyclables'!P117</f>
        <v>13373</v>
      </c>
      <c r="I118" s="130">
        <f>'App 4-Recyclables'!I117+'App 4-Recyclables'!M117+'App 4-Recyclables'!Q117</f>
        <v>12477</v>
      </c>
      <c r="J118" s="130">
        <f>'App 4-Recyclables'!J117+'App 4-Recyclables'!N117+'App 4-Recyclables'!R117</f>
        <v>896</v>
      </c>
      <c r="K118" s="130">
        <f>'App 5-Organics'!H117+'App 5-Organics'!L117+'App 5-Organics'!P117</f>
        <v>7002</v>
      </c>
      <c r="L118" s="130">
        <f>'App 5-Organics'!I117+'App 5-Organics'!M117+'App 5-Organics'!Q117</f>
        <v>6867</v>
      </c>
      <c r="M118" s="130">
        <f>'App 5-Organics'!J117+'App 5-Organics'!N117+'App 5-Organics'!R117</f>
        <v>135</v>
      </c>
      <c r="N118" s="296">
        <f>'App 6-Residual Waste'!H117+'App 6-Residual Waste'!R117+'App 6-Residual Waste'!Y117</f>
        <v>31653</v>
      </c>
      <c r="O118" s="296">
        <f>'App 6-Residual Waste'!I117+'App 6-Residual Waste'!S117+'App 6-Residual Waste'!Z117</f>
        <v>11509</v>
      </c>
      <c r="P118" s="296">
        <f>'App 6-Residual Waste'!J117+'App 6-Residual Waste'!T117+'App 6-Residual Waste'!AA117</f>
        <v>20144</v>
      </c>
      <c r="Q118" s="295"/>
      <c r="R118" s="296">
        <f t="shared" si="12"/>
        <v>52028</v>
      </c>
      <c r="S118" s="296">
        <f t="shared" si="13"/>
        <v>30853</v>
      </c>
      <c r="T118" s="296">
        <f t="shared" si="14"/>
        <v>21175</v>
      </c>
      <c r="U118" s="297">
        <f t="shared" si="15"/>
        <v>0.59300761128623047</v>
      </c>
    </row>
    <row r="119" spans="1:21" ht="15.75" x14ac:dyDescent="0.25">
      <c r="A119" s="407" t="s">
        <v>315</v>
      </c>
      <c r="B119" s="407"/>
      <c r="C119" s="125">
        <v>6610</v>
      </c>
      <c r="D119" s="126" t="s">
        <v>45</v>
      </c>
      <c r="E119" s="127" t="s">
        <v>11</v>
      </c>
      <c r="F119" s="128">
        <v>4</v>
      </c>
      <c r="G119" s="129"/>
      <c r="H119" s="130">
        <f>'App 4-Recyclables'!H118+'App 4-Recyclables'!L118+'App 4-Recyclables'!P118</f>
        <v>2698.73</v>
      </c>
      <c r="I119" s="130">
        <f>'App 4-Recyclables'!I118+'App 4-Recyclables'!M118+'App 4-Recyclables'!Q118</f>
        <v>2616.0299999999997</v>
      </c>
      <c r="J119" s="130">
        <f>'App 4-Recyclables'!J118+'App 4-Recyclables'!N118+'App 4-Recyclables'!R118</f>
        <v>82.7</v>
      </c>
      <c r="K119" s="130">
        <f>'App 5-Organics'!H118+'App 5-Organics'!L118+'App 5-Organics'!P118</f>
        <v>2534.0700000000002</v>
      </c>
      <c r="L119" s="130">
        <f>'App 5-Organics'!I118+'App 5-Organics'!M118+'App 5-Organics'!Q118</f>
        <v>2429.0590000000002</v>
      </c>
      <c r="M119" s="130">
        <f>'App 5-Organics'!J118+'App 5-Organics'!N118+'App 5-Organics'!R118</f>
        <v>105.011</v>
      </c>
      <c r="N119" s="296">
        <f>'App 6-Residual Waste'!H118+'App 6-Residual Waste'!R118+'App 6-Residual Waste'!Y118</f>
        <v>4527</v>
      </c>
      <c r="O119" s="296">
        <f>'App 6-Residual Waste'!I118+'App 6-Residual Waste'!S118+'App 6-Residual Waste'!Z118</f>
        <v>0</v>
      </c>
      <c r="P119" s="296">
        <f>'App 6-Residual Waste'!J118+'App 6-Residual Waste'!T118+'App 6-Residual Waste'!AA118</f>
        <v>4527</v>
      </c>
      <c r="Q119" s="295"/>
      <c r="R119" s="296">
        <f t="shared" si="12"/>
        <v>9759.7999999999993</v>
      </c>
      <c r="S119" s="296">
        <f t="shared" si="13"/>
        <v>5045.0889999999999</v>
      </c>
      <c r="T119" s="296">
        <f t="shared" si="14"/>
        <v>4714.7110000000002</v>
      </c>
      <c r="U119" s="297">
        <f t="shared" si="15"/>
        <v>0.51692544929199369</v>
      </c>
    </row>
    <row r="120" spans="1:21" ht="15.75" x14ac:dyDescent="0.25">
      <c r="A120" s="407" t="s">
        <v>313</v>
      </c>
      <c r="B120" s="407"/>
      <c r="C120" s="125">
        <v>6650</v>
      </c>
      <c r="D120" s="126" t="s">
        <v>44</v>
      </c>
      <c r="E120" s="127" t="s">
        <v>8</v>
      </c>
      <c r="F120" s="128">
        <v>3</v>
      </c>
      <c r="G120" s="129"/>
      <c r="H120" s="130">
        <f>'App 4-Recyclables'!H119+'App 4-Recyclables'!L119+'App 4-Recyclables'!P119</f>
        <v>10245</v>
      </c>
      <c r="I120" s="130">
        <f>'App 4-Recyclables'!I119+'App 4-Recyclables'!M119+'App 4-Recyclables'!Q119</f>
        <v>9285</v>
      </c>
      <c r="J120" s="130">
        <f>'App 4-Recyclables'!J119+'App 4-Recyclables'!N119+'App 4-Recyclables'!R119</f>
        <v>960</v>
      </c>
      <c r="K120" s="130">
        <f>'App 5-Organics'!H119+'App 5-Organics'!L119+'App 5-Organics'!P119</f>
        <v>65</v>
      </c>
      <c r="L120" s="130">
        <f>'App 5-Organics'!I119+'App 5-Organics'!M119+'App 5-Organics'!Q119</f>
        <v>65</v>
      </c>
      <c r="M120" s="130">
        <f>'App 5-Organics'!J119+'App 5-Organics'!N119+'App 5-Organics'!R119</f>
        <v>0</v>
      </c>
      <c r="N120" s="296">
        <f>'App 6-Residual Waste'!H119+'App 6-Residual Waste'!R119+'App 6-Residual Waste'!Y119</f>
        <v>38602</v>
      </c>
      <c r="O120" s="296">
        <f>'App 6-Residual Waste'!I119+'App 6-Residual Waste'!S119+'App 6-Residual Waste'!Z119</f>
        <v>19909.099999999999</v>
      </c>
      <c r="P120" s="296">
        <f>'App 6-Residual Waste'!J119+'App 6-Residual Waste'!T119+'App 6-Residual Waste'!AA119</f>
        <v>18692.900000000001</v>
      </c>
      <c r="Q120" s="295"/>
      <c r="R120" s="296">
        <f t="shared" si="12"/>
        <v>48912</v>
      </c>
      <c r="S120" s="296">
        <f t="shared" si="13"/>
        <v>29259.1</v>
      </c>
      <c r="T120" s="296">
        <f t="shared" si="14"/>
        <v>19652.900000000001</v>
      </c>
      <c r="U120" s="297">
        <f t="shared" si="15"/>
        <v>0.5981988060189728</v>
      </c>
    </row>
    <row r="121" spans="1:21" ht="15.75" x14ac:dyDescent="0.25">
      <c r="A121" s="407" t="s">
        <v>323</v>
      </c>
      <c r="B121" s="407"/>
      <c r="C121" s="132">
        <v>6700</v>
      </c>
      <c r="D121" s="133" t="s">
        <v>43</v>
      </c>
      <c r="E121" s="127" t="s">
        <v>8</v>
      </c>
      <c r="F121" s="128">
        <v>3</v>
      </c>
      <c r="G121" s="129"/>
      <c r="H121" s="130">
        <f>'App 4-Recyclables'!H120+'App 4-Recyclables'!L120+'App 4-Recyclables'!P120</f>
        <v>9938.08</v>
      </c>
      <c r="I121" s="130">
        <f>'App 4-Recyclables'!I120+'App 4-Recyclables'!M120+'App 4-Recyclables'!Q120</f>
        <v>9469.7099999999991</v>
      </c>
      <c r="J121" s="130">
        <f>'App 4-Recyclables'!J120+'App 4-Recyclables'!N120+'App 4-Recyclables'!R120</f>
        <v>468.37</v>
      </c>
      <c r="K121" s="130">
        <f>'App 5-Organics'!H120+'App 5-Organics'!L120+'App 5-Organics'!P120</f>
        <v>9913.84</v>
      </c>
      <c r="L121" s="130">
        <f>'App 5-Organics'!I120+'App 5-Organics'!M120+'App 5-Organics'!Q120</f>
        <v>9772.2800000000007</v>
      </c>
      <c r="M121" s="130">
        <f>'App 5-Organics'!J120+'App 5-Organics'!N120+'App 5-Organics'!R120</f>
        <v>141.56</v>
      </c>
      <c r="N121" s="296">
        <f>'App 6-Residual Waste'!H120+'App 6-Residual Waste'!R120+'App 6-Residual Waste'!Y120</f>
        <v>26196.959999999999</v>
      </c>
      <c r="O121" s="296">
        <f>'App 6-Residual Waste'!I120+'App 6-Residual Waste'!S120+'App 6-Residual Waste'!Z120</f>
        <v>674</v>
      </c>
      <c r="P121" s="296">
        <f>'App 6-Residual Waste'!J120+'App 6-Residual Waste'!T120+'App 6-Residual Waste'!AA120</f>
        <v>25522.959999999999</v>
      </c>
      <c r="Q121" s="295"/>
      <c r="R121" s="296">
        <f t="shared" si="12"/>
        <v>46048.88</v>
      </c>
      <c r="S121" s="296">
        <f t="shared" si="13"/>
        <v>19915.989999999998</v>
      </c>
      <c r="T121" s="296">
        <f t="shared" si="14"/>
        <v>26132.89</v>
      </c>
      <c r="U121" s="297">
        <f t="shared" si="15"/>
        <v>0.43249672956215218</v>
      </c>
    </row>
    <row r="122" spans="1:21" ht="15.75" x14ac:dyDescent="0.25">
      <c r="A122" s="407" t="s">
        <v>324</v>
      </c>
      <c r="B122" s="407"/>
      <c r="C122" s="125">
        <v>6900</v>
      </c>
      <c r="D122" s="134" t="s">
        <v>42</v>
      </c>
      <c r="E122" s="127" t="s">
        <v>6</v>
      </c>
      <c r="F122" s="128">
        <v>4</v>
      </c>
      <c r="G122" s="129"/>
      <c r="H122" s="130">
        <f>'App 4-Recyclables'!H121+'App 4-Recyclables'!L121+'App 4-Recyclables'!P121</f>
        <v>7837.52</v>
      </c>
      <c r="I122" s="130">
        <f>'App 4-Recyclables'!I121+'App 4-Recyclables'!M121+'App 4-Recyclables'!Q121</f>
        <v>7399.52</v>
      </c>
      <c r="J122" s="130">
        <f>'App 4-Recyclables'!J121+'App 4-Recyclables'!N121+'App 4-Recyclables'!R121</f>
        <v>438</v>
      </c>
      <c r="K122" s="130">
        <f>'App 5-Organics'!H121+'App 5-Organics'!L121+'App 5-Organics'!P121</f>
        <v>8665.56</v>
      </c>
      <c r="L122" s="130">
        <f>'App 5-Organics'!I121+'App 5-Organics'!M121+'App 5-Organics'!Q121</f>
        <v>8579.4399999999987</v>
      </c>
      <c r="M122" s="130">
        <f>'App 5-Organics'!J121+'App 5-Organics'!N121+'App 5-Organics'!R121</f>
        <v>86.12</v>
      </c>
      <c r="N122" s="296">
        <f>'App 6-Residual Waste'!H121+'App 6-Residual Waste'!R121+'App 6-Residual Waste'!Y121</f>
        <v>20006.86</v>
      </c>
      <c r="O122" s="296">
        <f>'App 6-Residual Waste'!I121+'App 6-Residual Waste'!S121+'App 6-Residual Waste'!Z121</f>
        <v>207</v>
      </c>
      <c r="P122" s="296">
        <f>'App 6-Residual Waste'!J121+'App 6-Residual Waste'!T121+'App 6-Residual Waste'!AA121</f>
        <v>19799.86</v>
      </c>
      <c r="Q122" s="295"/>
      <c r="R122" s="296">
        <f t="shared" si="12"/>
        <v>36509.94</v>
      </c>
      <c r="S122" s="296">
        <f t="shared" si="13"/>
        <v>16185.96</v>
      </c>
      <c r="T122" s="296">
        <f t="shared" si="14"/>
        <v>20323.98</v>
      </c>
      <c r="U122" s="297">
        <f t="shared" si="15"/>
        <v>0.44333022732987232</v>
      </c>
    </row>
    <row r="123" spans="1:21" ht="15.75" x14ac:dyDescent="0.25">
      <c r="A123" s="407" t="s">
        <v>324</v>
      </c>
      <c r="B123" s="407"/>
      <c r="C123" s="125">
        <v>6950</v>
      </c>
      <c r="D123" s="126" t="s">
        <v>41</v>
      </c>
      <c r="E123" s="127" t="s">
        <v>6</v>
      </c>
      <c r="F123" s="128">
        <v>5</v>
      </c>
      <c r="G123" s="129"/>
      <c r="H123" s="130">
        <f>'App 4-Recyclables'!H122+'App 4-Recyclables'!L122+'App 4-Recyclables'!P122</f>
        <v>18872.3</v>
      </c>
      <c r="I123" s="130">
        <f>'App 4-Recyclables'!I122+'App 4-Recyclables'!M122+'App 4-Recyclables'!Q122</f>
        <v>18264</v>
      </c>
      <c r="J123" s="130">
        <f>'App 4-Recyclables'!J122+'App 4-Recyclables'!N122+'App 4-Recyclables'!R122</f>
        <v>608.29999999999995</v>
      </c>
      <c r="K123" s="130">
        <f>'App 5-Organics'!H122+'App 5-Organics'!L122+'App 5-Organics'!P122</f>
        <v>10428.200000000001</v>
      </c>
      <c r="L123" s="130">
        <f>'App 5-Organics'!I122+'App 5-Organics'!M122+'App 5-Organics'!Q122</f>
        <v>10428.17</v>
      </c>
      <c r="M123" s="130">
        <f>'App 5-Organics'!J122+'App 5-Organics'!N122+'App 5-Organics'!R122</f>
        <v>0</v>
      </c>
      <c r="N123" s="296">
        <f>'App 6-Residual Waste'!H122+'App 6-Residual Waste'!R122+'App 6-Residual Waste'!Y122</f>
        <v>35982.1</v>
      </c>
      <c r="O123" s="296">
        <f>'App 6-Residual Waste'!I122+'App 6-Residual Waste'!S122+'App 6-Residual Waste'!Z122</f>
        <v>365.25</v>
      </c>
      <c r="P123" s="296">
        <f>'App 6-Residual Waste'!J122+'App 6-Residual Waste'!T122+'App 6-Residual Waste'!AA122</f>
        <v>35616.85</v>
      </c>
      <c r="Q123" s="295"/>
      <c r="R123" s="296">
        <f t="shared" si="12"/>
        <v>65282.6</v>
      </c>
      <c r="S123" s="296">
        <f t="shared" si="13"/>
        <v>29057.42</v>
      </c>
      <c r="T123" s="296">
        <f t="shared" si="14"/>
        <v>36225.15</v>
      </c>
      <c r="U123" s="297">
        <f t="shared" si="15"/>
        <v>0.44510206394965884</v>
      </c>
    </row>
    <row r="124" spans="1:21" ht="15.75" x14ac:dyDescent="0.25">
      <c r="A124" s="407" t="s">
        <v>322</v>
      </c>
      <c r="B124" s="407"/>
      <c r="C124" s="125">
        <v>7000</v>
      </c>
      <c r="D124" s="126" t="s">
        <v>40</v>
      </c>
      <c r="E124" s="127" t="s">
        <v>11</v>
      </c>
      <c r="F124" s="128">
        <v>4</v>
      </c>
      <c r="G124" s="129"/>
      <c r="H124" s="130">
        <f>'App 4-Recyclables'!H123+'App 4-Recyclables'!L123+'App 4-Recyclables'!P123</f>
        <v>3415.41</v>
      </c>
      <c r="I124" s="130">
        <f>'App 4-Recyclables'!I123+'App 4-Recyclables'!M123+'App 4-Recyclables'!Q123</f>
        <v>3374.0299999999997</v>
      </c>
      <c r="J124" s="130">
        <f>'App 4-Recyclables'!J123+'App 4-Recyclables'!N123+'App 4-Recyclables'!R123</f>
        <v>41.38</v>
      </c>
      <c r="K124" s="130">
        <f>'App 5-Organics'!H123+'App 5-Organics'!L123+'App 5-Organics'!P123</f>
        <v>10591</v>
      </c>
      <c r="L124" s="130">
        <f>'App 5-Organics'!I123+'App 5-Organics'!M123+'App 5-Organics'!Q123</f>
        <v>10591</v>
      </c>
      <c r="M124" s="130">
        <f>'App 5-Organics'!J123+'App 5-Organics'!N123+'App 5-Organics'!R123</f>
        <v>0</v>
      </c>
      <c r="N124" s="296">
        <f>'App 6-Residual Waste'!H123+'App 6-Residual Waste'!R123+'App 6-Residual Waste'!Y123</f>
        <v>9749.9399999999987</v>
      </c>
      <c r="O124" s="296">
        <f>'App 6-Residual Waste'!I123+'App 6-Residual Waste'!S123+'App 6-Residual Waste'!Z123</f>
        <v>1526.9</v>
      </c>
      <c r="P124" s="296">
        <f>'App 6-Residual Waste'!J123+'App 6-Residual Waste'!T123+'App 6-Residual Waste'!AA123</f>
        <v>8223.0400000000009</v>
      </c>
      <c r="Q124" s="295"/>
      <c r="R124" s="296">
        <f t="shared" si="12"/>
        <v>23756.35</v>
      </c>
      <c r="S124" s="296">
        <f t="shared" si="13"/>
        <v>15491.929999999998</v>
      </c>
      <c r="T124" s="296">
        <f t="shared" si="14"/>
        <v>8264.42</v>
      </c>
      <c r="U124" s="297">
        <f t="shared" si="15"/>
        <v>0.65211743386505083</v>
      </c>
    </row>
    <row r="125" spans="1:21" ht="15.75" x14ac:dyDescent="0.25">
      <c r="A125" s="407" t="s">
        <v>317</v>
      </c>
      <c r="B125" s="407"/>
      <c r="C125" s="125">
        <v>7050</v>
      </c>
      <c r="D125" s="126" t="s">
        <v>39</v>
      </c>
      <c r="E125" s="127" t="s">
        <v>3</v>
      </c>
      <c r="F125" s="128">
        <v>10</v>
      </c>
      <c r="G125" s="129"/>
      <c r="H125" s="130">
        <f>'App 4-Recyclables'!H124+'App 4-Recyclables'!L124+'App 4-Recyclables'!P124</f>
        <v>1172.24</v>
      </c>
      <c r="I125" s="130">
        <f>'App 4-Recyclables'!I124+'App 4-Recyclables'!M124+'App 4-Recyclables'!Q124</f>
        <v>1108.0700000000002</v>
      </c>
      <c r="J125" s="130">
        <f>'App 4-Recyclables'!J124+'App 4-Recyclables'!N124+'App 4-Recyclables'!R124</f>
        <v>64.17</v>
      </c>
      <c r="K125" s="130">
        <f>'App 5-Organics'!H124+'App 5-Organics'!L124+'App 5-Organics'!P124</f>
        <v>676.14</v>
      </c>
      <c r="L125" s="130">
        <f>'App 5-Organics'!I124+'App 5-Organics'!M124+'App 5-Organics'!Q124</f>
        <v>0</v>
      </c>
      <c r="M125" s="130">
        <f>'App 5-Organics'!J124+'App 5-Organics'!N124+'App 5-Organics'!R124</f>
        <v>676.14</v>
      </c>
      <c r="N125" s="296">
        <f>'App 6-Residual Waste'!H124+'App 6-Residual Waste'!R124+'App 6-Residual Waste'!Y124</f>
        <v>1468.93</v>
      </c>
      <c r="O125" s="296">
        <f>'App 6-Residual Waste'!I124+'App 6-Residual Waste'!S124+'App 6-Residual Waste'!Z124</f>
        <v>0</v>
      </c>
      <c r="P125" s="296">
        <f>'App 6-Residual Waste'!J124+'App 6-Residual Waste'!T124+'App 6-Residual Waste'!AA124</f>
        <v>1468.93</v>
      </c>
      <c r="Q125" s="295"/>
      <c r="R125" s="296">
        <f t="shared" si="12"/>
        <v>3317.3100000000004</v>
      </c>
      <c r="S125" s="296">
        <f t="shared" si="13"/>
        <v>1108.0700000000002</v>
      </c>
      <c r="T125" s="296">
        <f t="shared" si="14"/>
        <v>2209.2399999999998</v>
      </c>
      <c r="U125" s="297">
        <f t="shared" si="15"/>
        <v>0.33402666618434818</v>
      </c>
    </row>
    <row r="126" spans="1:21" ht="15.75" x14ac:dyDescent="0.25">
      <c r="A126" s="410"/>
      <c r="B126" s="407"/>
      <c r="C126" s="125">
        <v>7100</v>
      </c>
      <c r="D126" s="126" t="s">
        <v>38</v>
      </c>
      <c r="E126" s="127" t="s">
        <v>8</v>
      </c>
      <c r="F126" s="128">
        <v>2</v>
      </c>
      <c r="G126" s="129"/>
      <c r="H126" s="130">
        <f>'App 4-Recyclables'!H125+'App 4-Recyclables'!L125+'App 4-Recyclables'!P125</f>
        <v>2764.1460000000002</v>
      </c>
      <c r="I126" s="130">
        <f>'App 4-Recyclables'!I125+'App 4-Recyclables'!M125+'App 4-Recyclables'!Q125</f>
        <v>2439.7359999999999</v>
      </c>
      <c r="J126" s="130">
        <f>'App 4-Recyclables'!J125+'App 4-Recyclables'!N125+'App 4-Recyclables'!R125</f>
        <v>324.41000000000003</v>
      </c>
      <c r="K126" s="130">
        <f>'App 5-Organics'!H125+'App 5-Organics'!L125+'App 5-Organics'!P125</f>
        <v>1730.66</v>
      </c>
      <c r="L126" s="130">
        <f>'App 5-Organics'!I125+'App 5-Organics'!M125+'App 5-Organics'!Q125</f>
        <v>1638.06969</v>
      </c>
      <c r="M126" s="130">
        <f>'App 5-Organics'!J125+'App 5-Organics'!N125+'App 5-Organics'!R125</f>
        <v>92.590310000000002</v>
      </c>
      <c r="N126" s="296">
        <f>'App 6-Residual Waste'!H125+'App 6-Residual Waste'!R125+'App 6-Residual Waste'!Y125</f>
        <v>9569.2000000000007</v>
      </c>
      <c r="O126" s="296">
        <f>'App 6-Residual Waste'!I125+'App 6-Residual Waste'!S125+'App 6-Residual Waste'!Z125</f>
        <v>0</v>
      </c>
      <c r="P126" s="296">
        <f>'App 6-Residual Waste'!J125+'App 6-Residual Waste'!T125+'App 6-Residual Waste'!AA125</f>
        <v>9569.2000000000007</v>
      </c>
      <c r="Q126" s="295"/>
      <c r="R126" s="296">
        <f t="shared" si="12"/>
        <v>14064.006000000001</v>
      </c>
      <c r="S126" s="296">
        <f t="shared" si="13"/>
        <v>4077.8056900000001</v>
      </c>
      <c r="T126" s="296">
        <f t="shared" si="14"/>
        <v>9986.2003100000002</v>
      </c>
      <c r="U126" s="297">
        <f t="shared" si="15"/>
        <v>0.28994624220154624</v>
      </c>
    </row>
    <row r="127" spans="1:21" ht="15.75" x14ac:dyDescent="0.25">
      <c r="A127" s="407" t="s">
        <v>313</v>
      </c>
      <c r="B127" s="407"/>
      <c r="C127" s="125">
        <v>7150</v>
      </c>
      <c r="D127" s="126" t="s">
        <v>37</v>
      </c>
      <c r="E127" s="127" t="s">
        <v>8</v>
      </c>
      <c r="F127" s="128">
        <v>3</v>
      </c>
      <c r="G127" s="129"/>
      <c r="H127" s="130">
        <f>'App 4-Recyclables'!H126+'App 4-Recyclables'!L126+'App 4-Recyclables'!P126</f>
        <v>24408</v>
      </c>
      <c r="I127" s="130">
        <f>'App 4-Recyclables'!I126+'App 4-Recyclables'!M126+'App 4-Recyclables'!Q126</f>
        <v>23188.86</v>
      </c>
      <c r="J127" s="130">
        <f>'App 4-Recyclables'!J126+'App 4-Recyclables'!N126+'App 4-Recyclables'!R126</f>
        <v>1219.1400000000001</v>
      </c>
      <c r="K127" s="130">
        <f>'App 5-Organics'!H126+'App 5-Organics'!L126+'App 5-Organics'!P126</f>
        <v>27613</v>
      </c>
      <c r="L127" s="130">
        <f>'App 5-Organics'!I126+'App 5-Organics'!M126+'App 5-Organics'!Q126</f>
        <v>26088.379499999999</v>
      </c>
      <c r="M127" s="130">
        <f>'App 5-Organics'!J126+'App 5-Organics'!N126+'App 5-Organics'!R126</f>
        <v>1524.6205</v>
      </c>
      <c r="N127" s="296">
        <f>'App 6-Residual Waste'!H126+'App 6-Residual Waste'!R126+'App 6-Residual Waste'!Y126</f>
        <v>53228</v>
      </c>
      <c r="O127" s="296">
        <f>'App 6-Residual Waste'!I126+'App 6-Residual Waste'!S126+'App 6-Residual Waste'!Z126</f>
        <v>0</v>
      </c>
      <c r="P127" s="296">
        <f>'App 6-Residual Waste'!J126+'App 6-Residual Waste'!T126+'App 6-Residual Waste'!AA126</f>
        <v>53228</v>
      </c>
      <c r="Q127" s="295"/>
      <c r="R127" s="296">
        <f t="shared" si="12"/>
        <v>105249</v>
      </c>
      <c r="S127" s="296">
        <f t="shared" si="13"/>
        <v>49277.239499999996</v>
      </c>
      <c r="T127" s="296">
        <f t="shared" si="14"/>
        <v>55971.760500000004</v>
      </c>
      <c r="U127" s="297">
        <f t="shared" si="15"/>
        <v>0.46819674771256731</v>
      </c>
    </row>
    <row r="128" spans="1:21" ht="15.75" x14ac:dyDescent="0.25">
      <c r="A128" s="407" t="s">
        <v>313</v>
      </c>
      <c r="B128" s="407"/>
      <c r="C128" s="125">
        <v>7210</v>
      </c>
      <c r="D128" s="126" t="s">
        <v>36</v>
      </c>
      <c r="E128" s="127" t="s">
        <v>8</v>
      </c>
      <c r="F128" s="128">
        <v>1</v>
      </c>
      <c r="G128" s="129"/>
      <c r="H128" s="130">
        <f>'App 4-Recyclables'!H127+'App 4-Recyclables'!L127+'App 4-Recyclables'!P127</f>
        <v>15669.017999999998</v>
      </c>
      <c r="I128" s="130">
        <f>'App 4-Recyclables'!I127+'App 4-Recyclables'!M127+'App 4-Recyclables'!Q127</f>
        <v>14207.578</v>
      </c>
      <c r="J128" s="130">
        <f>'App 4-Recyclables'!J127+'App 4-Recyclables'!N127+'App 4-Recyclables'!R127</f>
        <v>1461.44</v>
      </c>
      <c r="K128" s="130">
        <f>'App 5-Organics'!H127+'App 5-Organics'!L127+'App 5-Organics'!P127</f>
        <v>1271.04</v>
      </c>
      <c r="L128" s="130">
        <f>'App 5-Organics'!I127+'App 5-Organics'!M127+'App 5-Organics'!Q127</f>
        <v>1203.03936</v>
      </c>
      <c r="M128" s="130">
        <f>'App 5-Organics'!J127+'App 5-Organics'!N127+'App 5-Organics'!R127</f>
        <v>68.00063999999999</v>
      </c>
      <c r="N128" s="296">
        <f>'App 6-Residual Waste'!H127+'App 6-Residual Waste'!R127+'App 6-Residual Waste'!Y127</f>
        <v>46085.99</v>
      </c>
      <c r="O128" s="296">
        <f>'App 6-Residual Waste'!I127+'App 6-Residual Waste'!S127+'App 6-Residual Waste'!Z127</f>
        <v>25881.200000000001</v>
      </c>
      <c r="P128" s="296">
        <f>'App 6-Residual Waste'!J127+'App 6-Residual Waste'!T127+'App 6-Residual Waste'!AA127</f>
        <v>20204.79</v>
      </c>
      <c r="Q128" s="295"/>
      <c r="R128" s="296">
        <f t="shared" si="12"/>
        <v>63026.047999999995</v>
      </c>
      <c r="S128" s="296">
        <f t="shared" si="13"/>
        <v>41291.817360000001</v>
      </c>
      <c r="T128" s="296">
        <f t="shared" si="14"/>
        <v>21734.230640000002</v>
      </c>
      <c r="U128" s="297">
        <f t="shared" si="15"/>
        <v>0.65515479187271908</v>
      </c>
    </row>
    <row r="129" spans="1:21" ht="15.75" x14ac:dyDescent="0.25">
      <c r="A129" s="407" t="s">
        <v>312</v>
      </c>
      <c r="B129" s="407"/>
      <c r="C129" s="125">
        <v>7310</v>
      </c>
      <c r="D129" s="126" t="s">
        <v>35</v>
      </c>
      <c r="E129" s="127" t="s">
        <v>3</v>
      </c>
      <c r="F129" s="128">
        <v>4</v>
      </c>
      <c r="G129" s="129"/>
      <c r="H129" s="130">
        <f>'App 4-Recyclables'!H128+'App 4-Recyclables'!L128+'App 4-Recyclables'!P128</f>
        <v>7074.0999999999995</v>
      </c>
      <c r="I129" s="130">
        <f>'App 4-Recyclables'!I128+'App 4-Recyclables'!M128+'App 4-Recyclables'!Q128</f>
        <v>6496.7</v>
      </c>
      <c r="J129" s="130">
        <f>'App 4-Recyclables'!J128+'App 4-Recyclables'!N128+'App 4-Recyclables'!R128</f>
        <v>577.4</v>
      </c>
      <c r="K129" s="130">
        <f>'App 5-Organics'!H128+'App 5-Organics'!L128+'App 5-Organics'!P128</f>
        <v>8217.7999999999993</v>
      </c>
      <c r="L129" s="130">
        <f>'App 5-Organics'!I128+'App 5-Organics'!M128+'App 5-Organics'!Q128</f>
        <v>7994.8974600000001</v>
      </c>
      <c r="M129" s="130">
        <f>'App 5-Organics'!J128+'App 5-Organics'!N128+'App 5-Organics'!R128</f>
        <v>222.90253999999999</v>
      </c>
      <c r="N129" s="296">
        <f>'App 6-Residual Waste'!H128+'App 6-Residual Waste'!R128+'App 6-Residual Waste'!Y128</f>
        <v>15781.7</v>
      </c>
      <c r="O129" s="296">
        <f>'App 6-Residual Waste'!I128+'App 6-Residual Waste'!S128+'App 6-Residual Waste'!Z128</f>
        <v>0</v>
      </c>
      <c r="P129" s="296">
        <f>'App 6-Residual Waste'!J128+'App 6-Residual Waste'!T128+'App 6-Residual Waste'!AA128</f>
        <v>15781.7</v>
      </c>
      <c r="Q129" s="295"/>
      <c r="R129" s="296">
        <f t="shared" si="12"/>
        <v>31073.599999999999</v>
      </c>
      <c r="S129" s="296">
        <f t="shared" si="13"/>
        <v>14491.597460000001</v>
      </c>
      <c r="T129" s="296">
        <f t="shared" si="14"/>
        <v>16582.002540000001</v>
      </c>
      <c r="U129" s="297">
        <f t="shared" si="15"/>
        <v>0.46636364824159421</v>
      </c>
    </row>
    <row r="130" spans="1:21" ht="15.75" x14ac:dyDescent="0.25">
      <c r="A130" s="407" t="s">
        <v>319</v>
      </c>
      <c r="B130" s="407"/>
      <c r="C130" s="125">
        <v>7350</v>
      </c>
      <c r="D130" s="126" t="s">
        <v>34</v>
      </c>
      <c r="E130" s="127" t="s">
        <v>3</v>
      </c>
      <c r="F130" s="128">
        <v>10</v>
      </c>
      <c r="G130" s="129"/>
      <c r="H130" s="130">
        <f>'App 4-Recyclables'!H129+'App 4-Recyclables'!L129+'App 4-Recyclables'!P129</f>
        <v>432</v>
      </c>
      <c r="I130" s="130">
        <f>'App 4-Recyclables'!I129+'App 4-Recyclables'!M129+'App 4-Recyclables'!Q129</f>
        <v>422</v>
      </c>
      <c r="J130" s="130">
        <f>'App 4-Recyclables'!J129+'App 4-Recyclables'!N129+'App 4-Recyclables'!R129</f>
        <v>10</v>
      </c>
      <c r="K130" s="130">
        <f>'App 5-Organics'!H129+'App 5-Organics'!L129+'App 5-Organics'!P129</f>
        <v>50</v>
      </c>
      <c r="L130" s="130">
        <f>'App 5-Organics'!I129+'App 5-Organics'!M129+'App 5-Organics'!Q129</f>
        <v>50</v>
      </c>
      <c r="M130" s="130">
        <f>'App 5-Organics'!J129+'App 5-Organics'!N129+'App 5-Organics'!R129</f>
        <v>0</v>
      </c>
      <c r="N130" s="296">
        <f>'App 6-Residual Waste'!H129+'App 6-Residual Waste'!R129+'App 6-Residual Waste'!Y129</f>
        <v>3745</v>
      </c>
      <c r="O130" s="296">
        <f>'App 6-Residual Waste'!I129+'App 6-Residual Waste'!S129+'App 6-Residual Waste'!Z129</f>
        <v>40</v>
      </c>
      <c r="P130" s="296">
        <f>'App 6-Residual Waste'!J129+'App 6-Residual Waste'!T129+'App 6-Residual Waste'!AA129</f>
        <v>3705</v>
      </c>
      <c r="Q130" s="295"/>
      <c r="R130" s="296">
        <f t="shared" si="12"/>
        <v>4227</v>
      </c>
      <c r="S130" s="296">
        <f t="shared" si="13"/>
        <v>512</v>
      </c>
      <c r="T130" s="296">
        <f t="shared" si="14"/>
        <v>3715</v>
      </c>
      <c r="U130" s="297">
        <f t="shared" si="15"/>
        <v>0.12112609415661225</v>
      </c>
    </row>
    <row r="131" spans="1:21" ht="15.75" x14ac:dyDescent="0.25">
      <c r="A131" s="407" t="s">
        <v>312</v>
      </c>
      <c r="B131" s="407"/>
      <c r="C131" s="125">
        <v>7400</v>
      </c>
      <c r="D131" s="126" t="s">
        <v>33</v>
      </c>
      <c r="E131" s="127" t="s">
        <v>3</v>
      </c>
      <c r="F131" s="128">
        <v>10</v>
      </c>
      <c r="G131" s="129"/>
      <c r="H131" s="130">
        <f>'App 4-Recyclables'!H130+'App 4-Recyclables'!L130+'App 4-Recyclables'!P130</f>
        <v>639.1</v>
      </c>
      <c r="I131" s="130">
        <f>'App 4-Recyclables'!I130+'App 4-Recyclables'!M130+'App 4-Recyclables'!Q130</f>
        <v>621.09</v>
      </c>
      <c r="J131" s="130">
        <f>'App 4-Recyclables'!J130+'App 4-Recyclables'!N130+'App 4-Recyclables'!R130</f>
        <v>18.010000000000002</v>
      </c>
      <c r="K131" s="130">
        <f>'App 5-Organics'!H130+'App 5-Organics'!L130+'App 5-Organics'!P130</f>
        <v>660</v>
      </c>
      <c r="L131" s="130">
        <f>'App 5-Organics'!I130+'App 5-Organics'!M130+'App 5-Organics'!Q130</f>
        <v>660</v>
      </c>
      <c r="M131" s="130">
        <f>'App 5-Organics'!J130+'App 5-Organics'!N130+'App 5-Organics'!R130</f>
        <v>0</v>
      </c>
      <c r="N131" s="296">
        <f>'App 6-Residual Waste'!H130+'App 6-Residual Waste'!R130+'App 6-Residual Waste'!Y130</f>
        <v>2472</v>
      </c>
      <c r="O131" s="296">
        <f>'App 6-Residual Waste'!I130+'App 6-Residual Waste'!S130+'App 6-Residual Waste'!Z130</f>
        <v>0</v>
      </c>
      <c r="P131" s="296">
        <f>'App 6-Residual Waste'!J130+'App 6-Residual Waste'!T130+'App 6-Residual Waste'!AA130</f>
        <v>2472</v>
      </c>
      <c r="Q131" s="295"/>
      <c r="R131" s="296">
        <f t="shared" si="12"/>
        <v>3771.1</v>
      </c>
      <c r="S131" s="296">
        <f t="shared" si="13"/>
        <v>1281.0900000000001</v>
      </c>
      <c r="T131" s="296">
        <f t="shared" si="14"/>
        <v>2490.0100000000002</v>
      </c>
      <c r="U131" s="297">
        <f t="shared" si="15"/>
        <v>0.33971255071464562</v>
      </c>
    </row>
    <row r="132" spans="1:21" ht="15.75" x14ac:dyDescent="0.25">
      <c r="A132" s="407" t="s">
        <v>319</v>
      </c>
      <c r="B132" s="407"/>
      <c r="C132" s="125">
        <v>7450</v>
      </c>
      <c r="D132" s="126" t="s">
        <v>32</v>
      </c>
      <c r="E132" s="127" t="s">
        <v>3</v>
      </c>
      <c r="F132" s="128">
        <v>9</v>
      </c>
      <c r="G132" s="129"/>
      <c r="H132" s="130">
        <f>'App 4-Recyclables'!H131+'App 4-Recyclables'!L131+'App 4-Recyclables'!P131</f>
        <v>375</v>
      </c>
      <c r="I132" s="130">
        <f>'App 4-Recyclables'!I131+'App 4-Recyclables'!M131+'App 4-Recyclables'!Q131</f>
        <v>359.4</v>
      </c>
      <c r="J132" s="130">
        <f>'App 4-Recyclables'!J131+'App 4-Recyclables'!N131+'App 4-Recyclables'!R131</f>
        <v>15.6</v>
      </c>
      <c r="K132" s="130">
        <f>'App 5-Organics'!H131+'App 5-Organics'!L131+'App 5-Organics'!P131</f>
        <v>0</v>
      </c>
      <c r="L132" s="130">
        <f>'App 5-Organics'!I131+'App 5-Organics'!M131+'App 5-Organics'!Q131</f>
        <v>0</v>
      </c>
      <c r="M132" s="130">
        <f>'App 5-Organics'!J131+'App 5-Organics'!N131+'App 5-Organics'!R131</f>
        <v>0</v>
      </c>
      <c r="N132" s="296">
        <f>'App 6-Residual Waste'!H131+'App 6-Residual Waste'!R131+'App 6-Residual Waste'!Y131</f>
        <v>1256</v>
      </c>
      <c r="O132" s="296">
        <f>'App 6-Residual Waste'!I131+'App 6-Residual Waste'!S131+'App 6-Residual Waste'!Z131</f>
        <v>0</v>
      </c>
      <c r="P132" s="296">
        <f>'App 6-Residual Waste'!J131+'App 6-Residual Waste'!T131+'App 6-Residual Waste'!AA131</f>
        <v>1256</v>
      </c>
      <c r="Q132" s="295"/>
      <c r="R132" s="296">
        <f t="shared" si="12"/>
        <v>1631</v>
      </c>
      <c r="S132" s="296">
        <f t="shared" si="13"/>
        <v>359.4</v>
      </c>
      <c r="T132" s="296">
        <f t="shared" si="14"/>
        <v>1271.5999999999999</v>
      </c>
      <c r="U132" s="297">
        <f t="shared" si="15"/>
        <v>0.22035561005518087</v>
      </c>
    </row>
    <row r="133" spans="1:21" ht="15.75" x14ac:dyDescent="0.25">
      <c r="A133" s="407" t="s">
        <v>319</v>
      </c>
      <c r="B133" s="407"/>
      <c r="C133" s="125">
        <v>7510</v>
      </c>
      <c r="D133" s="126" t="s">
        <v>31</v>
      </c>
      <c r="E133" s="127" t="s">
        <v>3</v>
      </c>
      <c r="F133" s="128">
        <v>11</v>
      </c>
      <c r="G133" s="129"/>
      <c r="H133" s="130">
        <f>'App 4-Recyclables'!H132+'App 4-Recyclables'!L132+'App 4-Recyclables'!P132</f>
        <v>1461</v>
      </c>
      <c r="I133" s="130">
        <f>'App 4-Recyclables'!I132+'App 4-Recyclables'!M132+'App 4-Recyclables'!Q132</f>
        <v>1348</v>
      </c>
      <c r="J133" s="130">
        <f>'App 4-Recyclables'!J132+'App 4-Recyclables'!N132+'App 4-Recyclables'!R132</f>
        <v>113</v>
      </c>
      <c r="K133" s="130">
        <f>'App 5-Organics'!H132+'App 5-Organics'!L132+'App 5-Organics'!P132</f>
        <v>0</v>
      </c>
      <c r="L133" s="130">
        <f>'App 5-Organics'!I132+'App 5-Organics'!M132+'App 5-Organics'!Q132</f>
        <v>0</v>
      </c>
      <c r="M133" s="130">
        <f>'App 5-Organics'!J132+'App 5-Organics'!N132+'App 5-Organics'!R132</f>
        <v>0</v>
      </c>
      <c r="N133" s="296">
        <f>'App 6-Residual Waste'!H132+'App 6-Residual Waste'!R132+'App 6-Residual Waste'!Y132</f>
        <v>1988</v>
      </c>
      <c r="O133" s="296">
        <f>'App 6-Residual Waste'!I132+'App 6-Residual Waste'!S132+'App 6-Residual Waste'!Z132</f>
        <v>26</v>
      </c>
      <c r="P133" s="296">
        <f>'App 6-Residual Waste'!J132+'App 6-Residual Waste'!T132+'App 6-Residual Waste'!AA132</f>
        <v>1962</v>
      </c>
      <c r="Q133" s="295"/>
      <c r="R133" s="296">
        <f t="shared" si="12"/>
        <v>3449</v>
      </c>
      <c r="S133" s="296">
        <f t="shared" si="13"/>
        <v>1374</v>
      </c>
      <c r="T133" s="296">
        <f t="shared" si="14"/>
        <v>2075</v>
      </c>
      <c r="U133" s="297">
        <f t="shared" si="15"/>
        <v>0.39837634096839664</v>
      </c>
    </row>
    <row r="134" spans="1:21" ht="15.75" x14ac:dyDescent="0.25">
      <c r="A134" s="407" t="s">
        <v>315</v>
      </c>
      <c r="B134" s="407"/>
      <c r="C134" s="125">
        <v>7550</v>
      </c>
      <c r="D134" s="126" t="s">
        <v>30</v>
      </c>
      <c r="E134" s="127" t="s">
        <v>11</v>
      </c>
      <c r="F134" s="128">
        <v>5</v>
      </c>
      <c r="G134" s="129"/>
      <c r="H134" s="130">
        <f>'App 4-Recyclables'!H133+'App 4-Recyclables'!L133+'App 4-Recyclables'!P133</f>
        <v>10000</v>
      </c>
      <c r="I134" s="130">
        <f>'App 4-Recyclables'!I133+'App 4-Recyclables'!M133+'App 4-Recyclables'!Q133</f>
        <v>9584</v>
      </c>
      <c r="J134" s="130">
        <f>'App 4-Recyclables'!J133+'App 4-Recyclables'!N133+'App 4-Recyclables'!R133</f>
        <v>416</v>
      </c>
      <c r="K134" s="130">
        <f>'App 5-Organics'!H133+'App 5-Organics'!L133+'App 5-Organics'!P133</f>
        <v>5460</v>
      </c>
      <c r="L134" s="130">
        <f>'App 5-Organics'!I133+'App 5-Organics'!M133+'App 5-Organics'!Q133</f>
        <v>5128.5780000000004</v>
      </c>
      <c r="M134" s="130">
        <f>'App 5-Organics'!J133+'App 5-Organics'!N133+'App 5-Organics'!R133</f>
        <v>331.42199999999997</v>
      </c>
      <c r="N134" s="296">
        <f>'App 6-Residual Waste'!H133+'App 6-Residual Waste'!R133+'App 6-Residual Waste'!Y133</f>
        <v>22444</v>
      </c>
      <c r="O134" s="296">
        <f>'App 6-Residual Waste'!I133+'App 6-Residual Waste'!S133+'App 6-Residual Waste'!Z133</f>
        <v>0</v>
      </c>
      <c r="P134" s="296">
        <f>'App 6-Residual Waste'!J133+'App 6-Residual Waste'!T133+'App 6-Residual Waste'!AA133</f>
        <v>22444</v>
      </c>
      <c r="Q134" s="295"/>
      <c r="R134" s="296">
        <f t="shared" ref="R134:R157" si="16">H134+K134+N134</f>
        <v>37904</v>
      </c>
      <c r="S134" s="296">
        <f t="shared" ref="S134:S157" si="17">I134+L134+O134</f>
        <v>14712.578000000001</v>
      </c>
      <c r="T134" s="296">
        <f t="shared" ref="T134:T157" si="18">J134+M134+P134</f>
        <v>23191.421999999999</v>
      </c>
      <c r="U134" s="297">
        <f t="shared" ref="U134:U157" si="19">S134/R134</f>
        <v>0.38815370409455469</v>
      </c>
    </row>
    <row r="135" spans="1:21" ht="15.75" x14ac:dyDescent="0.25">
      <c r="A135" s="407" t="s">
        <v>322</v>
      </c>
      <c r="B135" s="407"/>
      <c r="C135" s="125">
        <v>7620</v>
      </c>
      <c r="D135" s="126" t="s">
        <v>29</v>
      </c>
      <c r="E135" s="127" t="s">
        <v>11</v>
      </c>
      <c r="F135" s="128">
        <v>11</v>
      </c>
      <c r="G135" s="129"/>
      <c r="H135" s="130">
        <f>'App 4-Recyclables'!H134+'App 4-Recyclables'!L134+'App 4-Recyclables'!P134</f>
        <v>1670.88</v>
      </c>
      <c r="I135" s="130">
        <f>'App 4-Recyclables'!I134+'App 4-Recyclables'!M134+'App 4-Recyclables'!Q134</f>
        <v>1580.08</v>
      </c>
      <c r="J135" s="130">
        <f>'App 4-Recyclables'!J134+'App 4-Recyclables'!N134+'App 4-Recyclables'!R134</f>
        <v>90.8</v>
      </c>
      <c r="K135" s="130">
        <f>'App 5-Organics'!H134+'App 5-Organics'!L134+'App 5-Organics'!P134</f>
        <v>286</v>
      </c>
      <c r="L135" s="130">
        <f>'App 5-Organics'!I134+'App 5-Organics'!M134+'App 5-Organics'!Q134</f>
        <v>58</v>
      </c>
      <c r="M135" s="130">
        <f>'App 5-Organics'!J134+'App 5-Organics'!N134+'App 5-Organics'!R134</f>
        <v>228</v>
      </c>
      <c r="N135" s="296">
        <f>'App 6-Residual Waste'!H134+'App 6-Residual Waste'!R134+'App 6-Residual Waste'!Y134</f>
        <v>7391.88</v>
      </c>
      <c r="O135" s="296">
        <f>'App 6-Residual Waste'!I134+'App 6-Residual Waste'!S134+'App 6-Residual Waste'!Z134</f>
        <v>546.88</v>
      </c>
      <c r="P135" s="296">
        <f>'App 6-Residual Waste'!J134+'App 6-Residual Waste'!T134+'App 6-Residual Waste'!AA134</f>
        <v>6845</v>
      </c>
      <c r="Q135" s="295"/>
      <c r="R135" s="296">
        <f t="shared" si="16"/>
        <v>9348.76</v>
      </c>
      <c r="S135" s="296">
        <f t="shared" si="17"/>
        <v>2184.96</v>
      </c>
      <c r="T135" s="296">
        <f t="shared" si="18"/>
        <v>7163.8</v>
      </c>
      <c r="U135" s="297">
        <f t="shared" si="19"/>
        <v>0.23371655706211306</v>
      </c>
    </row>
    <row r="136" spans="1:21" ht="15.75" x14ac:dyDescent="0.25">
      <c r="A136" s="407" t="s">
        <v>317</v>
      </c>
      <c r="B136" s="407"/>
      <c r="C136" s="125">
        <v>7640</v>
      </c>
      <c r="D136" s="126" t="s">
        <v>28</v>
      </c>
      <c r="E136" s="127" t="s">
        <v>3</v>
      </c>
      <c r="F136" s="128">
        <v>10</v>
      </c>
      <c r="G136" s="129"/>
      <c r="H136" s="130">
        <f>'App 4-Recyclables'!H135+'App 4-Recyclables'!L135+'App 4-Recyclables'!P135</f>
        <v>829.19</v>
      </c>
      <c r="I136" s="130">
        <f>'App 4-Recyclables'!I135+'App 4-Recyclables'!M135+'App 4-Recyclables'!Q135</f>
        <v>812.87</v>
      </c>
      <c r="J136" s="130">
        <f>'App 4-Recyclables'!J135+'App 4-Recyclables'!N135+'App 4-Recyclables'!R135</f>
        <v>16.32</v>
      </c>
      <c r="K136" s="130">
        <f>'App 5-Organics'!H135+'App 5-Organics'!L135+'App 5-Organics'!P135</f>
        <v>0</v>
      </c>
      <c r="L136" s="130">
        <f>'App 5-Organics'!I135+'App 5-Organics'!M135+'App 5-Organics'!Q135</f>
        <v>0</v>
      </c>
      <c r="M136" s="130">
        <f>'App 5-Organics'!J135+'App 5-Organics'!N135+'App 5-Organics'!R135</f>
        <v>0</v>
      </c>
      <c r="N136" s="296">
        <f>'App 6-Residual Waste'!H135+'App 6-Residual Waste'!R135+'App 6-Residual Waste'!Y135</f>
        <v>1500</v>
      </c>
      <c r="O136" s="296">
        <f>'App 6-Residual Waste'!I135+'App 6-Residual Waste'!S135+'App 6-Residual Waste'!Z135</f>
        <v>0</v>
      </c>
      <c r="P136" s="296">
        <f>'App 6-Residual Waste'!J135+'App 6-Residual Waste'!T135+'App 6-Residual Waste'!AA135</f>
        <v>1500</v>
      </c>
      <c r="Q136" s="295"/>
      <c r="R136" s="296">
        <f t="shared" si="16"/>
        <v>2329.19</v>
      </c>
      <c r="S136" s="296">
        <f t="shared" si="17"/>
        <v>812.87</v>
      </c>
      <c r="T136" s="296">
        <f t="shared" si="18"/>
        <v>1516.32</v>
      </c>
      <c r="U136" s="297">
        <f t="shared" si="19"/>
        <v>0.34899256823187458</v>
      </c>
    </row>
    <row r="137" spans="1:21" ht="15.75" x14ac:dyDescent="0.25">
      <c r="A137" s="407" t="s">
        <v>312</v>
      </c>
      <c r="B137" s="407"/>
      <c r="C137" s="125">
        <v>7650</v>
      </c>
      <c r="D137" s="126" t="s">
        <v>27</v>
      </c>
      <c r="E137" s="127" t="s">
        <v>3</v>
      </c>
      <c r="F137" s="128">
        <v>10</v>
      </c>
      <c r="G137" s="129"/>
      <c r="H137" s="130">
        <f>'App 4-Recyclables'!H136+'App 4-Recyclables'!L136+'App 4-Recyclables'!P136</f>
        <v>885.14</v>
      </c>
      <c r="I137" s="130">
        <f>'App 4-Recyclables'!I136+'App 4-Recyclables'!M136+'App 4-Recyclables'!Q136</f>
        <v>817.18000000000006</v>
      </c>
      <c r="J137" s="130">
        <f>'App 4-Recyclables'!J136+'App 4-Recyclables'!N136+'App 4-Recyclables'!R136</f>
        <v>67.960000000000008</v>
      </c>
      <c r="K137" s="130">
        <f>'App 5-Organics'!H136+'App 5-Organics'!L136+'App 5-Organics'!P136</f>
        <v>4943.4440000000004</v>
      </c>
      <c r="L137" s="130">
        <f>'App 5-Organics'!I136+'App 5-Organics'!M136+'App 5-Organics'!Q136</f>
        <v>4942.761125</v>
      </c>
      <c r="M137" s="130">
        <f>'App 5-Organics'!J136+'App 5-Organics'!N136+'App 5-Organics'!R136</f>
        <v>0.68287500000000001</v>
      </c>
      <c r="N137" s="296">
        <f>'App 6-Residual Waste'!H136+'App 6-Residual Waste'!R136+'App 6-Residual Waste'!Y136</f>
        <v>2355.9299999999998</v>
      </c>
      <c r="O137" s="296">
        <f>'App 6-Residual Waste'!I136+'App 6-Residual Waste'!S136+'App 6-Residual Waste'!Z136</f>
        <v>1.0000000000000009</v>
      </c>
      <c r="P137" s="296">
        <f>'App 6-Residual Waste'!J136+'App 6-Residual Waste'!T136+'App 6-Residual Waste'!AA136</f>
        <v>2354.9299999999998</v>
      </c>
      <c r="Q137" s="295"/>
      <c r="R137" s="296">
        <f t="shared" si="16"/>
        <v>8184.514000000001</v>
      </c>
      <c r="S137" s="296">
        <f t="shared" si="17"/>
        <v>5760.9411250000003</v>
      </c>
      <c r="T137" s="296">
        <f t="shared" si="18"/>
        <v>2423.5728749999998</v>
      </c>
      <c r="U137" s="297">
        <f t="shared" si="19"/>
        <v>0.70388310472680471</v>
      </c>
    </row>
    <row r="138" spans="1:21" ht="15.75" x14ac:dyDescent="0.25">
      <c r="A138" s="411" t="s">
        <v>311</v>
      </c>
      <c r="B138" s="412" t="s">
        <v>319</v>
      </c>
      <c r="C138" s="125">
        <v>7700</v>
      </c>
      <c r="D138" s="126" t="s">
        <v>26</v>
      </c>
      <c r="E138" s="127" t="s">
        <v>3</v>
      </c>
      <c r="F138" s="128">
        <v>8</v>
      </c>
      <c r="G138" s="129"/>
      <c r="H138" s="130">
        <f>'App 4-Recyclables'!H137+'App 4-Recyclables'!L137+'App 4-Recyclables'!P137</f>
        <v>33</v>
      </c>
      <c r="I138" s="130">
        <f>'App 4-Recyclables'!I137+'App 4-Recyclables'!M137+'App 4-Recyclables'!Q137</f>
        <v>10</v>
      </c>
      <c r="J138" s="130">
        <f>'App 4-Recyclables'!J137+'App 4-Recyclables'!N137+'App 4-Recyclables'!R137</f>
        <v>23</v>
      </c>
      <c r="K138" s="130">
        <f>'App 5-Organics'!H137+'App 5-Organics'!L137+'App 5-Organics'!P137</f>
        <v>0</v>
      </c>
      <c r="L138" s="130">
        <f>'App 5-Organics'!I137+'App 5-Organics'!M137+'App 5-Organics'!Q137</f>
        <v>0</v>
      </c>
      <c r="M138" s="130">
        <f>'App 5-Organics'!J137+'App 5-Organics'!N137+'App 5-Organics'!R137</f>
        <v>0</v>
      </c>
      <c r="N138" s="296">
        <f>'App 6-Residual Waste'!H137+'App 6-Residual Waste'!R137+'App 6-Residual Waste'!Y137</f>
        <v>515</v>
      </c>
      <c r="O138" s="296">
        <f>'App 6-Residual Waste'!I137+'App 6-Residual Waste'!S137+'App 6-Residual Waste'!Z137</f>
        <v>0</v>
      </c>
      <c r="P138" s="296">
        <f>'App 6-Residual Waste'!J137+'App 6-Residual Waste'!T137+'App 6-Residual Waste'!AA137</f>
        <v>515</v>
      </c>
      <c r="Q138" s="295"/>
      <c r="R138" s="296">
        <f t="shared" si="16"/>
        <v>548</v>
      </c>
      <c r="S138" s="296">
        <f t="shared" si="17"/>
        <v>10</v>
      </c>
      <c r="T138" s="296">
        <f t="shared" si="18"/>
        <v>538</v>
      </c>
      <c r="U138" s="297">
        <f t="shared" si="19"/>
        <v>1.824817518248175E-2</v>
      </c>
    </row>
    <row r="139" spans="1:21" ht="15.75" x14ac:dyDescent="0.25">
      <c r="A139" s="407" t="s">
        <v>319</v>
      </c>
      <c r="B139" s="407"/>
      <c r="C139" s="125">
        <v>7750</v>
      </c>
      <c r="D139" s="126" t="s">
        <v>25</v>
      </c>
      <c r="E139" s="127" t="s">
        <v>3</v>
      </c>
      <c r="F139" s="128">
        <v>4</v>
      </c>
      <c r="G139" s="129"/>
      <c r="H139" s="130">
        <f>'App 4-Recyclables'!H138+'App 4-Recyclables'!L138+'App 4-Recyclables'!P138</f>
        <v>11856.300000000001</v>
      </c>
      <c r="I139" s="130">
        <f>'App 4-Recyclables'!I138+'App 4-Recyclables'!M138+'App 4-Recyclables'!Q138</f>
        <v>10191.41</v>
      </c>
      <c r="J139" s="130">
        <f>'App 4-Recyclables'!J138+'App 4-Recyclables'!N138+'App 4-Recyclables'!R138</f>
        <v>1664.89</v>
      </c>
      <c r="K139" s="130">
        <f>'App 5-Organics'!H138+'App 5-Organics'!L138+'App 5-Organics'!P138</f>
        <v>10338.530000000001</v>
      </c>
      <c r="L139" s="130">
        <f>'App 5-Organics'!I138+'App 5-Organics'!M138+'App 5-Organics'!Q138</f>
        <v>9771.0189920000012</v>
      </c>
      <c r="M139" s="130">
        <f>'App 5-Organics'!J138+'App 5-Organics'!N138+'App 5-Organics'!R138</f>
        <v>567.51100799999995</v>
      </c>
      <c r="N139" s="296">
        <f>'App 6-Residual Waste'!H138+'App 6-Residual Waste'!R138+'App 6-Residual Waste'!Y138</f>
        <v>30113</v>
      </c>
      <c r="O139" s="296">
        <f>'App 6-Residual Waste'!I138+'App 6-Residual Waste'!S138+'App 6-Residual Waste'!Z138</f>
        <v>0</v>
      </c>
      <c r="P139" s="296">
        <f>'App 6-Residual Waste'!J138+'App 6-Residual Waste'!T138+'App 6-Residual Waste'!AA138</f>
        <v>30113</v>
      </c>
      <c r="Q139" s="295"/>
      <c r="R139" s="296">
        <f t="shared" si="16"/>
        <v>52307.83</v>
      </c>
      <c r="S139" s="296">
        <f t="shared" si="17"/>
        <v>19962.428992000001</v>
      </c>
      <c r="T139" s="296">
        <f t="shared" si="18"/>
        <v>32345.401008000001</v>
      </c>
      <c r="U139" s="297">
        <f t="shared" si="19"/>
        <v>0.38163366731137577</v>
      </c>
    </row>
    <row r="140" spans="1:21" ht="15.75" x14ac:dyDescent="0.25">
      <c r="A140" s="407" t="s">
        <v>311</v>
      </c>
      <c r="B140" s="407"/>
      <c r="C140" s="125">
        <v>7800</v>
      </c>
      <c r="D140" s="126" t="s">
        <v>24</v>
      </c>
      <c r="E140" s="127" t="s">
        <v>3</v>
      </c>
      <c r="F140" s="128">
        <v>9</v>
      </c>
      <c r="G140" s="129"/>
      <c r="H140" s="130">
        <f>'App 4-Recyclables'!H139+'App 4-Recyclables'!L139+'App 4-Recyclables'!P139</f>
        <v>418</v>
      </c>
      <c r="I140" s="130">
        <f>'App 4-Recyclables'!I139+'App 4-Recyclables'!M139+'App 4-Recyclables'!Q139</f>
        <v>403</v>
      </c>
      <c r="J140" s="130">
        <f>'App 4-Recyclables'!J139+'App 4-Recyclables'!N139+'App 4-Recyclables'!R139</f>
        <v>15</v>
      </c>
      <c r="K140" s="130">
        <f>'App 5-Organics'!H139+'App 5-Organics'!L139+'App 5-Organics'!P139</f>
        <v>306</v>
      </c>
      <c r="L140" s="130">
        <f>'App 5-Organics'!I139+'App 5-Organics'!M139+'App 5-Organics'!Q139</f>
        <v>306</v>
      </c>
      <c r="M140" s="130">
        <f>'App 5-Organics'!J139+'App 5-Organics'!N139+'App 5-Organics'!R139</f>
        <v>0</v>
      </c>
      <c r="N140" s="296">
        <f>'App 6-Residual Waste'!H139+'App 6-Residual Waste'!R139+'App 6-Residual Waste'!Y139</f>
        <v>676</v>
      </c>
      <c r="O140" s="296">
        <f>'App 6-Residual Waste'!I139+'App 6-Residual Waste'!S139+'App 6-Residual Waste'!Z139</f>
        <v>0</v>
      </c>
      <c r="P140" s="296">
        <f>'App 6-Residual Waste'!J139+'App 6-Residual Waste'!T139+'App 6-Residual Waste'!AA139</f>
        <v>676</v>
      </c>
      <c r="Q140" s="295"/>
      <c r="R140" s="296">
        <f t="shared" si="16"/>
        <v>1400</v>
      </c>
      <c r="S140" s="296">
        <f t="shared" si="17"/>
        <v>709</v>
      </c>
      <c r="T140" s="296">
        <f t="shared" si="18"/>
        <v>691</v>
      </c>
      <c r="U140" s="297">
        <f t="shared" si="19"/>
        <v>0.50642857142857145</v>
      </c>
    </row>
    <row r="141" spans="1:21" ht="15.75" x14ac:dyDescent="0.25">
      <c r="A141" s="407" t="s">
        <v>312</v>
      </c>
      <c r="B141" s="407"/>
      <c r="C141" s="125">
        <v>7850</v>
      </c>
      <c r="D141" s="126" t="s">
        <v>23</v>
      </c>
      <c r="E141" s="127" t="s">
        <v>3</v>
      </c>
      <c r="F141" s="128">
        <v>9</v>
      </c>
      <c r="G141" s="129"/>
      <c r="H141" s="130">
        <f>'App 4-Recyclables'!H140+'App 4-Recyclables'!L140+'App 4-Recyclables'!P140</f>
        <v>415.34000000000003</v>
      </c>
      <c r="I141" s="130">
        <f>'App 4-Recyclables'!I140+'App 4-Recyclables'!M140+'App 4-Recyclables'!Q140</f>
        <v>365.94</v>
      </c>
      <c r="J141" s="130">
        <f>'App 4-Recyclables'!J140+'App 4-Recyclables'!N140+'App 4-Recyclables'!R140</f>
        <v>49.4</v>
      </c>
      <c r="K141" s="130">
        <f>'App 5-Organics'!H140+'App 5-Organics'!L140+'App 5-Organics'!P140</f>
        <v>909.12</v>
      </c>
      <c r="L141" s="130">
        <f>'App 5-Organics'!I140+'App 5-Organics'!M140+'App 5-Organics'!Q140</f>
        <v>860</v>
      </c>
      <c r="M141" s="130">
        <f>'App 5-Organics'!J140+'App 5-Organics'!N140+'App 5-Organics'!R140</f>
        <v>49.12</v>
      </c>
      <c r="N141" s="296">
        <f>'App 6-Residual Waste'!H140+'App 6-Residual Waste'!R140+'App 6-Residual Waste'!Y140</f>
        <v>705.07999999999993</v>
      </c>
      <c r="O141" s="296">
        <f>'App 6-Residual Waste'!I140+'App 6-Residual Waste'!S140+'App 6-Residual Waste'!Z140</f>
        <v>0</v>
      </c>
      <c r="P141" s="296">
        <f>'App 6-Residual Waste'!J140+'App 6-Residual Waste'!T140+'App 6-Residual Waste'!AA140</f>
        <v>705.07999999999993</v>
      </c>
      <c r="Q141" s="295"/>
      <c r="R141" s="296">
        <f t="shared" si="16"/>
        <v>2029.54</v>
      </c>
      <c r="S141" s="296">
        <f t="shared" si="17"/>
        <v>1225.94</v>
      </c>
      <c r="T141" s="296">
        <f t="shared" si="18"/>
        <v>803.59999999999991</v>
      </c>
      <c r="U141" s="297">
        <f t="shared" si="19"/>
        <v>0.60404820796830816</v>
      </c>
    </row>
    <row r="142" spans="1:21" ht="15.75" x14ac:dyDescent="0.25">
      <c r="A142" s="407" t="s">
        <v>316</v>
      </c>
      <c r="B142" s="407"/>
      <c r="C142" s="125">
        <v>7900</v>
      </c>
      <c r="D142" s="126" t="s">
        <v>22</v>
      </c>
      <c r="E142" s="127" t="s">
        <v>3</v>
      </c>
      <c r="F142" s="128">
        <v>10</v>
      </c>
      <c r="G142" s="129"/>
      <c r="H142" s="130">
        <f>'App 4-Recyclables'!H141+'App 4-Recyclables'!L141+'App 4-Recyclables'!P141</f>
        <v>350</v>
      </c>
      <c r="I142" s="130">
        <f>'App 4-Recyclables'!I141+'App 4-Recyclables'!M141+'App 4-Recyclables'!Q141</f>
        <v>0</v>
      </c>
      <c r="J142" s="130">
        <f>'App 4-Recyclables'!J141+'App 4-Recyclables'!N141+'App 4-Recyclables'!R141</f>
        <v>350</v>
      </c>
      <c r="K142" s="130">
        <f>'App 5-Organics'!H141+'App 5-Organics'!L141+'App 5-Organics'!P141</f>
        <v>0</v>
      </c>
      <c r="L142" s="130">
        <f>'App 5-Organics'!I141+'App 5-Organics'!M141+'App 5-Organics'!Q141</f>
        <v>0</v>
      </c>
      <c r="M142" s="130">
        <f>'App 5-Organics'!J141+'App 5-Organics'!N141+'App 5-Organics'!R141</f>
        <v>0</v>
      </c>
      <c r="N142" s="296">
        <f>'App 6-Residual Waste'!H141+'App 6-Residual Waste'!R141+'App 6-Residual Waste'!Y141</f>
        <v>2376</v>
      </c>
      <c r="O142" s="296">
        <f>'App 6-Residual Waste'!I141+'App 6-Residual Waste'!S141+'App 6-Residual Waste'!Z141</f>
        <v>0</v>
      </c>
      <c r="P142" s="296">
        <f>'App 6-Residual Waste'!J141+'App 6-Residual Waste'!T141+'App 6-Residual Waste'!AA141</f>
        <v>2376</v>
      </c>
      <c r="Q142" s="295"/>
      <c r="R142" s="296">
        <f t="shared" si="16"/>
        <v>2726</v>
      </c>
      <c r="S142" s="296">
        <f t="shared" si="17"/>
        <v>0</v>
      </c>
      <c r="T142" s="296">
        <f t="shared" si="18"/>
        <v>2726</v>
      </c>
      <c r="U142" s="297">
        <f t="shared" si="19"/>
        <v>0</v>
      </c>
    </row>
    <row r="143" spans="1:21" ht="15.75" x14ac:dyDescent="0.25">
      <c r="A143" s="407" t="s">
        <v>316</v>
      </c>
      <c r="B143" s="407"/>
      <c r="C143" s="125">
        <v>7950</v>
      </c>
      <c r="D143" s="126" t="s">
        <v>21</v>
      </c>
      <c r="E143" s="127" t="s">
        <v>3</v>
      </c>
      <c r="F143" s="128">
        <v>9</v>
      </c>
      <c r="G143" s="129"/>
      <c r="H143" s="130">
        <f>'App 4-Recyclables'!H142+'App 4-Recyclables'!L142+'App 4-Recyclables'!P142</f>
        <v>0</v>
      </c>
      <c r="I143" s="130">
        <f>'App 4-Recyclables'!I142+'App 4-Recyclables'!M142+'App 4-Recyclables'!Q142</f>
        <v>0</v>
      </c>
      <c r="J143" s="130">
        <f>'App 4-Recyclables'!J142+'App 4-Recyclables'!N142+'App 4-Recyclables'!R142</f>
        <v>0</v>
      </c>
      <c r="K143" s="130">
        <f>'App 5-Organics'!H142+'App 5-Organics'!L142+'App 5-Organics'!P142</f>
        <v>650</v>
      </c>
      <c r="L143" s="130">
        <f>'App 5-Organics'!I142+'App 5-Organics'!M142+'App 5-Organics'!Q142</f>
        <v>0</v>
      </c>
      <c r="M143" s="130">
        <f>'App 5-Organics'!J142+'App 5-Organics'!N142+'App 5-Organics'!R142</f>
        <v>650</v>
      </c>
      <c r="N143" s="296">
        <f>'App 6-Residual Waste'!H142+'App 6-Residual Waste'!R142+'App 6-Residual Waste'!Y142</f>
        <v>900</v>
      </c>
      <c r="O143" s="296">
        <f>'App 6-Residual Waste'!I142+'App 6-Residual Waste'!S142+'App 6-Residual Waste'!Z142</f>
        <v>0</v>
      </c>
      <c r="P143" s="296">
        <f>'App 6-Residual Waste'!J142+'App 6-Residual Waste'!T142+'App 6-Residual Waste'!AA142</f>
        <v>900</v>
      </c>
      <c r="Q143" s="295"/>
      <c r="R143" s="296">
        <f t="shared" si="16"/>
        <v>1550</v>
      </c>
      <c r="S143" s="296">
        <f t="shared" si="17"/>
        <v>0</v>
      </c>
      <c r="T143" s="296">
        <f t="shared" si="18"/>
        <v>1550</v>
      </c>
      <c r="U143" s="297">
        <f t="shared" si="19"/>
        <v>0</v>
      </c>
    </row>
    <row r="144" spans="1:21" ht="15.75" x14ac:dyDescent="0.25">
      <c r="A144" s="407" t="s">
        <v>325</v>
      </c>
      <c r="B144" s="407"/>
      <c r="C144" s="125">
        <v>8000</v>
      </c>
      <c r="D144" s="134" t="s">
        <v>20</v>
      </c>
      <c r="E144" s="127" t="s">
        <v>8</v>
      </c>
      <c r="F144" s="128">
        <v>3</v>
      </c>
      <c r="G144" s="129"/>
      <c r="H144" s="130">
        <f>'App 4-Recyclables'!H143+'App 4-Recyclables'!L143+'App 4-Recyclables'!P143</f>
        <v>16719</v>
      </c>
      <c r="I144" s="130">
        <f>'App 4-Recyclables'!I143+'App 4-Recyclables'!M143+'App 4-Recyclables'!Q143</f>
        <v>16163.13</v>
      </c>
      <c r="J144" s="130">
        <f>'App 4-Recyclables'!J143+'App 4-Recyclables'!N143+'App 4-Recyclables'!R143</f>
        <v>555.87</v>
      </c>
      <c r="K144" s="130">
        <f>'App 5-Organics'!H143+'App 5-Organics'!L143+'App 5-Organics'!P143</f>
        <v>21028</v>
      </c>
      <c r="L144" s="130">
        <f>'App 5-Organics'!I143+'App 5-Organics'!M143+'App 5-Organics'!Q143</f>
        <v>20216.298000000003</v>
      </c>
      <c r="M144" s="130">
        <f>'App 5-Organics'!J143+'App 5-Organics'!N143+'App 5-Organics'!R143</f>
        <v>811.702</v>
      </c>
      <c r="N144" s="296">
        <f>'App 6-Residual Waste'!H143+'App 6-Residual Waste'!R143+'App 6-Residual Waste'!Y143</f>
        <v>35443</v>
      </c>
      <c r="O144" s="296">
        <f>'App 6-Residual Waste'!I143+'App 6-Residual Waste'!S143+'App 6-Residual Waste'!Z143</f>
        <v>0</v>
      </c>
      <c r="P144" s="296">
        <f>'App 6-Residual Waste'!J143+'App 6-Residual Waste'!T143+'App 6-Residual Waste'!AA143</f>
        <v>35443</v>
      </c>
      <c r="Q144" s="295"/>
      <c r="R144" s="296">
        <f t="shared" si="16"/>
        <v>73190</v>
      </c>
      <c r="S144" s="296">
        <f t="shared" si="17"/>
        <v>36379.428</v>
      </c>
      <c r="T144" s="296">
        <f t="shared" si="18"/>
        <v>36810.572</v>
      </c>
      <c r="U144" s="297">
        <f t="shared" si="19"/>
        <v>0.49705462494876351</v>
      </c>
    </row>
    <row r="145" spans="1:21" ht="15.75" x14ac:dyDescent="0.25">
      <c r="A145" s="407" t="s">
        <v>316</v>
      </c>
      <c r="B145" s="407"/>
      <c r="C145" s="125">
        <v>8020</v>
      </c>
      <c r="D145" s="126" t="s">
        <v>19</v>
      </c>
      <c r="E145" s="127" t="s">
        <v>3</v>
      </c>
      <c r="F145" s="128">
        <v>11</v>
      </c>
      <c r="G145" s="129"/>
      <c r="H145" s="130">
        <f>'App 4-Recyclables'!H144+'App 4-Recyclables'!L144+'App 4-Recyclables'!P144</f>
        <v>676.18</v>
      </c>
      <c r="I145" s="130">
        <f>'App 4-Recyclables'!I144+'App 4-Recyclables'!M144+'App 4-Recyclables'!Q144</f>
        <v>648.04999999999995</v>
      </c>
      <c r="J145" s="130">
        <f>'App 4-Recyclables'!J144+'App 4-Recyclables'!N144+'App 4-Recyclables'!R144</f>
        <v>28.13</v>
      </c>
      <c r="K145" s="130">
        <f>'App 5-Organics'!H144+'App 5-Organics'!L144+'App 5-Organics'!P144</f>
        <v>0</v>
      </c>
      <c r="L145" s="130">
        <f>'App 5-Organics'!I144+'App 5-Organics'!M144+'App 5-Organics'!Q144</f>
        <v>0</v>
      </c>
      <c r="M145" s="130">
        <f>'App 5-Organics'!J144+'App 5-Organics'!N144+'App 5-Organics'!R144</f>
        <v>0</v>
      </c>
      <c r="N145" s="296">
        <f>'App 6-Residual Waste'!H144+'App 6-Residual Waste'!R144+'App 6-Residual Waste'!Y144</f>
        <v>1800</v>
      </c>
      <c r="O145" s="296">
        <f>'App 6-Residual Waste'!I144+'App 6-Residual Waste'!S144+'App 6-Residual Waste'!Z144</f>
        <v>0</v>
      </c>
      <c r="P145" s="296">
        <f>'App 6-Residual Waste'!J144+'App 6-Residual Waste'!T144+'App 6-Residual Waste'!AA144</f>
        <v>1800</v>
      </c>
      <c r="Q145" s="295"/>
      <c r="R145" s="296">
        <f t="shared" si="16"/>
        <v>2476.1799999999998</v>
      </c>
      <c r="S145" s="296">
        <f t="shared" si="17"/>
        <v>648.04999999999995</v>
      </c>
      <c r="T145" s="296">
        <f t="shared" si="18"/>
        <v>1828.13</v>
      </c>
      <c r="U145" s="297">
        <f t="shared" si="19"/>
        <v>0.2617136072498768</v>
      </c>
    </row>
    <row r="146" spans="1:21" ht="15.75" x14ac:dyDescent="0.25">
      <c r="A146" s="407" t="s">
        <v>313</v>
      </c>
      <c r="B146" s="407"/>
      <c r="C146" s="125">
        <v>8050</v>
      </c>
      <c r="D146" s="126" t="s">
        <v>18</v>
      </c>
      <c r="E146" s="127" t="s">
        <v>8</v>
      </c>
      <c r="F146" s="128">
        <v>2</v>
      </c>
      <c r="G146" s="129"/>
      <c r="H146" s="130">
        <f>'App 4-Recyclables'!H145+'App 4-Recyclables'!L145+'App 4-Recyclables'!P145</f>
        <v>6775.54</v>
      </c>
      <c r="I146" s="130">
        <f>'App 4-Recyclables'!I145+'App 4-Recyclables'!M145+'App 4-Recyclables'!Q145</f>
        <v>6340.87</v>
      </c>
      <c r="J146" s="130">
        <f>'App 4-Recyclables'!J145+'App 4-Recyclables'!N145+'App 4-Recyclables'!R145</f>
        <v>434.67</v>
      </c>
      <c r="K146" s="130">
        <f>'App 5-Organics'!H145+'App 5-Organics'!L145+'App 5-Organics'!P145</f>
        <v>2236.4299999999998</v>
      </c>
      <c r="L146" s="130">
        <f>'App 5-Organics'!I145+'App 5-Organics'!M145+'App 5-Organics'!Q145</f>
        <v>2116.7809950000001</v>
      </c>
      <c r="M146" s="130">
        <f>'App 5-Organics'!J145+'App 5-Organics'!N145+'App 5-Organics'!R145</f>
        <v>119.64900499999999</v>
      </c>
      <c r="N146" s="296">
        <f>'App 6-Residual Waste'!H145+'App 6-Residual Waste'!R145+'App 6-Residual Waste'!Y145</f>
        <v>16231</v>
      </c>
      <c r="O146" s="296">
        <f>'App 6-Residual Waste'!I145+'App 6-Residual Waste'!S145+'App 6-Residual Waste'!Z145</f>
        <v>0</v>
      </c>
      <c r="P146" s="296">
        <f>'App 6-Residual Waste'!J145+'App 6-Residual Waste'!T145+'App 6-Residual Waste'!AA145</f>
        <v>16231</v>
      </c>
      <c r="Q146" s="295"/>
      <c r="R146" s="296">
        <f t="shared" si="16"/>
        <v>25242.97</v>
      </c>
      <c r="S146" s="296">
        <f t="shared" si="17"/>
        <v>8457.650995</v>
      </c>
      <c r="T146" s="296">
        <f t="shared" si="18"/>
        <v>16785.319005000001</v>
      </c>
      <c r="U146" s="297">
        <f t="shared" si="19"/>
        <v>0.33504975820990951</v>
      </c>
    </row>
    <row r="147" spans="1:21" ht="15.75" x14ac:dyDescent="0.25">
      <c r="A147" s="407" t="s">
        <v>316</v>
      </c>
      <c r="B147" s="407"/>
      <c r="C147" s="125">
        <v>8100</v>
      </c>
      <c r="D147" s="126" t="s">
        <v>17</v>
      </c>
      <c r="E147" s="127" t="s">
        <v>3</v>
      </c>
      <c r="F147" s="128">
        <v>9</v>
      </c>
      <c r="G147" s="129"/>
      <c r="H147" s="130">
        <f>'App 4-Recyclables'!H146+'App 4-Recyclables'!L146+'App 4-Recyclables'!P146</f>
        <v>204.72</v>
      </c>
      <c r="I147" s="130">
        <f>'App 4-Recyclables'!I146+'App 4-Recyclables'!M146+'App 4-Recyclables'!Q146</f>
        <v>186.72</v>
      </c>
      <c r="J147" s="130">
        <f>'App 4-Recyclables'!J146+'App 4-Recyclables'!N146+'App 4-Recyclables'!R146</f>
        <v>18</v>
      </c>
      <c r="K147" s="130">
        <f>'App 5-Organics'!H146+'App 5-Organics'!L146+'App 5-Organics'!P146</f>
        <v>0</v>
      </c>
      <c r="L147" s="130">
        <f>'App 5-Organics'!I146+'App 5-Organics'!M146+'App 5-Organics'!Q146</f>
        <v>0</v>
      </c>
      <c r="M147" s="130">
        <f>'App 5-Organics'!J146+'App 5-Organics'!N146+'App 5-Organics'!R146</f>
        <v>0</v>
      </c>
      <c r="N147" s="296">
        <f>'App 6-Residual Waste'!H146+'App 6-Residual Waste'!R146+'App 6-Residual Waste'!Y146</f>
        <v>630</v>
      </c>
      <c r="O147" s="296">
        <f>'App 6-Residual Waste'!I146+'App 6-Residual Waste'!S146+'App 6-Residual Waste'!Z146</f>
        <v>0</v>
      </c>
      <c r="P147" s="296">
        <f>'App 6-Residual Waste'!J146+'App 6-Residual Waste'!T146+'App 6-Residual Waste'!AA146</f>
        <v>630</v>
      </c>
      <c r="Q147" s="295"/>
      <c r="R147" s="296">
        <f t="shared" si="16"/>
        <v>834.72</v>
      </c>
      <c r="S147" s="296">
        <f t="shared" si="17"/>
        <v>186.72</v>
      </c>
      <c r="T147" s="296">
        <f t="shared" si="18"/>
        <v>648</v>
      </c>
      <c r="U147" s="297">
        <f t="shared" si="19"/>
        <v>0.22369177688326625</v>
      </c>
    </row>
    <row r="148" spans="1:21" ht="15.75" x14ac:dyDescent="0.25">
      <c r="A148" s="407" t="s">
        <v>316</v>
      </c>
      <c r="B148" s="407"/>
      <c r="C148" s="125">
        <v>8150</v>
      </c>
      <c r="D148" s="126" t="s">
        <v>16</v>
      </c>
      <c r="E148" s="127" t="s">
        <v>3</v>
      </c>
      <c r="F148" s="128">
        <v>10</v>
      </c>
      <c r="G148" s="129"/>
      <c r="H148" s="130">
        <f>'App 4-Recyclables'!H147+'App 4-Recyclables'!L147+'App 4-Recyclables'!P147</f>
        <v>741.36</v>
      </c>
      <c r="I148" s="130">
        <f>'App 4-Recyclables'!I147+'App 4-Recyclables'!M147+'App 4-Recyclables'!Q147</f>
        <v>555.55999999999995</v>
      </c>
      <c r="J148" s="130">
        <f>'App 4-Recyclables'!J147+'App 4-Recyclables'!N147+'App 4-Recyclables'!R147</f>
        <v>185.5</v>
      </c>
      <c r="K148" s="130">
        <f>'App 5-Organics'!H147+'App 5-Organics'!L147+'App 5-Organics'!P147</f>
        <v>9.1</v>
      </c>
      <c r="L148" s="130">
        <f>'App 5-Organics'!I147+'App 5-Organics'!M147+'App 5-Organics'!Q147</f>
        <v>0</v>
      </c>
      <c r="M148" s="130">
        <f>'App 5-Organics'!J147+'App 5-Organics'!N147+'App 5-Organics'!R147</f>
        <v>9.1</v>
      </c>
      <c r="N148" s="296">
        <f>'App 6-Residual Waste'!H147+'App 6-Residual Waste'!R147+'App 6-Residual Waste'!Y147</f>
        <v>2387</v>
      </c>
      <c r="O148" s="296">
        <f>'App 6-Residual Waste'!I147+'App 6-Residual Waste'!S147+'App 6-Residual Waste'!Z147</f>
        <v>0</v>
      </c>
      <c r="P148" s="296">
        <f>'App 6-Residual Waste'!J147+'App 6-Residual Waste'!T147+'App 6-Residual Waste'!AA147</f>
        <v>2387</v>
      </c>
      <c r="Q148" s="295"/>
      <c r="R148" s="296">
        <f t="shared" si="16"/>
        <v>3137.46</v>
      </c>
      <c r="S148" s="296">
        <f t="shared" si="17"/>
        <v>555.55999999999995</v>
      </c>
      <c r="T148" s="296">
        <f t="shared" si="18"/>
        <v>2581.6</v>
      </c>
      <c r="U148" s="297">
        <f t="shared" si="19"/>
        <v>0.17707317384126012</v>
      </c>
    </row>
    <row r="149" spans="1:21" ht="15.75" x14ac:dyDescent="0.25">
      <c r="A149" s="407" t="s">
        <v>311</v>
      </c>
      <c r="B149" s="407"/>
      <c r="C149" s="125">
        <v>8200</v>
      </c>
      <c r="D149" s="126" t="s">
        <v>15</v>
      </c>
      <c r="E149" s="127" t="s">
        <v>3</v>
      </c>
      <c r="F149" s="128">
        <v>10</v>
      </c>
      <c r="G149" s="129"/>
      <c r="H149" s="130">
        <f>'App 4-Recyclables'!H148+'App 4-Recyclables'!L148+'App 4-Recyclables'!P148</f>
        <v>399.98</v>
      </c>
      <c r="I149" s="130">
        <f>'App 4-Recyclables'!I148+'App 4-Recyclables'!M148+'App 4-Recyclables'!Q148</f>
        <v>393.98</v>
      </c>
      <c r="J149" s="130">
        <f>'App 4-Recyclables'!J148+'App 4-Recyclables'!N148+'App 4-Recyclables'!R148</f>
        <v>6</v>
      </c>
      <c r="K149" s="130">
        <f>'App 5-Organics'!H148+'App 5-Organics'!L148+'App 5-Organics'!P148</f>
        <v>190</v>
      </c>
      <c r="L149" s="130">
        <f>'App 5-Organics'!I148+'App 5-Organics'!M148+'App 5-Organics'!Q148</f>
        <v>0</v>
      </c>
      <c r="M149" s="130">
        <f>'App 5-Organics'!J148+'App 5-Organics'!N148+'App 5-Organics'!R148</f>
        <v>190</v>
      </c>
      <c r="N149" s="296">
        <f>'App 6-Residual Waste'!H148+'App 6-Residual Waste'!R148+'App 6-Residual Waste'!Y148</f>
        <v>2738</v>
      </c>
      <c r="O149" s="296">
        <f>'App 6-Residual Waste'!I148+'App 6-Residual Waste'!S148+'App 6-Residual Waste'!Z148</f>
        <v>0</v>
      </c>
      <c r="P149" s="296">
        <f>'App 6-Residual Waste'!J148+'App 6-Residual Waste'!T148+'App 6-Residual Waste'!AA148</f>
        <v>2738</v>
      </c>
      <c r="Q149" s="295"/>
      <c r="R149" s="296">
        <f t="shared" si="16"/>
        <v>3327.98</v>
      </c>
      <c r="S149" s="296">
        <f t="shared" si="17"/>
        <v>393.98</v>
      </c>
      <c r="T149" s="296">
        <f t="shared" si="18"/>
        <v>2934</v>
      </c>
      <c r="U149" s="297">
        <f t="shared" si="19"/>
        <v>0.11838412490459679</v>
      </c>
    </row>
    <row r="150" spans="1:21" ht="15.75" x14ac:dyDescent="0.25">
      <c r="A150" s="407" t="s">
        <v>323</v>
      </c>
      <c r="B150" s="407"/>
      <c r="C150" s="125">
        <v>8250</v>
      </c>
      <c r="D150" s="126" t="s">
        <v>14</v>
      </c>
      <c r="E150" s="127" t="s">
        <v>8</v>
      </c>
      <c r="F150" s="128">
        <v>2</v>
      </c>
      <c r="G150" s="129"/>
      <c r="H150" s="130">
        <f>'App 4-Recyclables'!H149+'App 4-Recyclables'!L149+'App 4-Recyclables'!P149</f>
        <v>7080</v>
      </c>
      <c r="I150" s="130">
        <f>'App 4-Recyclables'!I149+'App 4-Recyclables'!M149+'App 4-Recyclables'!Q149</f>
        <v>6433</v>
      </c>
      <c r="J150" s="130">
        <f>'App 4-Recyclables'!J149+'App 4-Recyclables'!N149+'App 4-Recyclables'!R149</f>
        <v>647</v>
      </c>
      <c r="K150" s="130">
        <f>'App 5-Organics'!H149+'App 5-Organics'!L149+'App 5-Organics'!P149</f>
        <v>6810</v>
      </c>
      <c r="L150" s="130">
        <f>'App 5-Organics'!I149+'App 5-Organics'!M149+'App 5-Organics'!Q149</f>
        <v>6445.665</v>
      </c>
      <c r="M150" s="130">
        <f>'App 5-Organics'!J149+'App 5-Organics'!N149+'App 5-Organics'!R149</f>
        <v>364.33499999999998</v>
      </c>
      <c r="N150" s="296">
        <f>'App 6-Residual Waste'!H149+'App 6-Residual Waste'!R149+'App 6-Residual Waste'!Y149</f>
        <v>17800</v>
      </c>
      <c r="O150" s="296">
        <f>'App 6-Residual Waste'!I149+'App 6-Residual Waste'!S149+'App 6-Residual Waste'!Z149</f>
        <v>6107</v>
      </c>
      <c r="P150" s="296">
        <f>'App 6-Residual Waste'!J149+'App 6-Residual Waste'!T149+'App 6-Residual Waste'!AA149</f>
        <v>11693</v>
      </c>
      <c r="Q150" s="295"/>
      <c r="R150" s="296">
        <f t="shared" si="16"/>
        <v>31690</v>
      </c>
      <c r="S150" s="296">
        <f t="shared" si="17"/>
        <v>18985.665000000001</v>
      </c>
      <c r="T150" s="296">
        <f t="shared" si="18"/>
        <v>12704.334999999999</v>
      </c>
      <c r="U150" s="297">
        <f t="shared" si="19"/>
        <v>0.59910586935941945</v>
      </c>
    </row>
    <row r="151" spans="1:21" ht="15.75" x14ac:dyDescent="0.25">
      <c r="A151" s="407" t="s">
        <v>324</v>
      </c>
      <c r="B151" s="407"/>
      <c r="C151" s="125">
        <v>8350</v>
      </c>
      <c r="D151" s="126" t="s">
        <v>13</v>
      </c>
      <c r="E151" s="127" t="s">
        <v>6</v>
      </c>
      <c r="F151" s="128">
        <v>4</v>
      </c>
      <c r="G151" s="129"/>
      <c r="H151" s="130">
        <f>'App 4-Recyclables'!H150+'App 4-Recyclables'!L150+'App 4-Recyclables'!P150</f>
        <v>6751.98</v>
      </c>
      <c r="I151" s="130">
        <f>'App 4-Recyclables'!I150+'App 4-Recyclables'!M150+'App 4-Recyclables'!Q150</f>
        <v>6584.8899999999994</v>
      </c>
      <c r="J151" s="130">
        <f>'App 4-Recyclables'!J150+'App 4-Recyclables'!N150+'App 4-Recyclables'!R150</f>
        <v>167.08999999999997</v>
      </c>
      <c r="K151" s="130">
        <f>'App 5-Organics'!H150+'App 5-Organics'!L150+'App 5-Organics'!P150</f>
        <v>9130.7099999999991</v>
      </c>
      <c r="L151" s="130">
        <f>'App 5-Organics'!I150+'App 5-Organics'!M150+'App 5-Organics'!Q150</f>
        <v>9130.7099999999991</v>
      </c>
      <c r="M151" s="130">
        <f>'App 5-Organics'!J150+'App 5-Organics'!N150+'App 5-Organics'!R150</f>
        <v>0</v>
      </c>
      <c r="N151" s="296">
        <f>'App 6-Residual Waste'!H150+'App 6-Residual Waste'!R150+'App 6-Residual Waste'!Y150</f>
        <v>8512.94</v>
      </c>
      <c r="O151" s="296">
        <f>'App 6-Residual Waste'!I150+'App 6-Residual Waste'!S150+'App 6-Residual Waste'!Z150</f>
        <v>4523.12</v>
      </c>
      <c r="P151" s="296">
        <f>'App 6-Residual Waste'!J150+'App 6-Residual Waste'!T150+'App 6-Residual Waste'!AA150</f>
        <v>3989.8199999999997</v>
      </c>
      <c r="Q151" s="295"/>
      <c r="R151" s="296">
        <f t="shared" si="16"/>
        <v>24395.629999999997</v>
      </c>
      <c r="S151" s="296">
        <f t="shared" si="17"/>
        <v>20238.719999999998</v>
      </c>
      <c r="T151" s="296">
        <f t="shared" si="18"/>
        <v>4156.91</v>
      </c>
      <c r="U151" s="297">
        <f t="shared" si="19"/>
        <v>0.82960431847835037</v>
      </c>
    </row>
    <row r="152" spans="1:21" ht="15.75" x14ac:dyDescent="0.25">
      <c r="A152" s="407" t="s">
        <v>320</v>
      </c>
      <c r="B152" s="407"/>
      <c r="C152" s="125">
        <v>8400</v>
      </c>
      <c r="D152" s="126" t="s">
        <v>12</v>
      </c>
      <c r="E152" s="127" t="s">
        <v>11</v>
      </c>
      <c r="F152" s="128">
        <v>6</v>
      </c>
      <c r="G152" s="129"/>
      <c r="H152" s="130">
        <f>'App 4-Recyclables'!H151+'App 4-Recyclables'!L151+'App 4-Recyclables'!P151</f>
        <v>6830.66</v>
      </c>
      <c r="I152" s="130">
        <f>'App 4-Recyclables'!I151+'App 4-Recyclables'!M151+'App 4-Recyclables'!Q151</f>
        <v>6763.66</v>
      </c>
      <c r="J152" s="130">
        <f>'App 4-Recyclables'!J151+'App 4-Recyclables'!N151+'App 4-Recyclables'!R151</f>
        <v>67</v>
      </c>
      <c r="K152" s="130">
        <f>'App 5-Organics'!H151+'App 5-Organics'!L151+'App 5-Organics'!P151</f>
        <v>5202.16</v>
      </c>
      <c r="L152" s="130">
        <f>'App 5-Organics'!I151+'App 5-Organics'!M151+'App 5-Organics'!Q151</f>
        <v>5069.92</v>
      </c>
      <c r="M152" s="130">
        <f>'App 5-Organics'!J151+'App 5-Organics'!N151+'App 5-Organics'!R151</f>
        <v>132.24</v>
      </c>
      <c r="N152" s="296">
        <f>'App 6-Residual Waste'!H151+'App 6-Residual Waste'!R151+'App 6-Residual Waste'!Y151</f>
        <v>13417.33</v>
      </c>
      <c r="O152" s="296">
        <f>'App 6-Residual Waste'!I151+'App 6-Residual Waste'!S151+'App 6-Residual Waste'!Z151</f>
        <v>6777.72</v>
      </c>
      <c r="P152" s="296">
        <f>'App 6-Residual Waste'!J151+'App 6-Residual Waste'!T151+'App 6-Residual Waste'!AA151</f>
        <v>6639.6100000000006</v>
      </c>
      <c r="Q152" s="295"/>
      <c r="R152" s="296">
        <f t="shared" si="16"/>
        <v>25450.15</v>
      </c>
      <c r="S152" s="296">
        <f t="shared" si="17"/>
        <v>18611.3</v>
      </c>
      <c r="T152" s="296">
        <f t="shared" si="18"/>
        <v>6838.85</v>
      </c>
      <c r="U152" s="297">
        <f t="shared" si="19"/>
        <v>0.73128449144700514</v>
      </c>
    </row>
    <row r="153" spans="1:21" ht="15.75" x14ac:dyDescent="0.25">
      <c r="A153" s="407" t="s">
        <v>324</v>
      </c>
      <c r="B153" s="407"/>
      <c r="C153" s="125">
        <v>8450</v>
      </c>
      <c r="D153" s="126" t="s">
        <v>10</v>
      </c>
      <c r="E153" s="127" t="s">
        <v>6</v>
      </c>
      <c r="F153" s="128">
        <v>5</v>
      </c>
      <c r="G153" s="129"/>
      <c r="H153" s="130">
        <f>'App 4-Recyclables'!H152+'App 4-Recyclables'!L152+'App 4-Recyclables'!P152</f>
        <v>22067.899999999998</v>
      </c>
      <c r="I153" s="130">
        <f>'App 4-Recyclables'!I152+'App 4-Recyclables'!M152+'App 4-Recyclables'!Q152</f>
        <v>20688.899999999998</v>
      </c>
      <c r="J153" s="130">
        <f>'App 4-Recyclables'!J152+'App 4-Recyclables'!N152+'App 4-Recyclables'!R152</f>
        <v>1379</v>
      </c>
      <c r="K153" s="130">
        <f>'App 5-Organics'!H152+'App 5-Organics'!L152+'App 5-Organics'!P152</f>
        <v>27828.44</v>
      </c>
      <c r="L153" s="130">
        <f>'App 5-Organics'!I152+'App 5-Organics'!M152+'App 5-Organics'!Q152</f>
        <v>27783.439999999999</v>
      </c>
      <c r="M153" s="130">
        <f>'App 5-Organics'!J152+'App 5-Organics'!N152+'App 5-Organics'!R152</f>
        <v>45</v>
      </c>
      <c r="N153" s="296">
        <f>'App 6-Residual Waste'!H152+'App 6-Residual Waste'!R152+'App 6-Residual Waste'!Y152</f>
        <v>50708.22</v>
      </c>
      <c r="O153" s="296">
        <f>'App 6-Residual Waste'!I152+'App 6-Residual Waste'!S152+'App 6-Residual Waste'!Z152</f>
        <v>3535.880000000001</v>
      </c>
      <c r="P153" s="296">
        <f>'App 6-Residual Waste'!J152+'App 6-Residual Waste'!T152+'App 6-Residual Waste'!AA152</f>
        <v>47172.34</v>
      </c>
      <c r="Q153" s="295"/>
      <c r="R153" s="296">
        <f t="shared" si="16"/>
        <v>100604.56</v>
      </c>
      <c r="S153" s="296">
        <f t="shared" si="17"/>
        <v>52008.22</v>
      </c>
      <c r="T153" s="296">
        <f t="shared" si="18"/>
        <v>48596.34</v>
      </c>
      <c r="U153" s="297">
        <f t="shared" si="19"/>
        <v>0.51695688545330354</v>
      </c>
    </row>
    <row r="154" spans="1:21" ht="15.75" x14ac:dyDescent="0.25">
      <c r="A154" s="407" t="s">
        <v>313</v>
      </c>
      <c r="B154" s="407"/>
      <c r="C154" s="125">
        <v>8500</v>
      </c>
      <c r="D154" s="134" t="s">
        <v>9</v>
      </c>
      <c r="E154" s="127" t="s">
        <v>8</v>
      </c>
      <c r="F154" s="128">
        <v>2</v>
      </c>
      <c r="G154" s="129"/>
      <c r="H154" s="130">
        <f>'App 4-Recyclables'!H153+'App 4-Recyclables'!L153+'App 4-Recyclables'!P153</f>
        <v>6276</v>
      </c>
      <c r="I154" s="130">
        <f>'App 4-Recyclables'!I153+'App 4-Recyclables'!M153+'App 4-Recyclables'!Q153</f>
        <v>5853.04</v>
      </c>
      <c r="J154" s="130">
        <f>'App 4-Recyclables'!J153+'App 4-Recyclables'!N153+'App 4-Recyclables'!R153</f>
        <v>422.96</v>
      </c>
      <c r="K154" s="130">
        <f>'App 5-Organics'!H153+'App 5-Organics'!L153+'App 5-Organics'!P153</f>
        <v>4030</v>
      </c>
      <c r="L154" s="130">
        <f>'App 5-Organics'!I153+'App 5-Organics'!M153+'App 5-Organics'!Q153</f>
        <v>3814.395</v>
      </c>
      <c r="M154" s="130">
        <f>'App 5-Organics'!J153+'App 5-Organics'!N153+'App 5-Organics'!R153</f>
        <v>215.60499999999999</v>
      </c>
      <c r="N154" s="296">
        <f>'App 6-Residual Waste'!H153+'App 6-Residual Waste'!R153+'App 6-Residual Waste'!Y153</f>
        <v>13344</v>
      </c>
      <c r="O154" s="296">
        <f>'App 6-Residual Waste'!I153+'App 6-Residual Waste'!S153+'App 6-Residual Waste'!Z153</f>
        <v>0</v>
      </c>
      <c r="P154" s="296">
        <f>'App 6-Residual Waste'!J153+'App 6-Residual Waste'!T153+'App 6-Residual Waste'!AA153</f>
        <v>13344</v>
      </c>
      <c r="Q154" s="295"/>
      <c r="R154" s="296">
        <f t="shared" si="16"/>
        <v>23650</v>
      </c>
      <c r="S154" s="296">
        <f t="shared" si="17"/>
        <v>9667.4349999999995</v>
      </c>
      <c r="T154" s="296">
        <f t="shared" si="18"/>
        <v>13982.565000000001</v>
      </c>
      <c r="U154" s="297">
        <f t="shared" si="19"/>
        <v>0.40877103594080338</v>
      </c>
    </row>
    <row r="155" spans="1:21" ht="15.75" x14ac:dyDescent="0.25">
      <c r="A155" s="410"/>
      <c r="B155" s="407"/>
      <c r="C155" s="125">
        <v>8550</v>
      </c>
      <c r="D155" s="126" t="s">
        <v>7</v>
      </c>
      <c r="E155" s="127" t="s">
        <v>6</v>
      </c>
      <c r="F155" s="128">
        <v>7</v>
      </c>
      <c r="G155" s="129"/>
      <c r="H155" s="130">
        <f>'App 4-Recyclables'!H154+'App 4-Recyclables'!L154+'App 4-Recyclables'!P154</f>
        <v>21214.82</v>
      </c>
      <c r="I155" s="130">
        <f>'App 4-Recyclables'!I154+'App 4-Recyclables'!M154+'App 4-Recyclables'!Q154</f>
        <v>19895.12</v>
      </c>
      <c r="J155" s="130">
        <f>'App 4-Recyclables'!J154+'App 4-Recyclables'!N154+'App 4-Recyclables'!R154</f>
        <v>1319.6999999999998</v>
      </c>
      <c r="K155" s="130">
        <f>'App 5-Organics'!H154+'App 5-Organics'!L154+'App 5-Organics'!P154</f>
        <v>35209.81</v>
      </c>
      <c r="L155" s="130">
        <f>'App 5-Organics'!I154+'App 5-Organics'!M154+'App 5-Organics'!Q154</f>
        <v>35026.910000000003</v>
      </c>
      <c r="M155" s="130">
        <f>'App 5-Organics'!J154+'App 5-Organics'!N154+'App 5-Organics'!R154</f>
        <v>182.9</v>
      </c>
      <c r="N155" s="296">
        <f>'App 6-Residual Waste'!H154+'App 6-Residual Waste'!R154+'App 6-Residual Waste'!Y154</f>
        <v>50402.720000000001</v>
      </c>
      <c r="O155" s="296">
        <f>'App 6-Residual Waste'!I154+'App 6-Residual Waste'!S154+'App 6-Residual Waste'!Z154</f>
        <v>134.21999999999935</v>
      </c>
      <c r="P155" s="296">
        <f>'App 6-Residual Waste'!J154+'App 6-Residual Waste'!T154+'App 6-Residual Waste'!AA154</f>
        <v>50268.5</v>
      </c>
      <c r="Q155" s="295"/>
      <c r="R155" s="296">
        <f t="shared" si="16"/>
        <v>106827.35</v>
      </c>
      <c r="S155" s="296">
        <f t="shared" si="17"/>
        <v>55056.25</v>
      </c>
      <c r="T155" s="296">
        <f t="shared" si="18"/>
        <v>51771.1</v>
      </c>
      <c r="U155" s="297">
        <f t="shared" si="19"/>
        <v>0.51537597815540681</v>
      </c>
    </row>
    <row r="156" spans="1:21" ht="15.75" customHeight="1" x14ac:dyDescent="0.25">
      <c r="A156" s="407" t="s">
        <v>317</v>
      </c>
      <c r="B156" s="407"/>
      <c r="C156" s="125">
        <v>8710</v>
      </c>
      <c r="D156" s="134" t="s">
        <v>5</v>
      </c>
      <c r="E156" s="127" t="s">
        <v>3</v>
      </c>
      <c r="F156" s="128">
        <v>11</v>
      </c>
      <c r="G156" s="129"/>
      <c r="H156" s="130">
        <f>'App 4-Recyclables'!H155+'App 4-Recyclables'!L155+'App 4-Recyclables'!P155</f>
        <v>1948.0700000000002</v>
      </c>
      <c r="I156" s="130">
        <f>'App 4-Recyclables'!I155+'App 4-Recyclables'!M155+'App 4-Recyclables'!Q155</f>
        <v>1911.98</v>
      </c>
      <c r="J156" s="130">
        <f>'App 4-Recyclables'!J155+'App 4-Recyclables'!N155+'App 4-Recyclables'!R155</f>
        <v>36.090000000000003</v>
      </c>
      <c r="K156" s="130">
        <f>'App 5-Organics'!H155+'App 5-Organics'!L155+'App 5-Organics'!P155</f>
        <v>3566.77</v>
      </c>
      <c r="L156" s="130">
        <f>'App 5-Organics'!I155+'App 5-Organics'!M155+'App 5-Organics'!Q155</f>
        <v>3566.77</v>
      </c>
      <c r="M156" s="130">
        <f>'App 5-Organics'!J155+'App 5-Organics'!N155+'App 5-Organics'!R155</f>
        <v>0</v>
      </c>
      <c r="N156" s="296">
        <f>'App 6-Residual Waste'!H155+'App 6-Residual Waste'!R155+'App 6-Residual Waste'!Y155</f>
        <v>5423.52</v>
      </c>
      <c r="O156" s="296">
        <f>'App 6-Residual Waste'!I155+'App 6-Residual Waste'!S155+'App 6-Residual Waste'!Z155</f>
        <v>0</v>
      </c>
      <c r="P156" s="296">
        <f>'App 6-Residual Waste'!J155+'App 6-Residual Waste'!T155+'App 6-Residual Waste'!AA155</f>
        <v>5423.52</v>
      </c>
      <c r="Q156" s="295"/>
      <c r="R156" s="296">
        <f t="shared" si="16"/>
        <v>10938.36</v>
      </c>
      <c r="S156" s="296">
        <f t="shared" si="17"/>
        <v>5478.75</v>
      </c>
      <c r="T156" s="296">
        <f t="shared" si="18"/>
        <v>5459.6100000000006</v>
      </c>
      <c r="U156" s="297">
        <f t="shared" si="19"/>
        <v>0.50087490263622703</v>
      </c>
    </row>
    <row r="157" spans="1:21" ht="15.75" x14ac:dyDescent="0.25">
      <c r="A157" s="407" t="s">
        <v>317</v>
      </c>
      <c r="B157" s="407"/>
      <c r="C157" s="125">
        <v>8750</v>
      </c>
      <c r="D157" s="126" t="s">
        <v>4</v>
      </c>
      <c r="E157" s="127" t="s">
        <v>3</v>
      </c>
      <c r="F157" s="128">
        <v>11</v>
      </c>
      <c r="G157" s="129"/>
      <c r="H157" s="130">
        <f>'App 4-Recyclables'!H156+'App 4-Recyclables'!L156+'App 4-Recyclables'!P156</f>
        <v>3284.4</v>
      </c>
      <c r="I157" s="130">
        <f>'App 4-Recyclables'!I156+'App 4-Recyclables'!M156+'App 4-Recyclables'!Q156</f>
        <v>3226.16</v>
      </c>
      <c r="J157" s="130">
        <f>'App 4-Recyclables'!J156+'App 4-Recyclables'!N156+'App 4-Recyclables'!R156</f>
        <v>58.24</v>
      </c>
      <c r="K157" s="130">
        <f>'App 5-Organics'!H156+'App 5-Organics'!L156+'App 5-Organics'!P156</f>
        <v>1764</v>
      </c>
      <c r="L157" s="130">
        <f>'App 5-Organics'!I156+'App 5-Organics'!M156+'App 5-Organics'!Q156</f>
        <v>1764</v>
      </c>
      <c r="M157" s="130">
        <f>'App 5-Organics'!J156+'App 5-Organics'!N156+'App 5-Organics'!R156</f>
        <v>0</v>
      </c>
      <c r="N157" s="296">
        <f>'App 6-Residual Waste'!H156+'App 6-Residual Waste'!R156+'App 6-Residual Waste'!Y156</f>
        <v>2064</v>
      </c>
      <c r="O157" s="296">
        <f>'App 6-Residual Waste'!I156+'App 6-Residual Waste'!S156+'App 6-Residual Waste'!Z156</f>
        <v>0</v>
      </c>
      <c r="P157" s="296">
        <f>'App 6-Residual Waste'!J156+'App 6-Residual Waste'!T156+'App 6-Residual Waste'!AA156</f>
        <v>2064</v>
      </c>
      <c r="Q157" s="295"/>
      <c r="R157" s="296">
        <f t="shared" si="16"/>
        <v>7112.4</v>
      </c>
      <c r="S157" s="296">
        <f t="shared" si="17"/>
        <v>4990.16</v>
      </c>
      <c r="T157" s="296">
        <f t="shared" si="18"/>
        <v>2122.2399999999998</v>
      </c>
      <c r="U157" s="297">
        <f t="shared" si="19"/>
        <v>0.70161408244755641</v>
      </c>
    </row>
    <row r="158" spans="1:21" s="64" customFormat="1" ht="15.75" x14ac:dyDescent="0.25">
      <c r="C158" s="435" t="s">
        <v>248</v>
      </c>
      <c r="D158" s="435"/>
      <c r="E158" s="435"/>
      <c r="F158" s="135"/>
      <c r="G158" s="136"/>
      <c r="H158" s="137"/>
      <c r="I158" s="137"/>
      <c r="J158" s="137"/>
      <c r="K158" s="137"/>
      <c r="L158" s="137"/>
      <c r="M158" s="137"/>
      <c r="N158" s="137"/>
      <c r="O158" s="137"/>
      <c r="P158" s="137"/>
      <c r="Q158" s="117"/>
      <c r="R158" s="157"/>
      <c r="S158" s="124"/>
      <c r="T158" s="124"/>
      <c r="U158" s="124"/>
    </row>
    <row r="159" spans="1:21" s="64" customFormat="1" ht="15" customHeight="1" x14ac:dyDescent="0.25">
      <c r="C159" s="436" t="s">
        <v>174</v>
      </c>
      <c r="D159" s="437"/>
      <c r="E159" s="438"/>
      <c r="F159" s="135"/>
      <c r="G159" s="136"/>
      <c r="H159" s="138">
        <f t="shared" ref="H159:P159" si="20">SUM(H6:H157)</f>
        <v>810826.45399999979</v>
      </c>
      <c r="I159" s="138">
        <f t="shared" si="20"/>
        <v>756589.84400000004</v>
      </c>
      <c r="J159" s="138">
        <f t="shared" si="20"/>
        <v>54236.3</v>
      </c>
      <c r="K159" s="138">
        <f t="shared" si="20"/>
        <v>753410.64599999995</v>
      </c>
      <c r="L159" s="138">
        <f t="shared" si="20"/>
        <v>725978.2758050001</v>
      </c>
      <c r="M159" s="138">
        <f t="shared" si="20"/>
        <v>27432.34019499999</v>
      </c>
      <c r="N159" s="138">
        <f t="shared" si="20"/>
        <v>2127203.2800000003</v>
      </c>
      <c r="O159" s="138">
        <f t="shared" si="20"/>
        <v>290906.63299999991</v>
      </c>
      <c r="P159" s="138">
        <f t="shared" si="20"/>
        <v>1836296.6470000006</v>
      </c>
      <c r="Q159" s="117"/>
      <c r="R159" s="138">
        <f>SUM(R6:R158)</f>
        <v>3691440.3800000004</v>
      </c>
      <c r="S159" s="138">
        <f t="shared" ref="S159:T159" si="21">SUM(S6:S157)</f>
        <v>1773474.7528050002</v>
      </c>
      <c r="T159" s="138">
        <f t="shared" si="21"/>
        <v>1917965.2871949996</v>
      </c>
      <c r="U159" s="139">
        <f>S159/R159</f>
        <v>0.48042893023914962</v>
      </c>
    </row>
    <row r="160" spans="1:21" s="64" customFormat="1" ht="11.25" x14ac:dyDescent="0.2">
      <c r="D160" s="64" t="s">
        <v>283</v>
      </c>
      <c r="F160" s="135"/>
      <c r="G160" s="136"/>
      <c r="H160" s="334"/>
      <c r="I160" s="325"/>
      <c r="J160" s="325"/>
      <c r="K160" s="335"/>
      <c r="L160" s="325"/>
      <c r="M160" s="325"/>
      <c r="N160" s="325"/>
      <c r="O160" s="325"/>
      <c r="P160" s="325"/>
      <c r="Q160" s="325"/>
      <c r="R160" s="334"/>
      <c r="S160" s="325"/>
      <c r="T160" s="334"/>
      <c r="U160" s="325"/>
    </row>
    <row r="161" spans="3:21" s="64" customFormat="1" ht="15" customHeight="1" x14ac:dyDescent="0.2">
      <c r="C161" s="419" t="s">
        <v>175</v>
      </c>
      <c r="D161" s="419"/>
      <c r="E161" s="419"/>
      <c r="F161" s="135"/>
      <c r="G161" s="141"/>
      <c r="H161" s="142">
        <f>SUMIF($E$6:$E$157,"S",H$6:H$157)</f>
        <v>384319.01399999997</v>
      </c>
      <c r="I161" s="142">
        <f t="shared" ref="I161:T161" si="22">SUMIF($E$6:$E$157,"S",I$6:I$157)</f>
        <v>355570.984</v>
      </c>
      <c r="J161" s="142">
        <f t="shared" si="22"/>
        <v>28748.029999999995</v>
      </c>
      <c r="K161" s="142">
        <f>SUMIF($E$6:$E$157,"S",K$6:K$157)</f>
        <v>326139.74999999994</v>
      </c>
      <c r="L161" s="142">
        <f t="shared" si="22"/>
        <v>310678.23340000003</v>
      </c>
      <c r="M161" s="142">
        <f t="shared" si="22"/>
        <v>15461.516599999999</v>
      </c>
      <c r="N161" s="142">
        <f>SUMIF($E$6:$E$157,"S",N$6:N$157)</f>
        <v>1092206.9299999997</v>
      </c>
      <c r="O161" s="142">
        <f t="shared" si="22"/>
        <v>239205.09300000002</v>
      </c>
      <c r="P161" s="142">
        <f t="shared" si="22"/>
        <v>853001.83699999994</v>
      </c>
      <c r="Q161" s="143"/>
      <c r="R161" s="142">
        <f t="shared" si="22"/>
        <v>1802665.6939999999</v>
      </c>
      <c r="S161" s="142">
        <f t="shared" si="22"/>
        <v>905454.31039999996</v>
      </c>
      <c r="T161" s="142">
        <f t="shared" si="22"/>
        <v>897211.38359999983</v>
      </c>
      <c r="U161" s="143">
        <f>S161/R161</f>
        <v>0.50228631598954698</v>
      </c>
    </row>
    <row r="162" spans="3:21" s="64" customFormat="1" ht="15" customHeight="1" x14ac:dyDescent="0.2">
      <c r="C162" s="419" t="s">
        <v>176</v>
      </c>
      <c r="D162" s="419"/>
      <c r="E162" s="419"/>
      <c r="F162" s="135"/>
      <c r="G162" s="141"/>
      <c r="H162" s="142">
        <f>SUMIF($E$6:$E$157,"E",H$6:H$157)</f>
        <v>170038.95</v>
      </c>
      <c r="I162" s="142">
        <f t="shared" ref="I162:T162" si="23">SUMIF($E$6:$E$157,"E",I$6:I$157)</f>
        <v>161953.36000000002</v>
      </c>
      <c r="J162" s="142">
        <f t="shared" si="23"/>
        <v>8085.59</v>
      </c>
      <c r="K162" s="142">
        <f>SUMIF($E$6:$E$157,"E",K$6:K$157)</f>
        <v>187109.53</v>
      </c>
      <c r="L162" s="142">
        <f t="shared" si="23"/>
        <v>183328.3904</v>
      </c>
      <c r="M162" s="142">
        <f t="shared" si="23"/>
        <v>3781.1095999999998</v>
      </c>
      <c r="N162" s="142">
        <f>SUMIF($E$6:$E$157,"E",N$6:N$157)</f>
        <v>459292.18999999994</v>
      </c>
      <c r="O162" s="142">
        <f t="shared" si="23"/>
        <v>22425.309999999998</v>
      </c>
      <c r="P162" s="142">
        <f t="shared" si="23"/>
        <v>436866.88</v>
      </c>
      <c r="Q162" s="143"/>
      <c r="R162" s="142">
        <f t="shared" si="23"/>
        <v>816440.67</v>
      </c>
      <c r="S162" s="142">
        <f t="shared" si="23"/>
        <v>367707.06040000002</v>
      </c>
      <c r="T162" s="142">
        <f t="shared" si="23"/>
        <v>448733.57959999994</v>
      </c>
      <c r="U162" s="143">
        <f t="shared" ref="U162:U164" si="24">S162/R162</f>
        <v>0.4503781767755396</v>
      </c>
    </row>
    <row r="163" spans="3:21" s="64" customFormat="1" ht="15" customHeight="1" x14ac:dyDescent="0.2">
      <c r="C163" s="419" t="s">
        <v>177</v>
      </c>
      <c r="D163" s="419"/>
      <c r="E163" s="419"/>
      <c r="F163" s="135"/>
      <c r="G163" s="141"/>
      <c r="H163" s="142">
        <f>SUMIF($E$6:$E$157,"R",H$6:H$157)</f>
        <v>123318.63000000002</v>
      </c>
      <c r="I163" s="142">
        <f t="shared" ref="I163:T163" si="25">SUMIF($E$6:$E$157,"R",I$6:I$157)</f>
        <v>116752.89</v>
      </c>
      <c r="J163" s="142">
        <f t="shared" si="25"/>
        <v>6565.73</v>
      </c>
      <c r="K163" s="142">
        <f>SUMIF($E$6:$E$157,"R",K$6:K$157)</f>
        <v>122302.56000000001</v>
      </c>
      <c r="L163" s="142">
        <f t="shared" si="25"/>
        <v>118111.38041199998</v>
      </c>
      <c r="M163" s="142">
        <f t="shared" si="25"/>
        <v>4191.179588</v>
      </c>
      <c r="N163" s="142">
        <f>SUMIF($E$6:$E$157,"R",N$6:N$157)</f>
        <v>218838.86</v>
      </c>
      <c r="O163" s="142">
        <f t="shared" si="25"/>
        <v>23012.85</v>
      </c>
      <c r="P163" s="142">
        <f t="shared" si="25"/>
        <v>195826.01</v>
      </c>
      <c r="Q163" s="143"/>
      <c r="R163" s="142">
        <f t="shared" si="25"/>
        <v>464460.05</v>
      </c>
      <c r="S163" s="142">
        <f t="shared" si="25"/>
        <v>257877.12041199993</v>
      </c>
      <c r="T163" s="142">
        <f t="shared" si="25"/>
        <v>206582.91958800002</v>
      </c>
      <c r="U163" s="143">
        <f>S163/R163</f>
        <v>0.55521916343935274</v>
      </c>
    </row>
    <row r="164" spans="3:21" s="64" customFormat="1" ht="15" customHeight="1" x14ac:dyDescent="0.2">
      <c r="C164" s="419" t="s">
        <v>178</v>
      </c>
      <c r="D164" s="419"/>
      <c r="E164" s="419"/>
      <c r="F164" s="135"/>
      <c r="G164" s="141"/>
      <c r="H164" s="142">
        <f>SUMIF($E$6:$E$157,"N",H$6:H$157)</f>
        <v>133149.85999999999</v>
      </c>
      <c r="I164" s="142">
        <f t="shared" ref="I164:T164" si="26">SUMIF($E$6:$E$157,"N",I$6:I$157)</f>
        <v>122312.61</v>
      </c>
      <c r="J164" s="142">
        <f t="shared" si="26"/>
        <v>10836.949999999997</v>
      </c>
      <c r="K164" s="142">
        <f>SUMIF($E$6:$E$157,"N",K$6:K$157)</f>
        <v>117858.806</v>
      </c>
      <c r="L164" s="142">
        <f t="shared" si="26"/>
        <v>113860.27159300001</v>
      </c>
      <c r="M164" s="142">
        <f t="shared" si="26"/>
        <v>3998.5344069999996</v>
      </c>
      <c r="N164" s="142">
        <f>SUMIF($E$6:$E$157,"N",N$6:N$157)</f>
        <v>356865.30000000005</v>
      </c>
      <c r="O164" s="142">
        <f t="shared" si="26"/>
        <v>6263.38</v>
      </c>
      <c r="P164" s="142">
        <f t="shared" si="26"/>
        <v>350601.92000000004</v>
      </c>
      <c r="Q164" s="143"/>
      <c r="R164" s="142">
        <f t="shared" si="26"/>
        <v>607873.96600000001</v>
      </c>
      <c r="S164" s="142">
        <f t="shared" si="26"/>
        <v>242436.261593</v>
      </c>
      <c r="T164" s="142">
        <f t="shared" si="26"/>
        <v>365437.40440699999</v>
      </c>
      <c r="U164" s="143">
        <f t="shared" si="24"/>
        <v>0.3988265251566967</v>
      </c>
    </row>
    <row r="165" spans="3:21" s="95" customFormat="1" ht="11.25" x14ac:dyDescent="0.2">
      <c r="F165" s="135"/>
      <c r="G165" s="144"/>
      <c r="H165" s="145"/>
      <c r="I165" s="145"/>
      <c r="J165" s="145"/>
      <c r="K165" s="145"/>
      <c r="L165" s="145"/>
      <c r="M165" s="145"/>
      <c r="N165" s="145"/>
      <c r="O165" s="145"/>
      <c r="P165" s="145"/>
      <c r="Q165" s="146"/>
    </row>
    <row r="166" spans="3:21" s="95" customFormat="1" ht="15.75" x14ac:dyDescent="0.25">
      <c r="C166" s="431" t="s">
        <v>174</v>
      </c>
      <c r="D166" s="432"/>
      <c r="E166" s="433"/>
      <c r="F166" s="135"/>
      <c r="G166" s="315"/>
      <c r="H166" s="316">
        <v>783766.02854000009</v>
      </c>
      <c r="I166" s="316">
        <v>732227.93373999989</v>
      </c>
      <c r="J166" s="316">
        <v>51537.83479999999</v>
      </c>
      <c r="K166" s="316">
        <v>668256.89999999991</v>
      </c>
      <c r="L166" s="316">
        <v>643114.76829999988</v>
      </c>
      <c r="M166" s="316">
        <v>25142.561700000002</v>
      </c>
      <c r="N166" s="316">
        <v>2071313.8699999996</v>
      </c>
      <c r="O166" s="316">
        <v>272947.21999999997</v>
      </c>
      <c r="P166" s="316">
        <v>1798366.6399999997</v>
      </c>
      <c r="Q166" s="317"/>
      <c r="R166" s="316">
        <v>3523336.7985399985</v>
      </c>
      <c r="S166" s="316">
        <v>1648289.9220400001</v>
      </c>
      <c r="T166" s="316">
        <v>1875047.0364999999</v>
      </c>
      <c r="U166" s="318">
        <v>0.46782070982343188</v>
      </c>
    </row>
    <row r="167" spans="3:21" s="95" customFormat="1" ht="11.25" x14ac:dyDescent="0.2">
      <c r="C167" s="319"/>
      <c r="D167" s="319" t="s">
        <v>282</v>
      </c>
      <c r="E167" s="319"/>
      <c r="F167" s="135"/>
    </row>
    <row r="168" spans="3:21" s="95" customFormat="1" ht="15.75" x14ac:dyDescent="0.25">
      <c r="C168" s="434" t="s">
        <v>175</v>
      </c>
      <c r="D168" s="434"/>
      <c r="E168" s="434"/>
      <c r="F168" s="135"/>
      <c r="G168" s="320"/>
      <c r="H168" s="321">
        <v>388848.38492599997</v>
      </c>
      <c r="I168" s="321">
        <v>361077.60492600006</v>
      </c>
      <c r="J168" s="321">
        <v>27770.78</v>
      </c>
      <c r="K168" s="321">
        <v>302376.85999999993</v>
      </c>
      <c r="L168" s="321">
        <v>288141.67549999995</v>
      </c>
      <c r="M168" s="321">
        <v>14235.404500000002</v>
      </c>
      <c r="N168" s="321">
        <v>1056264.5399999998</v>
      </c>
      <c r="O168" s="321">
        <v>227224.71</v>
      </c>
      <c r="P168" s="321">
        <v>829039.82</v>
      </c>
      <c r="Q168" s="317"/>
      <c r="R168" s="321">
        <v>1747489.7849260001</v>
      </c>
      <c r="S168" s="321">
        <v>876443.99042600009</v>
      </c>
      <c r="T168" s="321">
        <v>871046.00449999992</v>
      </c>
      <c r="U168" s="322">
        <v>0.50154455721932267</v>
      </c>
    </row>
    <row r="169" spans="3:21" s="95" customFormat="1" ht="15.75" x14ac:dyDescent="0.25">
      <c r="C169" s="434" t="s">
        <v>176</v>
      </c>
      <c r="D169" s="434"/>
      <c r="E169" s="434"/>
      <c r="F169" s="135"/>
      <c r="G169" s="320"/>
      <c r="H169" s="321">
        <v>167150.26034000001</v>
      </c>
      <c r="I169" s="321">
        <v>158553.06034000003</v>
      </c>
      <c r="J169" s="321">
        <v>8597.2000000000007</v>
      </c>
      <c r="K169" s="321">
        <v>154225.84999999998</v>
      </c>
      <c r="L169" s="321">
        <v>153131.26</v>
      </c>
      <c r="M169" s="321">
        <v>1094.6100000000001</v>
      </c>
      <c r="N169" s="321">
        <v>421353.74000000005</v>
      </c>
      <c r="O169" s="321">
        <v>21954.73</v>
      </c>
      <c r="P169" s="321">
        <v>399399.01</v>
      </c>
      <c r="Q169" s="317"/>
      <c r="R169" s="321">
        <v>742729.85034</v>
      </c>
      <c r="S169" s="321">
        <v>333639.05034000002</v>
      </c>
      <c r="T169" s="321">
        <v>409090.81999999995</v>
      </c>
      <c r="U169" s="322">
        <v>0.44920646475602105</v>
      </c>
    </row>
    <row r="170" spans="3:21" s="95" customFormat="1" ht="15.75" x14ac:dyDescent="0.25">
      <c r="C170" s="434" t="s">
        <v>177</v>
      </c>
      <c r="D170" s="434"/>
      <c r="E170" s="434"/>
      <c r="F170" s="135"/>
      <c r="G170" s="320"/>
      <c r="H170" s="321">
        <v>113441.12880399998</v>
      </c>
      <c r="I170" s="321">
        <v>107682.15880399999</v>
      </c>
      <c r="J170" s="321">
        <v>5758.97</v>
      </c>
      <c r="K170" s="321">
        <v>111325.99</v>
      </c>
      <c r="L170" s="321">
        <v>107619.91280000001</v>
      </c>
      <c r="M170" s="321">
        <v>3706.1372000000001</v>
      </c>
      <c r="N170" s="321">
        <v>225905.72999999998</v>
      </c>
      <c r="O170" s="321">
        <v>19363.61</v>
      </c>
      <c r="P170" s="321">
        <v>206542.12</v>
      </c>
      <c r="Q170" s="317"/>
      <c r="R170" s="321">
        <v>450672.84880400001</v>
      </c>
      <c r="S170" s="321">
        <v>234665.68160400001</v>
      </c>
      <c r="T170" s="321">
        <v>216007.22719999996</v>
      </c>
      <c r="U170" s="322">
        <v>0.52070073053381871</v>
      </c>
    </row>
    <row r="171" spans="3:21" s="95" customFormat="1" ht="15.75" x14ac:dyDescent="0.25">
      <c r="C171" s="434" t="s">
        <v>178</v>
      </c>
      <c r="D171" s="434"/>
      <c r="E171" s="434"/>
      <c r="F171" s="135"/>
      <c r="G171" s="320"/>
      <c r="H171" s="321">
        <v>114326.25446999999</v>
      </c>
      <c r="I171" s="321">
        <v>104915.10966999999</v>
      </c>
      <c r="J171" s="321">
        <v>9410.8847999999998</v>
      </c>
      <c r="K171" s="321">
        <v>100328.19999999998</v>
      </c>
      <c r="L171" s="321">
        <v>94221.919999999984</v>
      </c>
      <c r="M171" s="321">
        <v>6106.4100000000008</v>
      </c>
      <c r="N171" s="321">
        <v>367789.8600000001</v>
      </c>
      <c r="O171" s="321">
        <v>4404.17</v>
      </c>
      <c r="P171" s="321">
        <v>363385.69000000006</v>
      </c>
      <c r="Q171" s="317"/>
      <c r="R171" s="321">
        <v>582444.3144700001</v>
      </c>
      <c r="S171" s="321">
        <v>203541.19967000006</v>
      </c>
      <c r="T171" s="321">
        <v>378902.98479999998</v>
      </c>
      <c r="U171" s="322">
        <v>0.34946035975166828</v>
      </c>
    </row>
    <row r="172" spans="3:21" x14ac:dyDescent="0.2">
      <c r="C172" s="95"/>
      <c r="D172" s="95"/>
      <c r="E172" s="95"/>
      <c r="F172" s="135"/>
      <c r="G172" s="144"/>
      <c r="H172" s="145"/>
      <c r="I172" s="145"/>
      <c r="J172" s="145"/>
      <c r="K172" s="145"/>
      <c r="L172" s="145"/>
      <c r="M172" s="145"/>
      <c r="N172" s="145"/>
      <c r="O172" s="145"/>
      <c r="P172" s="145"/>
      <c r="Q172" s="146"/>
      <c r="R172" s="95"/>
      <c r="S172" s="95"/>
      <c r="T172" s="95"/>
      <c r="U172" s="95"/>
    </row>
    <row r="173" spans="3:21" ht="15.75" x14ac:dyDescent="0.25">
      <c r="C173" s="427" t="s">
        <v>174</v>
      </c>
      <c r="D173" s="428"/>
      <c r="E173" s="429"/>
      <c r="F173" s="135"/>
      <c r="G173" s="307"/>
      <c r="H173" s="308">
        <v>781932.51</v>
      </c>
      <c r="I173" s="308">
        <v>724099.25</v>
      </c>
      <c r="J173" s="308">
        <v>57833.27</v>
      </c>
      <c r="K173" s="308">
        <v>667415.55000000005</v>
      </c>
      <c r="L173" s="308">
        <v>632189.61</v>
      </c>
      <c r="M173" s="308">
        <v>35225.93</v>
      </c>
      <c r="N173" s="308">
        <v>2023642.96</v>
      </c>
      <c r="O173" s="308">
        <v>259067.64</v>
      </c>
      <c r="P173" s="308">
        <v>1764575.32</v>
      </c>
      <c r="Q173" s="309">
        <v>0</v>
      </c>
      <c r="R173" s="308">
        <v>3472992</v>
      </c>
      <c r="S173" s="308">
        <v>1615356.51</v>
      </c>
      <c r="T173" s="308">
        <v>1857634.52</v>
      </c>
      <c r="U173" s="310">
        <v>0.46510000000000001</v>
      </c>
    </row>
    <row r="174" spans="3:21" x14ac:dyDescent="0.2">
      <c r="C174" s="311"/>
      <c r="D174" s="311" t="s">
        <v>281</v>
      </c>
      <c r="E174" s="311"/>
      <c r="F174" s="135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3:21" ht="15.75" x14ac:dyDescent="0.25">
      <c r="C175" s="430" t="s">
        <v>175</v>
      </c>
      <c r="D175" s="430"/>
      <c r="E175" s="430"/>
      <c r="F175" s="135"/>
      <c r="G175" s="312"/>
      <c r="H175" s="313">
        <v>393104.56</v>
      </c>
      <c r="I175" s="313">
        <v>363575.96</v>
      </c>
      <c r="J175" s="313">
        <v>29528.6</v>
      </c>
      <c r="K175" s="313">
        <v>321065.7</v>
      </c>
      <c r="L175" s="313">
        <v>311375.11</v>
      </c>
      <c r="M175" s="313">
        <v>9690.58</v>
      </c>
      <c r="N175" s="313">
        <v>1025007.22</v>
      </c>
      <c r="O175" s="313">
        <v>216885.01</v>
      </c>
      <c r="P175" s="313">
        <v>808122.21</v>
      </c>
      <c r="Q175" s="309">
        <v>0</v>
      </c>
      <c r="R175" s="313">
        <v>1739177.48</v>
      </c>
      <c r="S175" s="313">
        <v>891836.08</v>
      </c>
      <c r="T175" s="313">
        <v>847341.39</v>
      </c>
      <c r="U175" s="314">
        <v>0.51270000000000004</v>
      </c>
    </row>
    <row r="176" spans="3:21" ht="15.75" x14ac:dyDescent="0.25">
      <c r="C176" s="430" t="s">
        <v>176</v>
      </c>
      <c r="D176" s="430"/>
      <c r="E176" s="430"/>
      <c r="F176" s="135"/>
      <c r="G176" s="312"/>
      <c r="H176" s="313">
        <v>161529.84</v>
      </c>
      <c r="I176" s="313">
        <v>152860.59</v>
      </c>
      <c r="J176" s="313">
        <v>8669.25</v>
      </c>
      <c r="K176" s="313">
        <v>137604.97</v>
      </c>
      <c r="L176" s="313">
        <v>132106.82</v>
      </c>
      <c r="M176" s="313">
        <v>5498.14</v>
      </c>
      <c r="N176" s="313">
        <v>435845.71</v>
      </c>
      <c r="O176" s="313">
        <v>20298.78</v>
      </c>
      <c r="P176" s="313">
        <v>415546.93</v>
      </c>
      <c r="Q176" s="309">
        <v>0</v>
      </c>
      <c r="R176" s="313">
        <v>734980.52</v>
      </c>
      <c r="S176" s="313">
        <v>305266.19</v>
      </c>
      <c r="T176" s="313">
        <v>429714.32</v>
      </c>
      <c r="U176" s="314">
        <v>0.4153</v>
      </c>
    </row>
    <row r="177" spans="3:21" ht="15.75" x14ac:dyDescent="0.25">
      <c r="C177" s="430" t="s">
        <v>177</v>
      </c>
      <c r="D177" s="430"/>
      <c r="E177" s="430"/>
      <c r="F177" s="135"/>
      <c r="G177" s="312"/>
      <c r="H177" s="313">
        <v>104664.76</v>
      </c>
      <c r="I177" s="313">
        <v>98441.04</v>
      </c>
      <c r="J177" s="313">
        <v>6223.71</v>
      </c>
      <c r="K177" s="313">
        <v>115584.1</v>
      </c>
      <c r="L177" s="313">
        <v>111889.41</v>
      </c>
      <c r="M177" s="313">
        <v>3694.68</v>
      </c>
      <c r="N177" s="313">
        <v>223425.77</v>
      </c>
      <c r="O177" s="313">
        <v>18348.169999999998</v>
      </c>
      <c r="P177" s="313">
        <v>205077.6</v>
      </c>
      <c r="Q177" s="309">
        <v>0</v>
      </c>
      <c r="R177" s="313">
        <v>443674.63</v>
      </c>
      <c r="S177" s="313">
        <v>228678.63</v>
      </c>
      <c r="T177" s="313">
        <v>214995.99</v>
      </c>
      <c r="U177" s="314">
        <v>0.51539999999999997</v>
      </c>
    </row>
    <row r="178" spans="3:21" ht="15.75" x14ac:dyDescent="0.25">
      <c r="C178" s="430" t="s">
        <v>178</v>
      </c>
      <c r="D178" s="430"/>
      <c r="E178" s="430"/>
      <c r="F178" s="135"/>
      <c r="G178" s="312"/>
      <c r="H178" s="313">
        <v>122633.34</v>
      </c>
      <c r="I178" s="313">
        <v>109221.64</v>
      </c>
      <c r="J178" s="313">
        <v>13411.7</v>
      </c>
      <c r="K178" s="313">
        <v>93160.78</v>
      </c>
      <c r="L178" s="313">
        <v>76818.25</v>
      </c>
      <c r="M178" s="313">
        <v>16342.52</v>
      </c>
      <c r="N178" s="313">
        <v>339364.26</v>
      </c>
      <c r="O178" s="313">
        <v>3535.68</v>
      </c>
      <c r="P178" s="313">
        <v>335828.58</v>
      </c>
      <c r="Q178" s="309">
        <v>0</v>
      </c>
      <c r="R178" s="313">
        <v>555158.38</v>
      </c>
      <c r="S178" s="313">
        <v>189575.58</v>
      </c>
      <c r="T178" s="313">
        <v>365582.8</v>
      </c>
      <c r="U178" s="314">
        <v>0.34139999999999998</v>
      </c>
    </row>
    <row r="179" spans="3:21" x14ac:dyDescent="0.2">
      <c r="F179" s="135"/>
    </row>
    <row r="180" spans="3:21" ht="15.75" x14ac:dyDescent="0.25">
      <c r="C180" s="423" t="s">
        <v>174</v>
      </c>
      <c r="D180" s="424"/>
      <c r="E180" s="425"/>
      <c r="F180" s="135"/>
      <c r="G180" s="327"/>
      <c r="H180" s="328">
        <v>780245.88684224233</v>
      </c>
      <c r="I180" s="328">
        <v>722570.62020977982</v>
      </c>
      <c r="J180" s="328">
        <v>57675.268989419019</v>
      </c>
      <c r="K180" s="328">
        <v>726885.98999999976</v>
      </c>
      <c r="L180" s="328">
        <v>702956.36975000019</v>
      </c>
      <c r="M180" s="328">
        <v>23928.62025</v>
      </c>
      <c r="N180" s="328">
        <v>2015711.9399999997</v>
      </c>
      <c r="O180" s="328">
        <v>231353.48999999996</v>
      </c>
      <c r="P180" s="328">
        <v>1784358.4500000002</v>
      </c>
      <c r="Q180" s="329">
        <v>0.47032470529589121</v>
      </c>
      <c r="R180" s="328">
        <f>H180+K180+N180</f>
        <v>3522843.8168422421</v>
      </c>
      <c r="S180" s="328">
        <f t="shared" ref="S180:T180" si="27">I180+L180+O180</f>
        <v>1656880.4799597801</v>
      </c>
      <c r="T180" s="328">
        <f t="shared" si="27"/>
        <v>1865962.3392394192</v>
      </c>
      <c r="U180" s="330">
        <f>S180/R180</f>
        <v>0.47032470529589121</v>
      </c>
    </row>
    <row r="181" spans="3:21" x14ac:dyDescent="0.2">
      <c r="C181" s="326"/>
      <c r="D181" s="326" t="s">
        <v>289</v>
      </c>
      <c r="E181" s="326"/>
      <c r="F181" s="135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3:21" ht="15.75" x14ac:dyDescent="0.25">
      <c r="C182" s="426" t="s">
        <v>175</v>
      </c>
      <c r="D182" s="426"/>
      <c r="E182" s="426"/>
      <c r="F182" s="135"/>
      <c r="G182" s="331"/>
      <c r="H182" s="332">
        <v>418977.82041186071</v>
      </c>
      <c r="I182" s="332">
        <v>385217.15643382585</v>
      </c>
      <c r="J182" s="332">
        <v>33760.663978034994</v>
      </c>
      <c r="K182" s="332">
        <v>350643.41</v>
      </c>
      <c r="L182" s="332">
        <v>344413.04</v>
      </c>
      <c r="M182" s="332">
        <v>6229.3700000000008</v>
      </c>
      <c r="N182" s="332">
        <v>1029387.1299999999</v>
      </c>
      <c r="O182" s="332">
        <v>205658.04999999993</v>
      </c>
      <c r="P182" s="332">
        <v>823729.08000000007</v>
      </c>
      <c r="Q182" s="329">
        <v>0.51989099495885793</v>
      </c>
      <c r="R182" s="332">
        <f>H182+K182+N182</f>
        <v>1799008.3604118605</v>
      </c>
      <c r="S182" s="332">
        <f t="shared" ref="S182:T185" si="28">I182+L182+O182</f>
        <v>935288.24643382581</v>
      </c>
      <c r="T182" s="332">
        <f t="shared" si="28"/>
        <v>863719.11397803505</v>
      </c>
      <c r="U182" s="333">
        <f>S182/R182</f>
        <v>0.51989099495885793</v>
      </c>
    </row>
    <row r="183" spans="3:21" ht="15.75" x14ac:dyDescent="0.25">
      <c r="C183" s="426" t="s">
        <v>176</v>
      </c>
      <c r="D183" s="426"/>
      <c r="E183" s="426"/>
      <c r="F183" s="135"/>
      <c r="G183" s="331"/>
      <c r="H183" s="332">
        <v>154127.14000000001</v>
      </c>
      <c r="I183" s="332">
        <v>146047.087640154</v>
      </c>
      <c r="J183" s="332">
        <v>8080.0523598459822</v>
      </c>
      <c r="K183" s="332">
        <v>155695.62</v>
      </c>
      <c r="L183" s="332">
        <v>148631.96</v>
      </c>
      <c r="M183" s="332">
        <v>7063.6600000000035</v>
      </c>
      <c r="N183" s="332">
        <v>430801.91000000003</v>
      </c>
      <c r="O183" s="332">
        <v>15114.29</v>
      </c>
      <c r="P183" s="332">
        <v>415687.62</v>
      </c>
      <c r="Q183" s="329">
        <v>0.41828654943421473</v>
      </c>
      <c r="R183" s="332">
        <f t="shared" ref="R183:R185" si="29">H183+K183+N183</f>
        <v>740624.67</v>
      </c>
      <c r="S183" s="332">
        <f t="shared" si="28"/>
        <v>309793.337640154</v>
      </c>
      <c r="T183" s="332">
        <f t="shared" si="28"/>
        <v>430831.33235984598</v>
      </c>
      <c r="U183" s="333">
        <f t="shared" ref="U183:U185" si="30">S183/R183</f>
        <v>0.41828654943421473</v>
      </c>
    </row>
    <row r="184" spans="3:21" ht="15.75" x14ac:dyDescent="0.25">
      <c r="C184" s="426" t="s">
        <v>177</v>
      </c>
      <c r="D184" s="426"/>
      <c r="E184" s="426"/>
      <c r="F184" s="135"/>
      <c r="G184" s="331"/>
      <c r="H184" s="332">
        <v>104184.5236</v>
      </c>
      <c r="I184" s="332">
        <v>97571.581858261095</v>
      </c>
      <c r="J184" s="332">
        <v>6612.9417417388931</v>
      </c>
      <c r="K184" s="332">
        <v>121636.20999999998</v>
      </c>
      <c r="L184" s="332">
        <v>114191.06974999998</v>
      </c>
      <c r="M184" s="332">
        <v>7445.1402500000004</v>
      </c>
      <c r="N184" s="332">
        <v>226341.53000000003</v>
      </c>
      <c r="O184" s="332">
        <v>10312.009999999998</v>
      </c>
      <c r="P184" s="332">
        <v>216029.52000000002</v>
      </c>
      <c r="Q184" s="329">
        <v>0.49113930879627055</v>
      </c>
      <c r="R184" s="332">
        <f t="shared" si="29"/>
        <v>452162.26360000001</v>
      </c>
      <c r="S184" s="332">
        <f t="shared" si="28"/>
        <v>222074.66160826109</v>
      </c>
      <c r="T184" s="332">
        <f t="shared" si="28"/>
        <v>230087.60199173892</v>
      </c>
      <c r="U184" s="333">
        <f t="shared" si="30"/>
        <v>0.49113930879627055</v>
      </c>
    </row>
    <row r="185" spans="3:21" ht="15.75" x14ac:dyDescent="0.25">
      <c r="C185" s="426" t="s">
        <v>178</v>
      </c>
      <c r="D185" s="426"/>
      <c r="E185" s="426"/>
      <c r="F185" s="135"/>
      <c r="G185" s="331"/>
      <c r="H185" s="332">
        <v>102956.40283038173</v>
      </c>
      <c r="I185" s="332">
        <v>93734.794277538749</v>
      </c>
      <c r="J185" s="332">
        <v>9221.6109097991703</v>
      </c>
      <c r="K185" s="332">
        <v>98910.75</v>
      </c>
      <c r="L185" s="332">
        <v>95720.299999999988</v>
      </c>
      <c r="M185" s="332">
        <v>3190.45</v>
      </c>
      <c r="N185" s="332">
        <v>329181.36999999994</v>
      </c>
      <c r="O185" s="332">
        <v>269.14</v>
      </c>
      <c r="P185" s="332">
        <v>328912.22999999992</v>
      </c>
      <c r="Q185" s="329">
        <v>0.35726346298139916</v>
      </c>
      <c r="R185" s="332">
        <f t="shared" si="29"/>
        <v>531048.52283038164</v>
      </c>
      <c r="S185" s="332">
        <f t="shared" si="28"/>
        <v>189724.23427753875</v>
      </c>
      <c r="T185" s="332">
        <f t="shared" si="28"/>
        <v>341324.29090979911</v>
      </c>
      <c r="U185" s="333">
        <f t="shared" si="30"/>
        <v>0.35726346298139916</v>
      </c>
    </row>
  </sheetData>
  <sortState ref="A6:U157">
    <sortCondition ref="C6:C157"/>
  </sortState>
  <mergeCells count="30">
    <mergeCell ref="C1:U1"/>
    <mergeCell ref="H3:U3"/>
    <mergeCell ref="H4:J4"/>
    <mergeCell ref="K4:M4"/>
    <mergeCell ref="N4:P4"/>
    <mergeCell ref="R4:R5"/>
    <mergeCell ref="S4:S5"/>
    <mergeCell ref="T4:T5"/>
    <mergeCell ref="U4:U5"/>
    <mergeCell ref="C164:E164"/>
    <mergeCell ref="C158:E158"/>
    <mergeCell ref="C159:E159"/>
    <mergeCell ref="C161:E161"/>
    <mergeCell ref="C162:E162"/>
    <mergeCell ref="C163:E163"/>
    <mergeCell ref="C166:E166"/>
    <mergeCell ref="C168:E168"/>
    <mergeCell ref="C169:E169"/>
    <mergeCell ref="C170:E170"/>
    <mergeCell ref="C171:E171"/>
    <mergeCell ref="C173:E173"/>
    <mergeCell ref="C175:E175"/>
    <mergeCell ref="C176:E176"/>
    <mergeCell ref="C177:E177"/>
    <mergeCell ref="C178:E178"/>
    <mergeCell ref="C180:E180"/>
    <mergeCell ref="C182:E182"/>
    <mergeCell ref="C183:E183"/>
    <mergeCell ref="C184:E184"/>
    <mergeCell ref="C185:E185"/>
  </mergeCells>
  <hyperlinks>
    <hyperlink ref="A63" location="'2009-10'!A160" display="Bottom"/>
  </hyperlinks>
  <printOptions horizontalCentered="1"/>
  <pageMargins left="0.25" right="0.25" top="0.75" bottom="0.75" header="0.3" footer="0.3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5"/>
  <sheetViews>
    <sheetView zoomScaleNormal="100" zoomScaleSheetLayoutView="100" workbookViewId="0">
      <pane xSplit="6" ySplit="4" topLeftCell="G5" activePane="bottomRight" state="frozen"/>
      <selection activeCell="B36" sqref="B36"/>
      <selection pane="topRight" activeCell="B36" sqref="B36"/>
      <selection pane="bottomLeft" activeCell="B36" sqref="B36"/>
      <selection pane="bottomRight" activeCell="B7" sqref="B7"/>
    </sheetView>
  </sheetViews>
  <sheetFormatPr defaultRowHeight="12.75" x14ac:dyDescent="0.2"/>
  <cols>
    <col min="1" max="2" width="9.140625" style="124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47" bestFit="1" customWidth="1"/>
    <col min="7" max="7" width="0.85546875" style="148" customWidth="1"/>
    <col min="8" max="9" width="10.28515625" style="149" bestFit="1" customWidth="1"/>
    <col min="10" max="10" width="8.42578125" style="149" bestFit="1" customWidth="1"/>
    <col min="11" max="11" width="0.85546875" style="162" customWidth="1"/>
    <col min="12" max="12" width="8.42578125" style="149" bestFit="1" customWidth="1"/>
    <col min="13" max="13" width="9.28515625" style="149" customWidth="1"/>
    <col min="14" max="14" width="8.42578125" style="149" bestFit="1" customWidth="1"/>
    <col min="15" max="15" width="0.85546875" style="162" customWidth="1"/>
    <col min="16" max="16" width="8.42578125" style="124" bestFit="1" customWidth="1"/>
    <col min="17" max="17" width="9.42578125" style="124" bestFit="1" customWidth="1"/>
    <col min="18" max="18" width="8.42578125" style="124" bestFit="1" customWidth="1"/>
    <col min="19" max="16384" width="9.140625" style="124"/>
  </cols>
  <sheetData>
    <row r="1" spans="1:18" s="104" customFormat="1" ht="15.75" x14ac:dyDescent="0.25">
      <c r="A1" s="406"/>
      <c r="B1" s="406"/>
      <c r="C1" s="439" t="s">
        <v>252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s="110" customFormat="1" ht="15.75" x14ac:dyDescent="0.25">
      <c r="A2" s="413"/>
      <c r="B2" s="413"/>
      <c r="C2" s="105"/>
      <c r="D2" s="106"/>
      <c r="E2" s="106"/>
      <c r="F2" s="106"/>
      <c r="G2" s="107"/>
      <c r="H2" s="107"/>
      <c r="I2" s="107"/>
      <c r="J2" s="107"/>
      <c r="K2" s="106"/>
      <c r="L2" s="107"/>
      <c r="M2" s="107"/>
      <c r="N2" s="107"/>
      <c r="O2" s="106"/>
      <c r="P2" s="107"/>
      <c r="Q2" s="107"/>
      <c r="R2" s="107"/>
    </row>
    <row r="3" spans="1:18" s="115" customFormat="1" ht="15.75" customHeight="1" x14ac:dyDescent="0.25">
      <c r="C3" s="111"/>
      <c r="D3" s="112"/>
      <c r="E3" s="106"/>
      <c r="F3" s="113"/>
      <c r="G3" s="151"/>
      <c r="H3" s="451" t="s">
        <v>207</v>
      </c>
      <c r="I3" s="452"/>
      <c r="J3" s="452"/>
      <c r="K3" s="113"/>
      <c r="L3" s="451" t="s">
        <v>208</v>
      </c>
      <c r="M3" s="453"/>
      <c r="N3" s="453"/>
      <c r="O3" s="113"/>
      <c r="P3" s="451" t="s">
        <v>209</v>
      </c>
      <c r="Q3" s="452"/>
      <c r="R3" s="452"/>
    </row>
    <row r="4" spans="1:18" ht="49.5" x14ac:dyDescent="0.2">
      <c r="A4" s="189" t="s">
        <v>309</v>
      </c>
      <c r="B4" s="189" t="s">
        <v>310</v>
      </c>
      <c r="C4" s="118" t="s">
        <v>169</v>
      </c>
      <c r="D4" s="119" t="s">
        <v>168</v>
      </c>
      <c r="E4" s="120" t="s">
        <v>167</v>
      </c>
      <c r="F4" s="121" t="s">
        <v>166</v>
      </c>
      <c r="G4" s="152"/>
      <c r="H4" s="153" t="s">
        <v>180</v>
      </c>
      <c r="I4" s="154" t="s">
        <v>181</v>
      </c>
      <c r="J4" s="154" t="s">
        <v>182</v>
      </c>
      <c r="K4" s="155"/>
      <c r="L4" s="153" t="s">
        <v>180</v>
      </c>
      <c r="M4" s="154" t="s">
        <v>181</v>
      </c>
      <c r="N4" s="154" t="s">
        <v>182</v>
      </c>
      <c r="O4" s="155"/>
      <c r="P4" s="153" t="s">
        <v>180</v>
      </c>
      <c r="Q4" s="154" t="s">
        <v>181</v>
      </c>
      <c r="R4" s="154" t="s">
        <v>182</v>
      </c>
    </row>
    <row r="5" spans="1:18" x14ac:dyDescent="0.2">
      <c r="A5" s="407" t="s">
        <v>311</v>
      </c>
      <c r="B5" s="407"/>
      <c r="C5" s="125">
        <v>60</v>
      </c>
      <c r="D5" s="126" t="s">
        <v>158</v>
      </c>
      <c r="E5" s="127" t="s">
        <v>3</v>
      </c>
      <c r="F5" s="128">
        <v>4</v>
      </c>
      <c r="G5" s="129"/>
      <c r="H5" s="131">
        <v>4986.8100000000004</v>
      </c>
      <c r="I5" s="131">
        <v>4466.83</v>
      </c>
      <c r="J5" s="131">
        <v>519.98</v>
      </c>
      <c r="K5" s="156"/>
      <c r="L5" s="131">
        <v>3506.3</v>
      </c>
      <c r="M5" s="131">
        <v>3506.3</v>
      </c>
      <c r="N5" s="131">
        <v>0</v>
      </c>
      <c r="O5" s="156"/>
      <c r="P5" s="131">
        <v>0</v>
      </c>
      <c r="Q5" s="131">
        <v>0</v>
      </c>
      <c r="R5" s="131">
        <v>0</v>
      </c>
    </row>
    <row r="6" spans="1:18" x14ac:dyDescent="0.2">
      <c r="A6" s="407" t="s">
        <v>312</v>
      </c>
      <c r="B6" s="407"/>
      <c r="C6" s="125">
        <v>110</v>
      </c>
      <c r="D6" s="126" t="s">
        <v>157</v>
      </c>
      <c r="E6" s="127" t="s">
        <v>3</v>
      </c>
      <c r="F6" s="128">
        <v>4</v>
      </c>
      <c r="G6" s="129"/>
      <c r="H6" s="131">
        <v>3074</v>
      </c>
      <c r="I6" s="131">
        <v>2951</v>
      </c>
      <c r="J6" s="131">
        <v>123</v>
      </c>
      <c r="K6" s="156"/>
      <c r="L6" s="131">
        <v>1616.01</v>
      </c>
      <c r="M6" s="131">
        <v>1048.55</v>
      </c>
      <c r="N6" s="131">
        <v>567.46</v>
      </c>
      <c r="O6" s="156"/>
      <c r="P6" s="131">
        <v>0</v>
      </c>
      <c r="Q6" s="131">
        <v>0</v>
      </c>
      <c r="R6" s="131">
        <v>0</v>
      </c>
    </row>
    <row r="7" spans="1:18" x14ac:dyDescent="0.2">
      <c r="A7" s="407" t="s">
        <v>313</v>
      </c>
      <c r="B7" s="407"/>
      <c r="C7" s="125">
        <v>150</v>
      </c>
      <c r="D7" s="126" t="s">
        <v>156</v>
      </c>
      <c r="E7" s="127" t="s">
        <v>8</v>
      </c>
      <c r="F7" s="128">
        <v>2</v>
      </c>
      <c r="G7" s="129"/>
      <c r="H7" s="131">
        <v>3610.9</v>
      </c>
      <c r="I7" s="131">
        <v>3250.53</v>
      </c>
      <c r="J7" s="131">
        <v>360.37</v>
      </c>
      <c r="K7" s="156"/>
      <c r="L7" s="131">
        <v>7.63</v>
      </c>
      <c r="M7" s="131">
        <v>7.63</v>
      </c>
      <c r="N7" s="131">
        <v>0</v>
      </c>
      <c r="O7" s="156"/>
      <c r="P7" s="131">
        <v>96.94</v>
      </c>
      <c r="Q7" s="131">
        <v>96.94</v>
      </c>
      <c r="R7" s="131">
        <v>0</v>
      </c>
    </row>
    <row r="8" spans="1:18" x14ac:dyDescent="0.2">
      <c r="A8" s="407" t="s">
        <v>314</v>
      </c>
      <c r="B8" s="407"/>
      <c r="C8" s="125">
        <v>200</v>
      </c>
      <c r="D8" s="126" t="s">
        <v>155</v>
      </c>
      <c r="E8" s="127" t="s">
        <v>8</v>
      </c>
      <c r="F8" s="128">
        <v>2</v>
      </c>
      <c r="G8" s="129"/>
      <c r="H8" s="131">
        <v>3919.31</v>
      </c>
      <c r="I8" s="131">
        <v>3528.95</v>
      </c>
      <c r="J8" s="131">
        <v>390.36</v>
      </c>
      <c r="K8" s="156"/>
      <c r="L8" s="131"/>
      <c r="M8" s="131"/>
      <c r="N8" s="131"/>
      <c r="O8" s="156"/>
      <c r="P8" s="131">
        <v>2839.2</v>
      </c>
      <c r="Q8" s="131">
        <v>2839.2</v>
      </c>
      <c r="R8" s="131">
        <v>0</v>
      </c>
    </row>
    <row r="9" spans="1:18" x14ac:dyDescent="0.2">
      <c r="A9" s="407" t="s">
        <v>315</v>
      </c>
      <c r="B9" s="407"/>
      <c r="C9" s="125">
        <v>250</v>
      </c>
      <c r="D9" s="126" t="s">
        <v>154</v>
      </c>
      <c r="E9" s="127" t="s">
        <v>11</v>
      </c>
      <c r="F9" s="128">
        <v>4</v>
      </c>
      <c r="G9" s="129"/>
      <c r="H9" s="131">
        <v>4680</v>
      </c>
      <c r="I9" s="131">
        <v>4672.16</v>
      </c>
      <c r="J9" s="131">
        <v>7.84</v>
      </c>
      <c r="K9" s="156"/>
      <c r="L9" s="131">
        <v>2775.6</v>
      </c>
      <c r="M9" s="131">
        <v>1422.6</v>
      </c>
      <c r="N9" s="131">
        <v>1353</v>
      </c>
      <c r="O9" s="156"/>
      <c r="P9" s="131">
        <v>0</v>
      </c>
      <c r="Q9" s="131">
        <v>0</v>
      </c>
      <c r="R9" s="131">
        <v>0</v>
      </c>
    </row>
    <row r="10" spans="1:18" x14ac:dyDescent="0.2">
      <c r="A10" s="407" t="s">
        <v>311</v>
      </c>
      <c r="B10" s="407"/>
      <c r="C10" s="125">
        <v>300</v>
      </c>
      <c r="D10" s="126" t="s">
        <v>153</v>
      </c>
      <c r="E10" s="127" t="s">
        <v>3</v>
      </c>
      <c r="F10" s="128">
        <v>9</v>
      </c>
      <c r="G10" s="129"/>
      <c r="H10" s="131">
        <v>0</v>
      </c>
      <c r="I10" s="131">
        <v>0</v>
      </c>
      <c r="J10" s="131">
        <v>0</v>
      </c>
      <c r="K10" s="156"/>
      <c r="L10" s="131">
        <v>74</v>
      </c>
      <c r="M10" s="131">
        <v>0</v>
      </c>
      <c r="N10" s="131">
        <v>74</v>
      </c>
      <c r="O10" s="156"/>
      <c r="P10" s="131">
        <v>0</v>
      </c>
      <c r="Q10" s="131">
        <v>0</v>
      </c>
      <c r="R10" s="131">
        <v>0</v>
      </c>
    </row>
    <row r="11" spans="1:18" x14ac:dyDescent="0.2">
      <c r="A11" s="407" t="s">
        <v>313</v>
      </c>
      <c r="B11" s="407"/>
      <c r="C11" s="125">
        <v>350</v>
      </c>
      <c r="D11" s="126" t="s">
        <v>152</v>
      </c>
      <c r="E11" s="127" t="s">
        <v>8</v>
      </c>
      <c r="F11" s="128">
        <v>3</v>
      </c>
      <c r="G11" s="129"/>
      <c r="H11" s="131">
        <v>15899</v>
      </c>
      <c r="I11" s="131">
        <v>13089.65</v>
      </c>
      <c r="J11" s="131">
        <v>2809.35</v>
      </c>
      <c r="K11" s="156"/>
      <c r="L11" s="131"/>
      <c r="M11" s="131"/>
      <c r="N11" s="131"/>
      <c r="O11" s="156"/>
      <c r="P11" s="131">
        <v>750.71</v>
      </c>
      <c r="Q11" s="131">
        <v>750.71</v>
      </c>
      <c r="R11" s="131">
        <v>0</v>
      </c>
    </row>
    <row r="12" spans="1:18" x14ac:dyDescent="0.2">
      <c r="A12" s="407" t="s">
        <v>316</v>
      </c>
      <c r="B12" s="407"/>
      <c r="C12" s="125">
        <v>470</v>
      </c>
      <c r="D12" s="126" t="s">
        <v>151</v>
      </c>
      <c r="E12" s="127" t="s">
        <v>3</v>
      </c>
      <c r="F12" s="128">
        <v>4</v>
      </c>
      <c r="G12" s="129"/>
      <c r="H12" s="131">
        <v>2981.74</v>
      </c>
      <c r="I12" s="131">
        <v>2797.44</v>
      </c>
      <c r="J12" s="131">
        <v>184.3</v>
      </c>
      <c r="K12" s="156"/>
      <c r="L12" s="131">
        <v>1395.38</v>
      </c>
      <c r="M12" s="131">
        <v>1311.66</v>
      </c>
      <c r="N12" s="131">
        <v>83.72</v>
      </c>
      <c r="O12" s="156"/>
      <c r="P12" s="131">
        <v>0</v>
      </c>
      <c r="Q12" s="131">
        <v>0</v>
      </c>
      <c r="R12" s="131">
        <v>0</v>
      </c>
    </row>
    <row r="13" spans="1:18" x14ac:dyDescent="0.2">
      <c r="A13" s="407" t="s">
        <v>314</v>
      </c>
      <c r="B13" s="407"/>
      <c r="C13" s="125">
        <v>500</v>
      </c>
      <c r="D13" s="126" t="s">
        <v>206</v>
      </c>
      <c r="E13" s="127" t="s">
        <v>8</v>
      </c>
      <c r="F13" s="128">
        <v>7</v>
      </c>
      <c r="G13" s="129"/>
      <c r="H13" s="131">
        <v>16650</v>
      </c>
      <c r="I13" s="131">
        <v>15543</v>
      </c>
      <c r="J13" s="131">
        <v>1107</v>
      </c>
      <c r="K13" s="156"/>
      <c r="L13" s="131"/>
      <c r="M13" s="131"/>
      <c r="N13" s="131"/>
      <c r="O13" s="156"/>
      <c r="P13" s="131">
        <v>389.2</v>
      </c>
      <c r="Q13" s="131">
        <v>389.2</v>
      </c>
      <c r="R13" s="131">
        <v>0</v>
      </c>
    </row>
    <row r="14" spans="1:18" x14ac:dyDescent="0.2">
      <c r="A14" s="407" t="s">
        <v>317</v>
      </c>
      <c r="B14" s="407"/>
      <c r="C14" s="125">
        <v>550</v>
      </c>
      <c r="D14" s="126" t="s">
        <v>149</v>
      </c>
      <c r="E14" s="127" t="s">
        <v>3</v>
      </c>
      <c r="F14" s="128">
        <v>4</v>
      </c>
      <c r="G14" s="129"/>
      <c r="H14" s="131">
        <v>4665</v>
      </c>
      <c r="I14" s="131">
        <v>4470.9399999999996</v>
      </c>
      <c r="J14" s="131">
        <v>194.06</v>
      </c>
      <c r="K14" s="156"/>
      <c r="L14" s="131">
        <v>4250.17</v>
      </c>
      <c r="M14" s="131">
        <v>4250.17</v>
      </c>
      <c r="N14" s="131">
        <v>0</v>
      </c>
      <c r="O14" s="156"/>
      <c r="P14" s="131">
        <v>0</v>
      </c>
      <c r="Q14" s="131">
        <v>0</v>
      </c>
      <c r="R14" s="131">
        <v>0</v>
      </c>
    </row>
    <row r="15" spans="1:18" x14ac:dyDescent="0.2">
      <c r="A15" s="407" t="s">
        <v>318</v>
      </c>
      <c r="B15" s="407"/>
      <c r="C15" s="125">
        <v>600</v>
      </c>
      <c r="D15" s="126" t="s">
        <v>148</v>
      </c>
      <c r="E15" s="127" t="s">
        <v>11</v>
      </c>
      <c r="F15" s="128">
        <v>11</v>
      </c>
      <c r="G15" s="129"/>
      <c r="H15" s="131">
        <v>1458.76</v>
      </c>
      <c r="I15" s="131">
        <v>1372.76</v>
      </c>
      <c r="J15" s="131">
        <v>86</v>
      </c>
      <c r="K15" s="156"/>
      <c r="L15" s="131">
        <v>1067.02</v>
      </c>
      <c r="M15" s="131">
        <v>1067.02</v>
      </c>
      <c r="N15" s="131">
        <v>0</v>
      </c>
      <c r="O15" s="156"/>
      <c r="P15" s="131">
        <v>0</v>
      </c>
      <c r="Q15" s="131">
        <v>0</v>
      </c>
      <c r="R15" s="131">
        <v>0</v>
      </c>
    </row>
    <row r="16" spans="1:18" x14ac:dyDescent="0.2">
      <c r="A16" s="407" t="s">
        <v>311</v>
      </c>
      <c r="B16" s="407"/>
      <c r="C16" s="125">
        <v>650</v>
      </c>
      <c r="D16" s="126" t="s">
        <v>147</v>
      </c>
      <c r="E16" s="127" t="s">
        <v>3</v>
      </c>
      <c r="F16" s="128">
        <v>10</v>
      </c>
      <c r="G16" s="129"/>
      <c r="H16" s="131">
        <v>750</v>
      </c>
      <c r="I16" s="131">
        <v>718.8</v>
      </c>
      <c r="J16" s="131">
        <v>31.2</v>
      </c>
      <c r="K16" s="156"/>
      <c r="L16" s="131">
        <v>311</v>
      </c>
      <c r="M16" s="131">
        <v>311</v>
      </c>
      <c r="N16" s="131">
        <v>0</v>
      </c>
      <c r="O16" s="156"/>
      <c r="P16" s="131">
        <v>0</v>
      </c>
      <c r="Q16" s="131">
        <v>0</v>
      </c>
      <c r="R16" s="131">
        <v>0</v>
      </c>
    </row>
    <row r="17" spans="1:18" x14ac:dyDescent="0.2">
      <c r="A17" s="407" t="s">
        <v>314</v>
      </c>
      <c r="B17" s="407"/>
      <c r="C17" s="125">
        <v>750</v>
      </c>
      <c r="D17" s="126" t="s">
        <v>146</v>
      </c>
      <c r="E17" s="127" t="s">
        <v>8</v>
      </c>
      <c r="F17" s="128">
        <v>3</v>
      </c>
      <c r="G17" s="129"/>
      <c r="H17" s="131">
        <v>23610.04</v>
      </c>
      <c r="I17" s="131">
        <v>21382.25</v>
      </c>
      <c r="J17" s="131">
        <v>2227.79</v>
      </c>
      <c r="K17" s="156"/>
      <c r="L17" s="131">
        <v>0</v>
      </c>
      <c r="M17" s="131">
        <v>0</v>
      </c>
      <c r="N17" s="131">
        <v>0</v>
      </c>
      <c r="O17" s="156"/>
      <c r="P17" s="131">
        <v>0</v>
      </c>
      <c r="Q17" s="131">
        <v>0</v>
      </c>
      <c r="R17" s="131">
        <v>0</v>
      </c>
    </row>
    <row r="18" spans="1:18" x14ac:dyDescent="0.2">
      <c r="A18" s="407" t="s">
        <v>319</v>
      </c>
      <c r="B18" s="407"/>
      <c r="C18" s="125">
        <v>800</v>
      </c>
      <c r="D18" s="126" t="s">
        <v>145</v>
      </c>
      <c r="E18" s="127" t="s">
        <v>3</v>
      </c>
      <c r="F18" s="128">
        <v>10</v>
      </c>
      <c r="G18" s="129"/>
      <c r="H18" s="131">
        <v>0</v>
      </c>
      <c r="I18" s="131">
        <v>0</v>
      </c>
      <c r="J18" s="131">
        <v>0</v>
      </c>
      <c r="K18" s="156"/>
      <c r="L18" s="131">
        <v>25</v>
      </c>
      <c r="M18" s="131">
        <v>25</v>
      </c>
      <c r="N18" s="131">
        <v>0</v>
      </c>
      <c r="O18" s="156"/>
      <c r="P18" s="131">
        <v>0</v>
      </c>
      <c r="Q18" s="131">
        <v>0</v>
      </c>
      <c r="R18" s="131">
        <v>0</v>
      </c>
    </row>
    <row r="19" spans="1:18" x14ac:dyDescent="0.2">
      <c r="A19" s="407" t="s">
        <v>316</v>
      </c>
      <c r="B19" s="407"/>
      <c r="C19" s="125">
        <v>850</v>
      </c>
      <c r="D19" s="126" t="s">
        <v>144</v>
      </c>
      <c r="E19" s="127" t="s">
        <v>3</v>
      </c>
      <c r="F19" s="128">
        <v>10</v>
      </c>
      <c r="G19" s="129"/>
      <c r="H19" s="131">
        <v>488</v>
      </c>
      <c r="I19" s="131">
        <v>467.7</v>
      </c>
      <c r="J19" s="131">
        <v>20.3</v>
      </c>
      <c r="K19" s="156"/>
      <c r="L19" s="131">
        <v>321.3</v>
      </c>
      <c r="M19" s="131">
        <v>67</v>
      </c>
      <c r="N19" s="131">
        <v>254.3</v>
      </c>
      <c r="O19" s="156"/>
      <c r="P19" s="131">
        <v>0</v>
      </c>
      <c r="Q19" s="131">
        <v>0</v>
      </c>
      <c r="R19" s="131">
        <v>0</v>
      </c>
    </row>
    <row r="20" spans="1:18" x14ac:dyDescent="0.2">
      <c r="A20" s="408" t="s">
        <v>314</v>
      </c>
      <c r="B20" s="409" t="s">
        <v>316</v>
      </c>
      <c r="C20" s="125">
        <v>900</v>
      </c>
      <c r="D20" s="126" t="s">
        <v>143</v>
      </c>
      <c r="E20" s="127" t="s">
        <v>11</v>
      </c>
      <c r="F20" s="128">
        <v>7</v>
      </c>
      <c r="G20" s="129"/>
      <c r="H20" s="131">
        <v>8395.49</v>
      </c>
      <c r="I20" s="131">
        <v>7891.79</v>
      </c>
      <c r="J20" s="131">
        <v>503.7</v>
      </c>
      <c r="K20" s="156"/>
      <c r="L20" s="131">
        <v>2183</v>
      </c>
      <c r="M20" s="131">
        <v>2164.9</v>
      </c>
      <c r="N20" s="131">
        <v>18.100000000000001</v>
      </c>
      <c r="O20" s="156"/>
      <c r="P20" s="131">
        <v>3.45</v>
      </c>
      <c r="Q20" s="131">
        <v>3.45</v>
      </c>
      <c r="R20" s="131">
        <v>0</v>
      </c>
    </row>
    <row r="21" spans="1:18" x14ac:dyDescent="0.2">
      <c r="A21" s="407" t="s">
        <v>316</v>
      </c>
      <c r="B21" s="407"/>
      <c r="C21" s="125">
        <v>950</v>
      </c>
      <c r="D21" s="126" t="s">
        <v>142</v>
      </c>
      <c r="E21" s="127" t="s">
        <v>3</v>
      </c>
      <c r="F21" s="128">
        <v>9</v>
      </c>
      <c r="G21" s="129"/>
      <c r="H21" s="131">
        <v>144</v>
      </c>
      <c r="I21" s="131">
        <v>138.01</v>
      </c>
      <c r="J21" s="131">
        <v>5.99</v>
      </c>
      <c r="K21" s="156"/>
      <c r="L21" s="131">
        <v>0</v>
      </c>
      <c r="M21" s="131">
        <v>0</v>
      </c>
      <c r="N21" s="131">
        <v>0</v>
      </c>
      <c r="O21" s="156"/>
      <c r="P21" s="131">
        <v>0</v>
      </c>
      <c r="Q21" s="131">
        <v>0</v>
      </c>
      <c r="R21" s="131">
        <v>0</v>
      </c>
    </row>
    <row r="22" spans="1:18" x14ac:dyDescent="0.2">
      <c r="A22" s="407" t="s">
        <v>317</v>
      </c>
      <c r="B22" s="407"/>
      <c r="C22" s="125">
        <v>1000</v>
      </c>
      <c r="D22" s="126" t="s">
        <v>141</v>
      </c>
      <c r="E22" s="127" t="s">
        <v>3</v>
      </c>
      <c r="F22" s="128">
        <v>9</v>
      </c>
      <c r="G22" s="129"/>
      <c r="H22" s="131">
        <v>130</v>
      </c>
      <c r="I22" s="131">
        <v>16</v>
      </c>
      <c r="J22" s="131">
        <v>114</v>
      </c>
      <c r="K22" s="156"/>
      <c r="L22" s="131">
        <v>604.38</v>
      </c>
      <c r="M22" s="131">
        <v>355.02</v>
      </c>
      <c r="N22" s="131">
        <v>249.36</v>
      </c>
      <c r="O22" s="156"/>
      <c r="P22" s="131">
        <v>0</v>
      </c>
      <c r="Q22" s="131">
        <v>0</v>
      </c>
      <c r="R22" s="131">
        <v>0</v>
      </c>
    </row>
    <row r="23" spans="1:18" x14ac:dyDescent="0.2">
      <c r="A23" s="407" t="s">
        <v>317</v>
      </c>
      <c r="B23" s="407"/>
      <c r="C23" s="125">
        <v>1050</v>
      </c>
      <c r="D23" s="126" t="s">
        <v>140</v>
      </c>
      <c r="E23" s="127" t="s">
        <v>3</v>
      </c>
      <c r="F23" s="128">
        <v>9</v>
      </c>
      <c r="G23" s="129"/>
      <c r="H23" s="131">
        <v>200</v>
      </c>
      <c r="I23" s="131">
        <v>191.68</v>
      </c>
      <c r="J23" s="131">
        <v>8.32</v>
      </c>
      <c r="K23" s="156"/>
      <c r="L23" s="131">
        <v>300</v>
      </c>
      <c r="M23" s="131">
        <v>300</v>
      </c>
      <c r="N23" s="131">
        <v>0</v>
      </c>
      <c r="O23" s="156"/>
      <c r="P23" s="131">
        <v>0</v>
      </c>
      <c r="Q23" s="131">
        <v>0</v>
      </c>
      <c r="R23" s="131">
        <v>0</v>
      </c>
    </row>
    <row r="24" spans="1:18" x14ac:dyDescent="0.2">
      <c r="A24" s="407" t="s">
        <v>313</v>
      </c>
      <c r="B24" s="407"/>
      <c r="C24" s="125">
        <v>1100</v>
      </c>
      <c r="D24" s="126" t="s">
        <v>139</v>
      </c>
      <c r="E24" s="127" t="s">
        <v>8</v>
      </c>
      <c r="F24" s="128">
        <v>2</v>
      </c>
      <c r="G24" s="129"/>
      <c r="H24" s="131">
        <v>4123</v>
      </c>
      <c r="I24" s="131">
        <v>3931</v>
      </c>
      <c r="J24" s="131">
        <v>192</v>
      </c>
      <c r="K24" s="156"/>
      <c r="L24" s="131">
        <v>112.79</v>
      </c>
      <c r="M24" s="131">
        <v>108.56</v>
      </c>
      <c r="N24" s="131">
        <v>4.2300000000000004</v>
      </c>
      <c r="O24" s="156"/>
      <c r="P24" s="131">
        <v>83.8</v>
      </c>
      <c r="Q24" s="131">
        <v>82</v>
      </c>
      <c r="R24" s="131">
        <v>1.8</v>
      </c>
    </row>
    <row r="25" spans="1:18" x14ac:dyDescent="0.2">
      <c r="A25" s="407" t="s">
        <v>316</v>
      </c>
      <c r="B25" s="407"/>
      <c r="C25" s="125">
        <v>1150</v>
      </c>
      <c r="D25" s="126" t="s">
        <v>138</v>
      </c>
      <c r="E25" s="127" t="s">
        <v>3</v>
      </c>
      <c r="F25" s="128">
        <v>9</v>
      </c>
      <c r="G25" s="129"/>
      <c r="H25" s="131">
        <v>0</v>
      </c>
      <c r="I25" s="131">
        <v>0</v>
      </c>
      <c r="J25" s="131">
        <v>0</v>
      </c>
      <c r="K25" s="156"/>
      <c r="L25" s="131">
        <v>606.5</v>
      </c>
      <c r="M25" s="131">
        <v>606.5</v>
      </c>
      <c r="N25" s="131">
        <v>0</v>
      </c>
      <c r="O25" s="156"/>
      <c r="P25" s="131">
        <v>45</v>
      </c>
      <c r="Q25" s="131">
        <v>45</v>
      </c>
      <c r="R25" s="131">
        <v>0</v>
      </c>
    </row>
    <row r="26" spans="1:18" x14ac:dyDescent="0.2">
      <c r="A26" s="407" t="s">
        <v>316</v>
      </c>
      <c r="B26" s="407"/>
      <c r="C26" s="125">
        <v>1200</v>
      </c>
      <c r="D26" s="126" t="s">
        <v>137</v>
      </c>
      <c r="E26" s="127" t="s">
        <v>3</v>
      </c>
      <c r="F26" s="128">
        <v>9</v>
      </c>
      <c r="G26" s="129"/>
      <c r="H26" s="131">
        <v>0</v>
      </c>
      <c r="I26" s="131">
        <v>0</v>
      </c>
      <c r="J26" s="131">
        <v>0</v>
      </c>
      <c r="K26" s="156"/>
      <c r="L26" s="131">
        <v>201</v>
      </c>
      <c r="M26" s="131">
        <v>201</v>
      </c>
      <c r="N26" s="131"/>
      <c r="O26" s="156"/>
      <c r="P26" s="131">
        <v>250</v>
      </c>
      <c r="Q26" s="131">
        <v>240</v>
      </c>
      <c r="R26" s="131">
        <v>10</v>
      </c>
    </row>
    <row r="27" spans="1:18" x14ac:dyDescent="0.2">
      <c r="A27" s="407" t="s">
        <v>316</v>
      </c>
      <c r="B27" s="407"/>
      <c r="C27" s="125">
        <v>1250</v>
      </c>
      <c r="D27" s="126" t="s">
        <v>136</v>
      </c>
      <c r="E27" s="127" t="s">
        <v>3</v>
      </c>
      <c r="F27" s="128">
        <v>4</v>
      </c>
      <c r="G27" s="129"/>
      <c r="H27" s="131">
        <v>0</v>
      </c>
      <c r="I27" s="131">
        <v>0</v>
      </c>
      <c r="J27" s="131">
        <v>0</v>
      </c>
      <c r="K27" s="156"/>
      <c r="L27" s="131">
        <v>649</v>
      </c>
      <c r="M27" s="131">
        <v>649</v>
      </c>
      <c r="N27" s="131">
        <v>0</v>
      </c>
      <c r="O27" s="156"/>
      <c r="P27" s="131">
        <v>0</v>
      </c>
      <c r="Q27" s="131">
        <v>0</v>
      </c>
      <c r="R27" s="131">
        <v>0</v>
      </c>
    </row>
    <row r="28" spans="1:18" x14ac:dyDescent="0.2">
      <c r="A28" s="407" t="s">
        <v>313</v>
      </c>
      <c r="B28" s="407"/>
      <c r="C28" s="125">
        <v>1300</v>
      </c>
      <c r="D28" s="126" t="s">
        <v>135</v>
      </c>
      <c r="E28" s="127" t="s">
        <v>8</v>
      </c>
      <c r="F28" s="128">
        <v>2</v>
      </c>
      <c r="G28" s="129"/>
      <c r="H28" s="131">
        <v>2646.32</v>
      </c>
      <c r="I28" s="131">
        <v>2349.4</v>
      </c>
      <c r="J28" s="131">
        <v>296.92</v>
      </c>
      <c r="K28" s="156"/>
      <c r="L28" s="131">
        <v>45.7</v>
      </c>
      <c r="M28" s="131">
        <v>45.7</v>
      </c>
      <c r="N28" s="131">
        <v>0</v>
      </c>
      <c r="O28" s="156"/>
      <c r="P28" s="131">
        <v>0</v>
      </c>
      <c r="Q28" s="131">
        <v>0</v>
      </c>
      <c r="R28" s="131">
        <v>0</v>
      </c>
    </row>
    <row r="29" spans="1:18" x14ac:dyDescent="0.2">
      <c r="A29" s="407" t="s">
        <v>315</v>
      </c>
      <c r="B29" s="407"/>
      <c r="C29" s="125">
        <v>1350</v>
      </c>
      <c r="D29" s="126" t="s">
        <v>134</v>
      </c>
      <c r="E29" s="127" t="s">
        <v>11</v>
      </c>
      <c r="F29" s="128">
        <v>4</v>
      </c>
      <c r="G29" s="129"/>
      <c r="H29" s="131">
        <v>4908</v>
      </c>
      <c r="I29" s="131">
        <v>4703.83</v>
      </c>
      <c r="J29" s="131">
        <v>204.17</v>
      </c>
      <c r="K29" s="156"/>
      <c r="L29" s="131">
        <v>1665</v>
      </c>
      <c r="M29" s="131">
        <v>1523</v>
      </c>
      <c r="N29" s="131">
        <v>142</v>
      </c>
      <c r="O29" s="156"/>
      <c r="P29" s="131">
        <v>0</v>
      </c>
      <c r="Q29" s="131">
        <v>0</v>
      </c>
      <c r="R29" s="131">
        <v>0</v>
      </c>
    </row>
    <row r="30" spans="1:18" x14ac:dyDescent="0.2">
      <c r="A30" s="407" t="s">
        <v>316</v>
      </c>
      <c r="B30" s="407"/>
      <c r="C30" s="125">
        <v>1400</v>
      </c>
      <c r="D30" s="126" t="s">
        <v>133</v>
      </c>
      <c r="E30" s="127" t="s">
        <v>3</v>
      </c>
      <c r="F30" s="128">
        <v>11</v>
      </c>
      <c r="G30" s="129"/>
      <c r="H30" s="131">
        <v>598.67999999999995</v>
      </c>
      <c r="I30" s="131">
        <v>558.6</v>
      </c>
      <c r="J30" s="131">
        <v>40.08</v>
      </c>
      <c r="K30" s="156"/>
      <c r="L30" s="131">
        <v>237.11</v>
      </c>
      <c r="M30" s="131">
        <v>237.11</v>
      </c>
      <c r="N30" s="131">
        <v>0</v>
      </c>
      <c r="O30" s="156"/>
      <c r="P30" s="131">
        <v>0</v>
      </c>
      <c r="Q30" s="131">
        <v>0</v>
      </c>
      <c r="R30" s="131">
        <v>0</v>
      </c>
    </row>
    <row r="31" spans="1:18" x14ac:dyDescent="0.2">
      <c r="A31" s="407" t="s">
        <v>320</v>
      </c>
      <c r="B31" s="407"/>
      <c r="C31" s="125">
        <v>1450</v>
      </c>
      <c r="D31" s="126" t="s">
        <v>132</v>
      </c>
      <c r="E31" s="127" t="s">
        <v>8</v>
      </c>
      <c r="F31" s="128">
        <v>6</v>
      </c>
      <c r="G31" s="129"/>
      <c r="H31" s="131">
        <v>8083</v>
      </c>
      <c r="I31" s="131">
        <v>7840</v>
      </c>
      <c r="J31" s="131">
        <v>243</v>
      </c>
      <c r="K31" s="156"/>
      <c r="L31" s="131"/>
      <c r="M31" s="131"/>
      <c r="N31" s="131"/>
      <c r="O31" s="156"/>
      <c r="P31" s="131">
        <v>0</v>
      </c>
      <c r="Q31" s="131">
        <v>0</v>
      </c>
      <c r="R31" s="131">
        <v>0</v>
      </c>
    </row>
    <row r="32" spans="1:18" x14ac:dyDescent="0.2">
      <c r="A32" s="407" t="s">
        <v>320</v>
      </c>
      <c r="B32" s="407"/>
      <c r="C32" s="125">
        <v>1500</v>
      </c>
      <c r="D32" s="126" t="s">
        <v>131</v>
      </c>
      <c r="E32" s="127" t="s">
        <v>8</v>
      </c>
      <c r="F32" s="128">
        <v>7</v>
      </c>
      <c r="G32" s="129"/>
      <c r="H32" s="131">
        <v>14719</v>
      </c>
      <c r="I32" s="131">
        <v>14285</v>
      </c>
      <c r="J32" s="131">
        <v>434</v>
      </c>
      <c r="K32" s="156"/>
      <c r="L32" s="131"/>
      <c r="M32" s="131"/>
      <c r="N32" s="131"/>
      <c r="O32" s="156"/>
      <c r="P32" s="131">
        <v>1058</v>
      </c>
      <c r="Q32" s="131">
        <v>1058</v>
      </c>
      <c r="R32" s="131">
        <v>0</v>
      </c>
    </row>
    <row r="33" spans="1:18" x14ac:dyDescent="0.2">
      <c r="A33" s="407" t="s">
        <v>313</v>
      </c>
      <c r="B33" s="407"/>
      <c r="C33" s="125">
        <v>1520</v>
      </c>
      <c r="D33" s="126" t="s">
        <v>130</v>
      </c>
      <c r="E33" s="127" t="s">
        <v>8</v>
      </c>
      <c r="F33" s="128">
        <v>2</v>
      </c>
      <c r="G33" s="129"/>
      <c r="H33" s="131">
        <v>8247.4500000000007</v>
      </c>
      <c r="I33" s="131">
        <v>7969.5</v>
      </c>
      <c r="J33" s="131">
        <v>277.95</v>
      </c>
      <c r="K33" s="156"/>
      <c r="L33" s="131"/>
      <c r="M33" s="131"/>
      <c r="N33" s="131"/>
      <c r="O33" s="156"/>
      <c r="P33" s="131">
        <v>349.75</v>
      </c>
      <c r="Q33" s="131">
        <v>349.75</v>
      </c>
      <c r="R33" s="131">
        <v>0</v>
      </c>
    </row>
    <row r="34" spans="1:18" x14ac:dyDescent="0.2">
      <c r="A34" s="407" t="s">
        <v>313</v>
      </c>
      <c r="B34" s="407"/>
      <c r="C34" s="125">
        <v>1550</v>
      </c>
      <c r="D34" s="126" t="s">
        <v>129</v>
      </c>
      <c r="E34" s="127" t="s">
        <v>8</v>
      </c>
      <c r="F34" s="128">
        <v>3</v>
      </c>
      <c r="G34" s="129"/>
      <c r="H34" s="131">
        <v>11277</v>
      </c>
      <c r="I34" s="131">
        <v>9636.2000000000007</v>
      </c>
      <c r="J34" s="131">
        <v>1640.8</v>
      </c>
      <c r="K34" s="156"/>
      <c r="L34" s="131"/>
      <c r="M34" s="131"/>
      <c r="N34" s="131"/>
      <c r="O34" s="156"/>
      <c r="P34" s="131">
        <v>0</v>
      </c>
      <c r="Q34" s="131">
        <v>0</v>
      </c>
      <c r="R34" s="131">
        <v>0</v>
      </c>
    </row>
    <row r="35" spans="1:18" x14ac:dyDescent="0.2">
      <c r="A35" s="407" t="s">
        <v>321</v>
      </c>
      <c r="B35" s="407"/>
      <c r="C35" s="125">
        <v>1600</v>
      </c>
      <c r="D35" s="126" t="s">
        <v>128</v>
      </c>
      <c r="E35" s="127" t="s">
        <v>3</v>
      </c>
      <c r="F35" s="128">
        <v>9</v>
      </c>
      <c r="G35" s="129"/>
      <c r="H35" s="131">
        <v>0</v>
      </c>
      <c r="I35" s="131">
        <v>0</v>
      </c>
      <c r="J35" s="131">
        <v>0</v>
      </c>
      <c r="K35" s="156"/>
      <c r="L35" s="131"/>
      <c r="M35" s="131"/>
      <c r="N35" s="131"/>
      <c r="O35" s="156"/>
      <c r="P35" s="131">
        <v>0</v>
      </c>
      <c r="Q35" s="131">
        <v>0</v>
      </c>
      <c r="R35" s="131">
        <v>0</v>
      </c>
    </row>
    <row r="36" spans="1:18" x14ac:dyDescent="0.2">
      <c r="A36" s="407" t="s">
        <v>316</v>
      </c>
      <c r="B36" s="407"/>
      <c r="C36" s="125">
        <v>1700</v>
      </c>
      <c r="D36" s="126" t="s">
        <v>127</v>
      </c>
      <c r="E36" s="127" t="s">
        <v>3</v>
      </c>
      <c r="F36" s="128">
        <v>9</v>
      </c>
      <c r="G36" s="129"/>
      <c r="H36" s="131">
        <v>0</v>
      </c>
      <c r="I36" s="131">
        <v>0</v>
      </c>
      <c r="J36" s="131">
        <v>0</v>
      </c>
      <c r="K36" s="156"/>
      <c r="L36" s="131">
        <v>0</v>
      </c>
      <c r="M36" s="131">
        <v>0</v>
      </c>
      <c r="N36" s="131">
        <v>0</v>
      </c>
      <c r="O36" s="156"/>
      <c r="P36" s="131">
        <v>0</v>
      </c>
      <c r="Q36" s="131">
        <v>0</v>
      </c>
      <c r="R36" s="131">
        <v>0</v>
      </c>
    </row>
    <row r="37" spans="1:18" x14ac:dyDescent="0.2">
      <c r="A37" s="407" t="s">
        <v>322</v>
      </c>
      <c r="B37" s="407"/>
      <c r="C37" s="125">
        <v>1720</v>
      </c>
      <c r="D37" s="126" t="s">
        <v>126</v>
      </c>
      <c r="E37" s="127" t="s">
        <v>6</v>
      </c>
      <c r="F37" s="128">
        <v>4</v>
      </c>
      <c r="G37" s="129"/>
      <c r="H37" s="131">
        <v>4973</v>
      </c>
      <c r="I37" s="131">
        <v>4868</v>
      </c>
      <c r="J37" s="131">
        <v>105</v>
      </c>
      <c r="K37" s="156"/>
      <c r="L37" s="131">
        <v>1976</v>
      </c>
      <c r="M37" s="131">
        <v>1976</v>
      </c>
      <c r="N37" s="131">
        <v>0</v>
      </c>
      <c r="O37" s="156"/>
      <c r="P37" s="131">
        <v>0</v>
      </c>
      <c r="Q37" s="131">
        <v>0</v>
      </c>
      <c r="R37" s="131">
        <v>0</v>
      </c>
    </row>
    <row r="38" spans="1:18" x14ac:dyDescent="0.2">
      <c r="A38" s="407" t="s">
        <v>315</v>
      </c>
      <c r="B38" s="407"/>
      <c r="C38" s="125">
        <v>1730</v>
      </c>
      <c r="D38" s="126" t="s">
        <v>125</v>
      </c>
      <c r="E38" s="127" t="s">
        <v>11</v>
      </c>
      <c r="F38" s="128">
        <v>4</v>
      </c>
      <c r="G38" s="129"/>
      <c r="H38" s="131">
        <v>6261</v>
      </c>
      <c r="I38" s="131">
        <v>6111</v>
      </c>
      <c r="J38" s="131">
        <v>150</v>
      </c>
      <c r="K38" s="156"/>
      <c r="L38" s="131">
        <v>3327</v>
      </c>
      <c r="M38" s="131">
        <v>3327</v>
      </c>
      <c r="N38" s="131">
        <v>0</v>
      </c>
      <c r="O38" s="156"/>
      <c r="P38" s="131">
        <v>153</v>
      </c>
      <c r="Q38" s="131">
        <v>153</v>
      </c>
      <c r="R38" s="131">
        <v>0</v>
      </c>
    </row>
    <row r="39" spans="1:18" x14ac:dyDescent="0.2">
      <c r="A39" s="407" t="s">
        <v>316</v>
      </c>
      <c r="B39" s="407"/>
      <c r="C39" s="125">
        <v>1750</v>
      </c>
      <c r="D39" s="126" t="s">
        <v>124</v>
      </c>
      <c r="E39" s="127" t="s">
        <v>3</v>
      </c>
      <c r="F39" s="128">
        <v>10</v>
      </c>
      <c r="G39" s="129"/>
      <c r="H39" s="131">
        <v>0</v>
      </c>
      <c r="I39" s="131">
        <v>0</v>
      </c>
      <c r="J39" s="131">
        <v>0</v>
      </c>
      <c r="K39" s="156"/>
      <c r="L39" s="131">
        <v>1412</v>
      </c>
      <c r="M39" s="131">
        <v>1412</v>
      </c>
      <c r="N39" s="131">
        <v>0</v>
      </c>
      <c r="O39" s="156"/>
      <c r="P39" s="131">
        <v>0</v>
      </c>
      <c r="Q39" s="131">
        <v>0</v>
      </c>
      <c r="R39" s="131">
        <v>0</v>
      </c>
    </row>
    <row r="40" spans="1:18" x14ac:dyDescent="0.2">
      <c r="A40" s="407" t="s">
        <v>318</v>
      </c>
      <c r="B40" s="407"/>
      <c r="C40" s="125">
        <v>1800</v>
      </c>
      <c r="D40" s="126" t="s">
        <v>123</v>
      </c>
      <c r="E40" s="127" t="s">
        <v>11</v>
      </c>
      <c r="F40" s="128">
        <v>4</v>
      </c>
      <c r="G40" s="129"/>
      <c r="H40" s="131">
        <v>8228</v>
      </c>
      <c r="I40" s="131">
        <v>7608</v>
      </c>
      <c r="J40" s="131">
        <v>620</v>
      </c>
      <c r="K40" s="156"/>
      <c r="L40" s="131">
        <v>903.55</v>
      </c>
      <c r="M40" s="131">
        <v>835.86</v>
      </c>
      <c r="N40" s="131">
        <v>67.680000000000007</v>
      </c>
      <c r="O40" s="156"/>
      <c r="P40" s="131">
        <v>104.49</v>
      </c>
      <c r="Q40" s="131">
        <v>104.49</v>
      </c>
      <c r="R40" s="131">
        <v>0</v>
      </c>
    </row>
    <row r="41" spans="1:18" x14ac:dyDescent="0.2">
      <c r="A41" s="407" t="s">
        <v>311</v>
      </c>
      <c r="B41" s="407"/>
      <c r="C41" s="125">
        <v>1860</v>
      </c>
      <c r="D41" s="126" t="s">
        <v>122</v>
      </c>
      <c r="E41" s="127" t="s">
        <v>3</v>
      </c>
      <c r="F41" s="128">
        <v>8</v>
      </c>
      <c r="G41" s="129"/>
      <c r="H41" s="131">
        <v>0</v>
      </c>
      <c r="I41" s="131">
        <v>0</v>
      </c>
      <c r="J41" s="131">
        <v>0</v>
      </c>
      <c r="K41" s="156"/>
      <c r="L41" s="131">
        <v>95.3</v>
      </c>
      <c r="M41" s="131">
        <v>95.3</v>
      </c>
      <c r="N41" s="131">
        <v>0</v>
      </c>
      <c r="O41" s="156"/>
      <c r="P41" s="131">
        <v>0</v>
      </c>
      <c r="Q41" s="131">
        <v>0</v>
      </c>
      <c r="R41" s="131">
        <v>0</v>
      </c>
    </row>
    <row r="42" spans="1:18" x14ac:dyDescent="0.2">
      <c r="A42" s="407" t="s">
        <v>319</v>
      </c>
      <c r="B42" s="407"/>
      <c r="C42" s="125">
        <v>2000</v>
      </c>
      <c r="D42" s="126" t="s">
        <v>121</v>
      </c>
      <c r="E42" s="127" t="s">
        <v>3</v>
      </c>
      <c r="F42" s="128">
        <v>9</v>
      </c>
      <c r="G42" s="129"/>
      <c r="H42" s="131">
        <v>280.27</v>
      </c>
      <c r="I42" s="131">
        <v>268.61</v>
      </c>
      <c r="J42" s="131">
        <v>11.66</v>
      </c>
      <c r="K42" s="156"/>
      <c r="L42" s="131"/>
      <c r="M42" s="131"/>
      <c r="N42" s="131"/>
      <c r="O42" s="156"/>
      <c r="P42" s="131">
        <v>0</v>
      </c>
      <c r="Q42" s="131">
        <v>0</v>
      </c>
      <c r="R42" s="131">
        <v>0</v>
      </c>
    </row>
    <row r="43" spans="1:18" x14ac:dyDescent="0.2">
      <c r="A43" s="407" t="s">
        <v>317</v>
      </c>
      <c r="B43" s="407"/>
      <c r="C43" s="125">
        <v>2060</v>
      </c>
      <c r="D43" s="126" t="s">
        <v>120</v>
      </c>
      <c r="E43" s="127" t="s">
        <v>3</v>
      </c>
      <c r="F43" s="128">
        <v>10</v>
      </c>
      <c r="G43" s="129"/>
      <c r="H43" s="131">
        <v>658</v>
      </c>
      <c r="I43" s="131">
        <v>630.63</v>
      </c>
      <c r="J43" s="131">
        <v>27.37</v>
      </c>
      <c r="K43" s="156"/>
      <c r="L43" s="131">
        <v>653.61</v>
      </c>
      <c r="M43" s="131">
        <v>653.61</v>
      </c>
      <c r="N43" s="131">
        <v>0</v>
      </c>
      <c r="O43" s="156"/>
      <c r="P43" s="131">
        <v>0</v>
      </c>
      <c r="Q43" s="131">
        <v>0</v>
      </c>
      <c r="R43" s="131">
        <v>0</v>
      </c>
    </row>
    <row r="44" spans="1:18" x14ac:dyDescent="0.2">
      <c r="A44" s="407" t="s">
        <v>316</v>
      </c>
      <c r="B44" s="407"/>
      <c r="C44" s="125">
        <v>2150</v>
      </c>
      <c r="D44" s="126" t="s">
        <v>119</v>
      </c>
      <c r="E44" s="127" t="s">
        <v>3</v>
      </c>
      <c r="F44" s="128">
        <v>9</v>
      </c>
      <c r="G44" s="129"/>
      <c r="H44" s="131">
        <v>0</v>
      </c>
      <c r="I44" s="131">
        <v>0</v>
      </c>
      <c r="J44" s="131">
        <v>0</v>
      </c>
      <c r="K44" s="156"/>
      <c r="L44" s="131">
        <v>0</v>
      </c>
      <c r="M44" s="131">
        <v>0</v>
      </c>
      <c r="N44" s="131">
        <v>0</v>
      </c>
      <c r="O44" s="156"/>
      <c r="P44" s="131">
        <v>0</v>
      </c>
      <c r="Q44" s="131">
        <v>0</v>
      </c>
      <c r="R44" s="131">
        <v>0</v>
      </c>
    </row>
    <row r="45" spans="1:18" x14ac:dyDescent="0.2">
      <c r="A45" s="407" t="s">
        <v>319</v>
      </c>
      <c r="B45" s="407"/>
      <c r="C45" s="125">
        <v>2200</v>
      </c>
      <c r="D45" s="126" t="s">
        <v>118</v>
      </c>
      <c r="E45" s="127" t="s">
        <v>3</v>
      </c>
      <c r="F45" s="128">
        <v>10</v>
      </c>
      <c r="G45" s="129"/>
      <c r="H45" s="131">
        <v>730</v>
      </c>
      <c r="I45" s="131">
        <v>511</v>
      </c>
      <c r="J45" s="131">
        <v>219</v>
      </c>
      <c r="K45" s="156"/>
      <c r="L45" s="131">
        <v>45.5</v>
      </c>
      <c r="M45" s="131">
        <v>31.85</v>
      </c>
      <c r="N45" s="131">
        <v>13.65</v>
      </c>
      <c r="O45" s="156"/>
      <c r="P45" s="131">
        <v>0</v>
      </c>
      <c r="Q45" s="131">
        <v>0</v>
      </c>
      <c r="R45" s="131">
        <v>0</v>
      </c>
    </row>
    <row r="46" spans="1:18" x14ac:dyDescent="0.2">
      <c r="A46" s="407" t="s">
        <v>311</v>
      </c>
      <c r="B46" s="407"/>
      <c r="C46" s="125">
        <v>2310</v>
      </c>
      <c r="D46" s="126" t="s">
        <v>117</v>
      </c>
      <c r="E46" s="127" t="s">
        <v>3</v>
      </c>
      <c r="F46" s="128">
        <v>11</v>
      </c>
      <c r="G46" s="129"/>
      <c r="H46" s="131">
        <v>1280</v>
      </c>
      <c r="I46" s="131">
        <v>1142</v>
      </c>
      <c r="J46" s="131">
        <v>138</v>
      </c>
      <c r="K46" s="156"/>
      <c r="L46" s="131">
        <v>732.4</v>
      </c>
      <c r="M46" s="131">
        <v>730.7</v>
      </c>
      <c r="N46" s="131">
        <v>1.7</v>
      </c>
      <c r="O46" s="156"/>
      <c r="P46" s="131">
        <v>0</v>
      </c>
      <c r="Q46" s="131">
        <v>0</v>
      </c>
      <c r="R46" s="131">
        <v>0</v>
      </c>
    </row>
    <row r="47" spans="1:18" x14ac:dyDescent="0.2">
      <c r="A47" s="407" t="s">
        <v>316</v>
      </c>
      <c r="B47" s="407"/>
      <c r="C47" s="125">
        <v>2350</v>
      </c>
      <c r="D47" s="126" t="s">
        <v>116</v>
      </c>
      <c r="E47" s="127" t="s">
        <v>3</v>
      </c>
      <c r="F47" s="128">
        <v>11</v>
      </c>
      <c r="G47" s="129"/>
      <c r="H47" s="131">
        <v>1045.55</v>
      </c>
      <c r="I47" s="131">
        <v>930.23</v>
      </c>
      <c r="J47" s="131">
        <v>115.32</v>
      </c>
      <c r="K47" s="156"/>
      <c r="L47" s="131">
        <v>736.02</v>
      </c>
      <c r="M47" s="131">
        <v>713.64</v>
      </c>
      <c r="N47" s="131">
        <v>22.38</v>
      </c>
      <c r="O47" s="156"/>
      <c r="P47" s="131">
        <v>0</v>
      </c>
      <c r="Q47" s="131">
        <v>0</v>
      </c>
      <c r="R47" s="131">
        <v>0</v>
      </c>
    </row>
    <row r="48" spans="1:18" x14ac:dyDescent="0.2">
      <c r="A48" s="407" t="s">
        <v>311</v>
      </c>
      <c r="B48" s="407"/>
      <c r="C48" s="125">
        <v>2500</v>
      </c>
      <c r="D48" s="126" t="s">
        <v>115</v>
      </c>
      <c r="E48" s="127" t="s">
        <v>3</v>
      </c>
      <c r="F48" s="128">
        <v>4</v>
      </c>
      <c r="G48" s="129"/>
      <c r="H48" s="131">
        <v>0</v>
      </c>
      <c r="I48" s="131">
        <v>0</v>
      </c>
      <c r="J48" s="131">
        <v>0</v>
      </c>
      <c r="K48" s="156"/>
      <c r="L48" s="131">
        <v>65.62</v>
      </c>
      <c r="M48" s="131">
        <v>62.12</v>
      </c>
      <c r="N48" s="131">
        <v>3.5</v>
      </c>
      <c r="O48" s="156"/>
      <c r="P48" s="131">
        <v>0</v>
      </c>
      <c r="Q48" s="131">
        <v>0</v>
      </c>
      <c r="R48" s="131">
        <v>0</v>
      </c>
    </row>
    <row r="49" spans="1:20" x14ac:dyDescent="0.2">
      <c r="A49" s="407" t="s">
        <v>316</v>
      </c>
      <c r="B49" s="407"/>
      <c r="C49" s="125">
        <v>2600</v>
      </c>
      <c r="D49" s="126" t="s">
        <v>114</v>
      </c>
      <c r="E49" s="127" t="s">
        <v>3</v>
      </c>
      <c r="F49" s="128">
        <v>4</v>
      </c>
      <c r="G49" s="129"/>
      <c r="H49" s="131">
        <v>3562</v>
      </c>
      <c r="I49" s="131">
        <v>3300</v>
      </c>
      <c r="J49" s="131">
        <v>262</v>
      </c>
      <c r="K49" s="156"/>
      <c r="L49" s="131">
        <v>69.430000000000007</v>
      </c>
      <c r="M49" s="131">
        <v>69.430000000000007</v>
      </c>
      <c r="N49" s="131">
        <v>0</v>
      </c>
      <c r="O49" s="156"/>
      <c r="P49" s="131">
        <v>101</v>
      </c>
      <c r="Q49" s="131">
        <v>101</v>
      </c>
      <c r="R49" s="131">
        <v>0</v>
      </c>
      <c r="T49" s="368"/>
    </row>
    <row r="50" spans="1:20" x14ac:dyDescent="0.2">
      <c r="A50" s="407" t="s">
        <v>322</v>
      </c>
      <c r="B50" s="407"/>
      <c r="C50" s="125">
        <v>2700</v>
      </c>
      <c r="D50" s="126" t="s">
        <v>113</v>
      </c>
      <c r="E50" s="127" t="s">
        <v>11</v>
      </c>
      <c r="F50" s="128">
        <v>10</v>
      </c>
      <c r="G50" s="129"/>
      <c r="H50" s="131">
        <v>815.08</v>
      </c>
      <c r="I50" s="131">
        <v>706.59</v>
      </c>
      <c r="J50" s="131">
        <v>108.49</v>
      </c>
      <c r="K50" s="156"/>
      <c r="L50" s="131">
        <v>801</v>
      </c>
      <c r="M50" s="131">
        <v>801</v>
      </c>
      <c r="N50" s="131">
        <v>0</v>
      </c>
      <c r="O50" s="156"/>
      <c r="P50" s="131">
        <v>87</v>
      </c>
      <c r="Q50" s="131">
        <v>87</v>
      </c>
      <c r="R50" s="131">
        <v>0</v>
      </c>
    </row>
    <row r="51" spans="1:20" x14ac:dyDescent="0.2">
      <c r="A51" s="407" t="s">
        <v>317</v>
      </c>
      <c r="B51" s="407"/>
      <c r="C51" s="125">
        <v>2750</v>
      </c>
      <c r="D51" s="126" t="s">
        <v>112</v>
      </c>
      <c r="E51" s="127" t="s">
        <v>3</v>
      </c>
      <c r="F51" s="128">
        <v>4</v>
      </c>
      <c r="G51" s="129"/>
      <c r="H51" s="131">
        <v>4802</v>
      </c>
      <c r="I51" s="131">
        <v>4299</v>
      </c>
      <c r="J51" s="131">
        <v>503</v>
      </c>
      <c r="K51" s="156"/>
      <c r="L51" s="131">
        <v>2533.21</v>
      </c>
      <c r="M51" s="131">
        <v>2435.1799999999998</v>
      </c>
      <c r="N51" s="131">
        <v>98.03</v>
      </c>
      <c r="O51" s="156"/>
      <c r="P51" s="131">
        <v>253.78</v>
      </c>
      <c r="Q51" s="131">
        <v>253.78</v>
      </c>
      <c r="R51" s="131">
        <v>0</v>
      </c>
    </row>
    <row r="52" spans="1:20" x14ac:dyDescent="0.2">
      <c r="A52" s="407" t="s">
        <v>314</v>
      </c>
      <c r="B52" s="407"/>
      <c r="C52" s="125">
        <v>2850</v>
      </c>
      <c r="D52" s="126" t="s">
        <v>111</v>
      </c>
      <c r="E52" s="127" t="s">
        <v>8</v>
      </c>
      <c r="F52" s="128">
        <v>3</v>
      </c>
      <c r="G52" s="129"/>
      <c r="H52" s="131">
        <v>11087.3</v>
      </c>
      <c r="I52" s="131">
        <v>9629.32</v>
      </c>
      <c r="J52" s="131">
        <v>1457.98</v>
      </c>
      <c r="K52" s="156"/>
      <c r="L52" s="131">
        <v>47.5</v>
      </c>
      <c r="M52" s="131">
        <v>47.5</v>
      </c>
      <c r="N52" s="131">
        <v>0</v>
      </c>
      <c r="O52" s="156"/>
      <c r="P52" s="131">
        <v>0</v>
      </c>
      <c r="Q52" s="131">
        <v>0</v>
      </c>
      <c r="R52" s="131">
        <v>0</v>
      </c>
    </row>
    <row r="53" spans="1:20" x14ac:dyDescent="0.2">
      <c r="A53" s="407" t="s">
        <v>316</v>
      </c>
      <c r="B53" s="407"/>
      <c r="C53" s="125">
        <v>2900</v>
      </c>
      <c r="D53" s="126" t="s">
        <v>110</v>
      </c>
      <c r="E53" s="127" t="s">
        <v>3</v>
      </c>
      <c r="F53" s="128">
        <v>10</v>
      </c>
      <c r="G53" s="129"/>
      <c r="H53" s="131">
        <v>645.29999999999995</v>
      </c>
      <c r="I53" s="131">
        <v>610.29999999999995</v>
      </c>
      <c r="J53" s="131">
        <v>35</v>
      </c>
      <c r="K53" s="156"/>
      <c r="L53" s="131">
        <v>6061</v>
      </c>
      <c r="M53" s="131">
        <v>6058</v>
      </c>
      <c r="N53" s="131">
        <v>3</v>
      </c>
      <c r="O53" s="156"/>
      <c r="P53" s="131">
        <v>0</v>
      </c>
      <c r="Q53" s="131">
        <v>0</v>
      </c>
      <c r="R53" s="131">
        <v>0</v>
      </c>
    </row>
    <row r="54" spans="1:20" x14ac:dyDescent="0.2">
      <c r="A54" s="407" t="s">
        <v>316</v>
      </c>
      <c r="B54" s="407"/>
      <c r="C54" s="125">
        <v>2950</v>
      </c>
      <c r="D54" s="126" t="s">
        <v>109</v>
      </c>
      <c r="E54" s="127" t="s">
        <v>3</v>
      </c>
      <c r="F54" s="128">
        <v>9</v>
      </c>
      <c r="G54" s="129"/>
      <c r="H54" s="131">
        <v>445.92</v>
      </c>
      <c r="I54" s="131">
        <v>427.37</v>
      </c>
      <c r="J54" s="131">
        <v>18.55</v>
      </c>
      <c r="K54" s="156"/>
      <c r="L54" s="131">
        <v>0</v>
      </c>
      <c r="M54" s="131">
        <v>0</v>
      </c>
      <c r="N54" s="131">
        <v>0</v>
      </c>
      <c r="O54" s="156"/>
      <c r="P54" s="131">
        <v>0</v>
      </c>
      <c r="Q54" s="131">
        <v>0</v>
      </c>
      <c r="R54" s="131">
        <v>0</v>
      </c>
    </row>
    <row r="55" spans="1:20" x14ac:dyDescent="0.2">
      <c r="A55" s="407" t="s">
        <v>312</v>
      </c>
      <c r="B55" s="407"/>
      <c r="C55" s="125">
        <v>3020</v>
      </c>
      <c r="D55" s="126" t="s">
        <v>108</v>
      </c>
      <c r="E55" s="127" t="s">
        <v>3</v>
      </c>
      <c r="F55" s="128">
        <v>6</v>
      </c>
      <c r="G55" s="129"/>
      <c r="H55" s="131">
        <v>1430</v>
      </c>
      <c r="I55" s="131">
        <v>1114</v>
      </c>
      <c r="J55" s="131">
        <v>316</v>
      </c>
      <c r="K55" s="156"/>
      <c r="L55" s="131">
        <v>296.60000000000002</v>
      </c>
      <c r="M55" s="131">
        <v>296.60000000000002</v>
      </c>
      <c r="N55" s="131">
        <v>0</v>
      </c>
      <c r="O55" s="156"/>
      <c r="P55" s="131">
        <v>0</v>
      </c>
      <c r="Q55" s="131">
        <v>0</v>
      </c>
      <c r="R55" s="131">
        <v>0</v>
      </c>
    </row>
    <row r="56" spans="1:20" x14ac:dyDescent="0.2">
      <c r="A56" s="407" t="s">
        <v>318</v>
      </c>
      <c r="B56" s="407"/>
      <c r="C56" s="125">
        <v>3050</v>
      </c>
      <c r="D56" s="126" t="s">
        <v>107</v>
      </c>
      <c r="E56" s="127" t="s">
        <v>11</v>
      </c>
      <c r="F56" s="128">
        <v>9</v>
      </c>
      <c r="G56" s="129"/>
      <c r="H56" s="131">
        <v>467.68</v>
      </c>
      <c r="I56" s="131">
        <v>448.22</v>
      </c>
      <c r="J56" s="131">
        <v>19.46</v>
      </c>
      <c r="K56" s="156"/>
      <c r="L56" s="131">
        <v>330.57</v>
      </c>
      <c r="M56" s="131">
        <v>330.57</v>
      </c>
      <c r="N56" s="131">
        <v>0</v>
      </c>
      <c r="O56" s="156"/>
      <c r="P56" s="131">
        <v>0</v>
      </c>
      <c r="Q56" s="131">
        <v>0</v>
      </c>
      <c r="R56" s="131">
        <v>0</v>
      </c>
    </row>
    <row r="57" spans="1:20" x14ac:dyDescent="0.2">
      <c r="A57" s="410"/>
      <c r="B57" s="407"/>
      <c r="C57" s="125">
        <v>3100</v>
      </c>
      <c r="D57" s="126" t="s">
        <v>106</v>
      </c>
      <c r="E57" s="127" t="s">
        <v>6</v>
      </c>
      <c r="F57" s="128">
        <v>7</v>
      </c>
      <c r="G57" s="129"/>
      <c r="H57" s="131">
        <v>21095</v>
      </c>
      <c r="I57" s="131">
        <v>19660</v>
      </c>
      <c r="J57" s="131">
        <v>1435</v>
      </c>
      <c r="K57" s="156"/>
      <c r="L57" s="131">
        <v>1168</v>
      </c>
      <c r="M57" s="131">
        <v>1168</v>
      </c>
      <c r="N57" s="131">
        <v>0</v>
      </c>
      <c r="O57" s="156"/>
      <c r="P57" s="131">
        <v>0</v>
      </c>
      <c r="Q57" s="131">
        <v>0</v>
      </c>
      <c r="R57" s="131">
        <v>0</v>
      </c>
    </row>
    <row r="58" spans="1:20" x14ac:dyDescent="0.2">
      <c r="A58" s="407" t="s">
        <v>317</v>
      </c>
      <c r="B58" s="407"/>
      <c r="C58" s="125">
        <v>3310</v>
      </c>
      <c r="D58" s="126" t="s">
        <v>105</v>
      </c>
      <c r="E58" s="127" t="s">
        <v>3</v>
      </c>
      <c r="F58" s="128">
        <v>4</v>
      </c>
      <c r="G58" s="129"/>
      <c r="H58" s="131">
        <v>5110.32</v>
      </c>
      <c r="I58" s="131">
        <v>4048.32</v>
      </c>
      <c r="J58" s="131">
        <v>1062</v>
      </c>
      <c r="K58" s="156"/>
      <c r="L58" s="131">
        <v>167.07</v>
      </c>
      <c r="M58" s="131">
        <v>167.07</v>
      </c>
      <c r="N58" s="131">
        <v>0</v>
      </c>
      <c r="O58" s="156"/>
      <c r="P58" s="131">
        <v>80</v>
      </c>
      <c r="Q58" s="131">
        <v>80</v>
      </c>
      <c r="R58" s="131">
        <v>0</v>
      </c>
    </row>
    <row r="59" spans="1:20" x14ac:dyDescent="0.2">
      <c r="A59" s="407" t="s">
        <v>318</v>
      </c>
      <c r="B59" s="407"/>
      <c r="C59" s="125">
        <v>3350</v>
      </c>
      <c r="D59" s="126" t="s">
        <v>104</v>
      </c>
      <c r="E59" s="127" t="s">
        <v>11</v>
      </c>
      <c r="F59" s="128">
        <v>4</v>
      </c>
      <c r="G59" s="129"/>
      <c r="H59" s="131">
        <v>5111</v>
      </c>
      <c r="I59" s="131">
        <v>4884</v>
      </c>
      <c r="J59" s="131">
        <v>227</v>
      </c>
      <c r="K59" s="156"/>
      <c r="L59" s="131">
        <v>6338.8799999999992</v>
      </c>
      <c r="M59" s="131">
        <v>5761.88</v>
      </c>
      <c r="N59" s="131">
        <v>577</v>
      </c>
      <c r="O59" s="156"/>
      <c r="P59" s="131">
        <v>394</v>
      </c>
      <c r="Q59" s="131">
        <v>394</v>
      </c>
      <c r="R59" s="131">
        <v>0</v>
      </c>
    </row>
    <row r="60" spans="1:20" x14ac:dyDescent="0.2">
      <c r="A60" s="411" t="s">
        <v>311</v>
      </c>
      <c r="B60" s="412" t="s">
        <v>319</v>
      </c>
      <c r="C60" s="125">
        <v>3370</v>
      </c>
      <c r="D60" s="126" t="s">
        <v>103</v>
      </c>
      <c r="E60" s="127" t="s">
        <v>3</v>
      </c>
      <c r="F60" s="128">
        <v>11</v>
      </c>
      <c r="G60" s="129"/>
      <c r="H60" s="131">
        <v>745</v>
      </c>
      <c r="I60" s="131">
        <v>714.01</v>
      </c>
      <c r="J60" s="131">
        <v>30.99</v>
      </c>
      <c r="K60" s="156"/>
      <c r="L60" s="131">
        <v>585.75</v>
      </c>
      <c r="M60" s="131">
        <v>555.75</v>
      </c>
      <c r="N60" s="131">
        <v>30</v>
      </c>
      <c r="O60" s="156"/>
      <c r="P60" s="131">
        <v>0</v>
      </c>
      <c r="Q60" s="131">
        <v>0</v>
      </c>
      <c r="R60" s="131">
        <v>0</v>
      </c>
    </row>
    <row r="61" spans="1:20" x14ac:dyDescent="0.2">
      <c r="A61" s="407" t="s">
        <v>318</v>
      </c>
      <c r="B61" s="407"/>
      <c r="C61" s="125">
        <v>3400</v>
      </c>
      <c r="D61" s="126" t="s">
        <v>102</v>
      </c>
      <c r="E61" s="127" t="s">
        <v>11</v>
      </c>
      <c r="F61" s="128">
        <v>4</v>
      </c>
      <c r="G61" s="129"/>
      <c r="H61" s="131">
        <v>4868</v>
      </c>
      <c r="I61" s="131">
        <v>4645</v>
      </c>
      <c r="J61" s="131">
        <v>223</v>
      </c>
      <c r="K61" s="156"/>
      <c r="L61" s="131">
        <v>6291</v>
      </c>
      <c r="M61" s="131">
        <v>6291</v>
      </c>
      <c r="N61" s="131">
        <v>0</v>
      </c>
      <c r="O61" s="156"/>
      <c r="P61" s="131">
        <v>496</v>
      </c>
      <c r="Q61" s="131">
        <v>496</v>
      </c>
      <c r="R61" s="131">
        <v>0</v>
      </c>
    </row>
    <row r="62" spans="1:20" x14ac:dyDescent="0.2">
      <c r="A62" s="407" t="s">
        <v>321</v>
      </c>
      <c r="B62" s="407"/>
      <c r="C62" s="125">
        <v>3450</v>
      </c>
      <c r="D62" s="126" t="s">
        <v>101</v>
      </c>
      <c r="E62" s="127" t="s">
        <v>3</v>
      </c>
      <c r="F62" s="128">
        <v>4</v>
      </c>
      <c r="G62" s="129"/>
      <c r="H62" s="131">
        <v>1520</v>
      </c>
      <c r="I62" s="131">
        <v>1456.77</v>
      </c>
      <c r="J62" s="131">
        <v>63.23</v>
      </c>
      <c r="K62" s="156"/>
      <c r="L62" s="131"/>
      <c r="M62" s="131"/>
      <c r="N62" s="131"/>
      <c r="O62" s="156"/>
      <c r="P62" s="131">
        <v>0</v>
      </c>
      <c r="Q62" s="131">
        <v>0</v>
      </c>
      <c r="R62" s="131">
        <v>0</v>
      </c>
    </row>
    <row r="63" spans="1:20" x14ac:dyDescent="0.2">
      <c r="A63" s="407" t="s">
        <v>319</v>
      </c>
      <c r="B63" s="407"/>
      <c r="C63" s="125">
        <v>3500</v>
      </c>
      <c r="D63" s="126" t="s">
        <v>100</v>
      </c>
      <c r="E63" s="127" t="s">
        <v>3</v>
      </c>
      <c r="F63" s="128">
        <v>9</v>
      </c>
      <c r="G63" s="129"/>
      <c r="H63" s="131">
        <v>113</v>
      </c>
      <c r="I63" s="131">
        <v>107.5</v>
      </c>
      <c r="J63" s="131">
        <v>5.5</v>
      </c>
      <c r="K63" s="156"/>
      <c r="L63" s="131">
        <v>141</v>
      </c>
      <c r="M63" s="131">
        <v>141</v>
      </c>
      <c r="N63" s="131">
        <v>0</v>
      </c>
      <c r="O63" s="156"/>
      <c r="P63" s="131">
        <v>0</v>
      </c>
      <c r="Q63" s="131">
        <v>0</v>
      </c>
      <c r="R63" s="131">
        <v>0</v>
      </c>
    </row>
    <row r="64" spans="1:20" x14ac:dyDescent="0.2">
      <c r="A64" s="407" t="s">
        <v>312</v>
      </c>
      <c r="B64" s="407"/>
      <c r="C64" s="125">
        <v>3550</v>
      </c>
      <c r="D64" s="126" t="s">
        <v>99</v>
      </c>
      <c r="E64" s="127" t="s">
        <v>3</v>
      </c>
      <c r="F64" s="128">
        <v>11</v>
      </c>
      <c r="G64" s="129"/>
      <c r="H64" s="131">
        <v>965.8</v>
      </c>
      <c r="I64" s="131">
        <v>915.8</v>
      </c>
      <c r="J64" s="131">
        <v>50</v>
      </c>
      <c r="K64" s="156"/>
      <c r="L64" s="131">
        <v>864.89</v>
      </c>
      <c r="M64" s="131">
        <v>703.37</v>
      </c>
      <c r="N64" s="131">
        <v>161.52000000000001</v>
      </c>
      <c r="O64" s="156"/>
      <c r="P64" s="131">
        <v>0</v>
      </c>
      <c r="Q64" s="131">
        <v>0</v>
      </c>
      <c r="R64" s="131">
        <v>0</v>
      </c>
    </row>
    <row r="65" spans="1:18" x14ac:dyDescent="0.2">
      <c r="A65" s="407" t="s">
        <v>312</v>
      </c>
      <c r="B65" s="407"/>
      <c r="C65" s="125">
        <v>3650</v>
      </c>
      <c r="D65" s="126" t="s">
        <v>98</v>
      </c>
      <c r="E65" s="127" t="s">
        <v>3</v>
      </c>
      <c r="F65" s="128">
        <v>9</v>
      </c>
      <c r="G65" s="129"/>
      <c r="H65" s="131">
        <v>508.7</v>
      </c>
      <c r="I65" s="131">
        <v>488.35</v>
      </c>
      <c r="J65" s="131">
        <v>20.350000000000001</v>
      </c>
      <c r="K65" s="156"/>
      <c r="L65" s="131">
        <v>0</v>
      </c>
      <c r="M65" s="131">
        <v>0</v>
      </c>
      <c r="N65" s="131">
        <v>0</v>
      </c>
      <c r="O65" s="156"/>
      <c r="P65" s="131">
        <v>0</v>
      </c>
      <c r="Q65" s="131">
        <v>0</v>
      </c>
      <c r="R65" s="131">
        <v>0</v>
      </c>
    </row>
    <row r="66" spans="1:18" x14ac:dyDescent="0.2">
      <c r="A66" s="407" t="s">
        <v>312</v>
      </c>
      <c r="B66" s="407"/>
      <c r="C66" s="125">
        <v>3660</v>
      </c>
      <c r="D66" s="126" t="s">
        <v>97</v>
      </c>
      <c r="E66" s="127" t="s">
        <v>3</v>
      </c>
      <c r="F66" s="128">
        <v>10</v>
      </c>
      <c r="G66" s="129"/>
      <c r="H66" s="131">
        <v>299</v>
      </c>
      <c r="I66" s="131">
        <v>290</v>
      </c>
      <c r="J66" s="131">
        <v>9</v>
      </c>
      <c r="K66" s="156"/>
      <c r="L66" s="131">
        <v>643.75</v>
      </c>
      <c r="M66" s="131">
        <v>643.75</v>
      </c>
      <c r="N66" s="131">
        <v>0</v>
      </c>
      <c r="O66" s="156"/>
      <c r="P66" s="131">
        <v>0</v>
      </c>
      <c r="Q66" s="131">
        <v>0</v>
      </c>
      <c r="R66" s="131">
        <v>0</v>
      </c>
    </row>
    <row r="67" spans="1:18" x14ac:dyDescent="0.2">
      <c r="A67" s="407" t="s">
        <v>317</v>
      </c>
      <c r="B67" s="407"/>
      <c r="C67" s="125">
        <v>3700</v>
      </c>
      <c r="D67" s="126" t="s">
        <v>96</v>
      </c>
      <c r="E67" s="127" t="s">
        <v>3</v>
      </c>
      <c r="F67" s="128">
        <v>9</v>
      </c>
      <c r="G67" s="129"/>
      <c r="H67" s="131">
        <v>205</v>
      </c>
      <c r="I67" s="131">
        <v>196.47</v>
      </c>
      <c r="J67" s="131">
        <v>8.5299999999999994</v>
      </c>
      <c r="K67" s="156"/>
      <c r="L67" s="131">
        <v>342</v>
      </c>
      <c r="M67" s="131">
        <v>342</v>
      </c>
      <c r="N67" s="131">
        <v>0</v>
      </c>
      <c r="O67" s="156"/>
      <c r="P67" s="131">
        <v>0</v>
      </c>
      <c r="Q67" s="131">
        <v>0</v>
      </c>
      <c r="R67" s="131">
        <v>0</v>
      </c>
    </row>
    <row r="68" spans="1:18" x14ac:dyDescent="0.2">
      <c r="A68" s="407" t="s">
        <v>318</v>
      </c>
      <c r="B68" s="407"/>
      <c r="C68" s="125">
        <v>3750</v>
      </c>
      <c r="D68" s="126" t="s">
        <v>95</v>
      </c>
      <c r="E68" s="127" t="s">
        <v>11</v>
      </c>
      <c r="F68" s="128">
        <v>4</v>
      </c>
      <c r="G68" s="129"/>
      <c r="H68" s="131">
        <v>8788.11</v>
      </c>
      <c r="I68" s="131">
        <v>8226.11</v>
      </c>
      <c r="J68" s="131">
        <v>562</v>
      </c>
      <c r="K68" s="156"/>
      <c r="L68" s="131">
        <v>2023.24</v>
      </c>
      <c r="M68" s="131">
        <v>2022.29</v>
      </c>
      <c r="N68" s="131">
        <v>0.95</v>
      </c>
      <c r="O68" s="156"/>
      <c r="P68" s="131">
        <v>0</v>
      </c>
      <c r="Q68" s="131">
        <v>0</v>
      </c>
      <c r="R68" s="131">
        <v>0</v>
      </c>
    </row>
    <row r="69" spans="1:18" x14ac:dyDescent="0.2">
      <c r="A69" s="407" t="s">
        <v>314</v>
      </c>
      <c r="B69" s="407"/>
      <c r="C69" s="125">
        <v>3800</v>
      </c>
      <c r="D69" s="126" t="s">
        <v>94</v>
      </c>
      <c r="E69" s="127" t="s">
        <v>6</v>
      </c>
      <c r="F69" s="128">
        <v>6</v>
      </c>
      <c r="G69" s="129"/>
      <c r="H69" s="131">
        <v>6320</v>
      </c>
      <c r="I69" s="131">
        <v>5751</v>
      </c>
      <c r="J69" s="131">
        <v>569</v>
      </c>
      <c r="K69" s="156"/>
      <c r="L69" s="131">
        <v>1067.3</v>
      </c>
      <c r="M69" s="131">
        <v>1067.3</v>
      </c>
      <c r="N69" s="131">
        <v>0</v>
      </c>
      <c r="O69" s="156"/>
      <c r="P69" s="131">
        <v>103</v>
      </c>
      <c r="Q69" s="131">
        <v>103</v>
      </c>
      <c r="R69" s="131">
        <v>0</v>
      </c>
    </row>
    <row r="70" spans="1:18" x14ac:dyDescent="0.2">
      <c r="A70" s="407" t="s">
        <v>321</v>
      </c>
      <c r="B70" s="407"/>
      <c r="C70" s="125">
        <v>3850</v>
      </c>
      <c r="D70" s="126" t="s">
        <v>93</v>
      </c>
      <c r="E70" s="127" t="s">
        <v>3</v>
      </c>
      <c r="F70" s="128">
        <v>9</v>
      </c>
      <c r="G70" s="129"/>
      <c r="H70" s="131">
        <v>0</v>
      </c>
      <c r="I70" s="131">
        <v>0</v>
      </c>
      <c r="J70" s="131">
        <v>0</v>
      </c>
      <c r="K70" s="156"/>
      <c r="L70" s="131">
        <v>295</v>
      </c>
      <c r="M70" s="131">
        <v>295</v>
      </c>
      <c r="N70" s="131">
        <v>0</v>
      </c>
      <c r="O70" s="156"/>
      <c r="P70" s="131">
        <v>0</v>
      </c>
      <c r="Q70" s="131">
        <v>0</v>
      </c>
      <c r="R70" s="131">
        <v>0</v>
      </c>
    </row>
    <row r="71" spans="1:18" x14ac:dyDescent="0.2">
      <c r="A71" s="407" t="s">
        <v>314</v>
      </c>
      <c r="B71" s="407"/>
      <c r="C71" s="125">
        <v>3950</v>
      </c>
      <c r="D71" s="126" t="s">
        <v>92</v>
      </c>
      <c r="E71" s="127" t="s">
        <v>8</v>
      </c>
      <c r="F71" s="128">
        <v>3</v>
      </c>
      <c r="G71" s="129"/>
      <c r="H71" s="131">
        <v>7562</v>
      </c>
      <c r="I71" s="131">
        <v>6686.32</v>
      </c>
      <c r="J71" s="131">
        <v>875.68</v>
      </c>
      <c r="K71" s="156"/>
      <c r="L71" s="131">
        <v>6</v>
      </c>
      <c r="M71" s="131">
        <v>6</v>
      </c>
      <c r="N71" s="131">
        <v>0</v>
      </c>
      <c r="O71" s="156"/>
      <c r="P71" s="131">
        <v>57.6</v>
      </c>
      <c r="Q71" s="131">
        <v>57.6</v>
      </c>
      <c r="R71" s="131">
        <v>0</v>
      </c>
    </row>
    <row r="72" spans="1:18" x14ac:dyDescent="0.2">
      <c r="A72" s="407" t="s">
        <v>323</v>
      </c>
      <c r="B72" s="407"/>
      <c r="C72" s="132">
        <v>4000</v>
      </c>
      <c r="D72" s="133" t="s">
        <v>91</v>
      </c>
      <c r="E72" s="127" t="s">
        <v>8</v>
      </c>
      <c r="F72" s="128">
        <v>7</v>
      </c>
      <c r="G72" s="129"/>
      <c r="H72" s="131">
        <v>15184</v>
      </c>
      <c r="I72" s="131">
        <v>14242.59</v>
      </c>
      <c r="J72" s="131">
        <v>941.41</v>
      </c>
      <c r="K72" s="156"/>
      <c r="L72" s="131">
        <v>121</v>
      </c>
      <c r="M72" s="131">
        <v>121</v>
      </c>
      <c r="N72" s="131">
        <v>0</v>
      </c>
      <c r="O72" s="156"/>
      <c r="P72" s="131">
        <v>616</v>
      </c>
      <c r="Q72" s="131">
        <v>616</v>
      </c>
      <c r="R72" s="131">
        <v>0</v>
      </c>
    </row>
    <row r="73" spans="1:18" x14ac:dyDescent="0.2">
      <c r="A73" s="407" t="s">
        <v>323</v>
      </c>
      <c r="B73" s="407"/>
      <c r="C73" s="125">
        <v>4100</v>
      </c>
      <c r="D73" s="126" t="s">
        <v>90</v>
      </c>
      <c r="E73" s="127" t="s">
        <v>8</v>
      </c>
      <c r="F73" s="128">
        <v>2</v>
      </c>
      <c r="G73" s="129"/>
      <c r="H73" s="131">
        <v>1173.8699999999999</v>
      </c>
      <c r="I73" s="131">
        <v>1138.42</v>
      </c>
      <c r="J73" s="131">
        <v>35.450000000000003</v>
      </c>
      <c r="K73" s="156"/>
      <c r="L73" s="131"/>
      <c r="M73" s="131"/>
      <c r="N73" s="131"/>
      <c r="O73" s="156"/>
      <c r="P73" s="131">
        <v>23.01</v>
      </c>
      <c r="Q73" s="131">
        <v>22.5</v>
      </c>
      <c r="R73" s="131">
        <v>0.51</v>
      </c>
    </row>
    <row r="74" spans="1:18" x14ac:dyDescent="0.2">
      <c r="A74" s="407" t="s">
        <v>313</v>
      </c>
      <c r="B74" s="407"/>
      <c r="C74" s="125">
        <v>4150</v>
      </c>
      <c r="D74" s="134" t="s">
        <v>89</v>
      </c>
      <c r="E74" s="127" t="s">
        <v>8</v>
      </c>
      <c r="F74" s="128">
        <v>3</v>
      </c>
      <c r="G74" s="129"/>
      <c r="H74" s="131">
        <v>7147</v>
      </c>
      <c r="I74" s="131">
        <v>6790</v>
      </c>
      <c r="J74" s="131">
        <v>357</v>
      </c>
      <c r="K74" s="156"/>
      <c r="L74" s="131">
        <v>111</v>
      </c>
      <c r="M74" s="131">
        <v>111</v>
      </c>
      <c r="N74" s="131">
        <v>0</v>
      </c>
      <c r="O74" s="156"/>
      <c r="P74" s="131">
        <v>0</v>
      </c>
      <c r="Q74" s="131">
        <v>0</v>
      </c>
      <c r="R74" s="131">
        <v>0</v>
      </c>
    </row>
    <row r="75" spans="1:18" x14ac:dyDescent="0.2">
      <c r="A75" s="407" t="s">
        <v>312</v>
      </c>
      <c r="B75" s="407"/>
      <c r="C75" s="125">
        <v>4200</v>
      </c>
      <c r="D75" s="126" t="s">
        <v>88</v>
      </c>
      <c r="E75" s="127" t="s">
        <v>3</v>
      </c>
      <c r="F75" s="128">
        <v>11</v>
      </c>
      <c r="G75" s="129"/>
      <c r="H75" s="131">
        <v>3000</v>
      </c>
      <c r="I75" s="131">
        <v>2900</v>
      </c>
      <c r="J75" s="131">
        <v>100</v>
      </c>
      <c r="K75" s="156"/>
      <c r="L75" s="131">
        <v>0</v>
      </c>
      <c r="M75" s="131">
        <v>0</v>
      </c>
      <c r="N75" s="131">
        <v>0</v>
      </c>
      <c r="O75" s="156"/>
      <c r="P75" s="131">
        <v>0</v>
      </c>
      <c r="Q75" s="131">
        <v>0</v>
      </c>
      <c r="R75" s="131">
        <v>0</v>
      </c>
    </row>
    <row r="76" spans="1:18" x14ac:dyDescent="0.2">
      <c r="A76" s="407" t="s">
        <v>321</v>
      </c>
      <c r="B76" s="407"/>
      <c r="C76" s="125">
        <v>4250</v>
      </c>
      <c r="D76" s="126" t="s">
        <v>87</v>
      </c>
      <c r="E76" s="127" t="s">
        <v>3</v>
      </c>
      <c r="F76" s="128">
        <v>8</v>
      </c>
      <c r="G76" s="129"/>
      <c r="H76" s="131">
        <v>0</v>
      </c>
      <c r="I76" s="131">
        <v>0</v>
      </c>
      <c r="J76" s="131">
        <v>0</v>
      </c>
      <c r="K76" s="156"/>
      <c r="L76" s="131"/>
      <c r="M76" s="131"/>
      <c r="N76" s="131"/>
      <c r="O76" s="156"/>
      <c r="P76" s="131">
        <v>0</v>
      </c>
      <c r="Q76" s="131">
        <v>0</v>
      </c>
      <c r="R76" s="131">
        <v>0</v>
      </c>
    </row>
    <row r="77" spans="1:18" x14ac:dyDescent="0.2">
      <c r="A77" s="407" t="s">
        <v>319</v>
      </c>
      <c r="B77" s="407"/>
      <c r="C77" s="125">
        <v>4300</v>
      </c>
      <c r="D77" s="126" t="s">
        <v>86</v>
      </c>
      <c r="E77" s="127" t="s">
        <v>3</v>
      </c>
      <c r="F77" s="128">
        <v>10</v>
      </c>
      <c r="G77" s="129"/>
      <c r="H77" s="131">
        <v>465.74</v>
      </c>
      <c r="I77" s="131">
        <v>386.56</v>
      </c>
      <c r="J77" s="131">
        <v>79.180000000000007</v>
      </c>
      <c r="K77" s="156"/>
      <c r="L77" s="131">
        <v>115.02</v>
      </c>
      <c r="M77" s="131">
        <v>115.02</v>
      </c>
      <c r="N77" s="131">
        <v>0</v>
      </c>
      <c r="O77" s="156"/>
      <c r="P77" s="131">
        <v>0</v>
      </c>
      <c r="Q77" s="131">
        <v>0</v>
      </c>
      <c r="R77" s="131">
        <v>0</v>
      </c>
    </row>
    <row r="78" spans="1:18" x14ac:dyDescent="0.2">
      <c r="A78" s="407" t="s">
        <v>318</v>
      </c>
      <c r="B78" s="407"/>
      <c r="C78" s="125">
        <v>4350</v>
      </c>
      <c r="D78" s="126" t="s">
        <v>85</v>
      </c>
      <c r="E78" s="127" t="s">
        <v>11</v>
      </c>
      <c r="F78" s="128">
        <v>4</v>
      </c>
      <c r="G78" s="129"/>
      <c r="H78" s="131">
        <v>2787.7</v>
      </c>
      <c r="I78" s="131">
        <v>2592</v>
      </c>
      <c r="J78" s="131">
        <v>195.7</v>
      </c>
      <c r="K78" s="156"/>
      <c r="L78" s="131">
        <v>1219.1400000000001</v>
      </c>
      <c r="M78" s="131">
        <v>1044.4100000000001</v>
      </c>
      <c r="N78" s="131">
        <v>174.73</v>
      </c>
      <c r="O78" s="156"/>
      <c r="P78" s="131">
        <v>0</v>
      </c>
      <c r="Q78" s="131">
        <v>0</v>
      </c>
      <c r="R78" s="131">
        <v>0</v>
      </c>
    </row>
    <row r="79" spans="1:18" x14ac:dyDescent="0.2">
      <c r="A79" s="407" t="s">
        <v>324</v>
      </c>
      <c r="B79" s="407"/>
      <c r="C79" s="125">
        <v>4400</v>
      </c>
      <c r="D79" s="126" t="s">
        <v>84</v>
      </c>
      <c r="E79" s="127" t="s">
        <v>6</v>
      </c>
      <c r="F79" s="128">
        <v>4</v>
      </c>
      <c r="G79" s="129"/>
      <c r="H79" s="131">
        <v>2351</v>
      </c>
      <c r="I79" s="131">
        <v>2248.5</v>
      </c>
      <c r="J79" s="131">
        <v>102.5</v>
      </c>
      <c r="K79" s="156"/>
      <c r="L79" s="131">
        <v>270</v>
      </c>
      <c r="M79" s="131">
        <v>270</v>
      </c>
      <c r="N79" s="131">
        <v>0</v>
      </c>
      <c r="O79" s="156"/>
      <c r="P79" s="131">
        <v>0</v>
      </c>
      <c r="Q79" s="131">
        <v>0</v>
      </c>
      <c r="R79" s="131">
        <v>0</v>
      </c>
    </row>
    <row r="80" spans="1:18" x14ac:dyDescent="0.2">
      <c r="A80" s="407" t="s">
        <v>313</v>
      </c>
      <c r="B80" s="407"/>
      <c r="C80" s="125">
        <v>4450</v>
      </c>
      <c r="D80" s="126" t="s">
        <v>83</v>
      </c>
      <c r="E80" s="127" t="s">
        <v>8</v>
      </c>
      <c r="F80" s="128">
        <v>2</v>
      </c>
      <c r="G80" s="129"/>
      <c r="H80" s="131">
        <v>5226</v>
      </c>
      <c r="I80" s="131">
        <v>4721.6899999999996</v>
      </c>
      <c r="J80" s="131">
        <v>504.31</v>
      </c>
      <c r="K80" s="156"/>
      <c r="L80" s="131"/>
      <c r="M80" s="131"/>
      <c r="N80" s="131"/>
      <c r="O80" s="156"/>
      <c r="P80" s="131">
        <v>285</v>
      </c>
      <c r="Q80" s="131">
        <v>213</v>
      </c>
      <c r="R80" s="131">
        <v>72</v>
      </c>
    </row>
    <row r="81" spans="1:18" x14ac:dyDescent="0.2">
      <c r="A81" s="407" t="s">
        <v>323</v>
      </c>
      <c r="B81" s="407"/>
      <c r="C81" s="125">
        <v>4500</v>
      </c>
      <c r="D81" s="126" t="s">
        <v>82</v>
      </c>
      <c r="E81" s="127" t="s">
        <v>8</v>
      </c>
      <c r="F81" s="128">
        <v>3</v>
      </c>
      <c r="G81" s="129"/>
      <c r="H81" s="131">
        <v>12823.2</v>
      </c>
      <c r="I81" s="131">
        <v>12296.17</v>
      </c>
      <c r="J81" s="131">
        <v>527.03</v>
      </c>
      <c r="K81" s="156"/>
      <c r="L81" s="131"/>
      <c r="M81" s="131"/>
      <c r="N81" s="131"/>
      <c r="O81" s="156"/>
      <c r="P81" s="131">
        <v>110.61</v>
      </c>
      <c r="Q81" s="131">
        <v>110.61</v>
      </c>
      <c r="R81" s="131">
        <v>0</v>
      </c>
    </row>
    <row r="82" spans="1:18" x14ac:dyDescent="0.2">
      <c r="A82" s="407" t="s">
        <v>315</v>
      </c>
      <c r="B82" s="407"/>
      <c r="C82" s="125">
        <v>4550</v>
      </c>
      <c r="D82" s="126" t="s">
        <v>81</v>
      </c>
      <c r="E82" s="127" t="s">
        <v>11</v>
      </c>
      <c r="F82" s="128">
        <v>10</v>
      </c>
      <c r="G82" s="129"/>
      <c r="H82" s="131">
        <v>768</v>
      </c>
      <c r="I82" s="131">
        <v>762</v>
      </c>
      <c r="J82" s="131">
        <v>6</v>
      </c>
      <c r="K82" s="156"/>
      <c r="L82" s="131">
        <v>308.25</v>
      </c>
      <c r="M82" s="131">
        <v>308.25</v>
      </c>
      <c r="N82" s="131">
        <v>0</v>
      </c>
      <c r="O82" s="156"/>
      <c r="P82" s="131">
        <v>0</v>
      </c>
      <c r="Q82" s="131">
        <v>0</v>
      </c>
      <c r="R82" s="131">
        <v>0</v>
      </c>
    </row>
    <row r="83" spans="1:18" x14ac:dyDescent="0.2">
      <c r="A83" s="407" t="s">
        <v>316</v>
      </c>
      <c r="B83" s="407"/>
      <c r="C83" s="125">
        <v>4600</v>
      </c>
      <c r="D83" s="126" t="s">
        <v>80</v>
      </c>
      <c r="E83" s="127" t="s">
        <v>3</v>
      </c>
      <c r="F83" s="128">
        <v>10</v>
      </c>
      <c r="G83" s="129"/>
      <c r="H83" s="131">
        <v>0</v>
      </c>
      <c r="I83" s="131">
        <v>0</v>
      </c>
      <c r="J83" s="131">
        <v>0</v>
      </c>
      <c r="K83" s="156"/>
      <c r="L83" s="131">
        <v>0</v>
      </c>
      <c r="M83" s="131">
        <v>0</v>
      </c>
      <c r="N83" s="131">
        <v>0</v>
      </c>
      <c r="O83" s="156"/>
      <c r="P83" s="131">
        <v>0</v>
      </c>
      <c r="Q83" s="131">
        <v>0</v>
      </c>
      <c r="R83" s="131">
        <v>0</v>
      </c>
    </row>
    <row r="84" spans="1:18" x14ac:dyDescent="0.2">
      <c r="A84" s="407" t="s">
        <v>322</v>
      </c>
      <c r="B84" s="407"/>
      <c r="C84" s="125">
        <v>4650</v>
      </c>
      <c r="D84" s="126" t="s">
        <v>79</v>
      </c>
      <c r="E84" s="127" t="s">
        <v>6</v>
      </c>
      <c r="F84" s="128">
        <v>5</v>
      </c>
      <c r="G84" s="129"/>
      <c r="H84" s="131">
        <v>19913</v>
      </c>
      <c r="I84" s="131">
        <v>19500</v>
      </c>
      <c r="J84" s="131">
        <v>413</v>
      </c>
      <c r="K84" s="156"/>
      <c r="L84" s="131">
        <v>605.92999999999995</v>
      </c>
      <c r="M84" s="131">
        <v>605.92999999999995</v>
      </c>
      <c r="N84" s="131">
        <v>0</v>
      </c>
      <c r="O84" s="156"/>
      <c r="P84" s="131">
        <v>161</v>
      </c>
      <c r="Q84" s="131">
        <v>161</v>
      </c>
      <c r="R84" s="131">
        <v>0</v>
      </c>
    </row>
    <row r="85" spans="1:18" x14ac:dyDescent="0.2">
      <c r="A85" s="407" t="s">
        <v>323</v>
      </c>
      <c r="B85" s="407"/>
      <c r="C85" s="125">
        <v>4700</v>
      </c>
      <c r="D85" s="126" t="s">
        <v>78</v>
      </c>
      <c r="E85" s="127" t="s">
        <v>8</v>
      </c>
      <c r="F85" s="128">
        <v>2</v>
      </c>
      <c r="G85" s="129"/>
      <c r="H85" s="131">
        <v>2955</v>
      </c>
      <c r="I85" s="131">
        <v>2700</v>
      </c>
      <c r="J85" s="131">
        <v>255</v>
      </c>
      <c r="K85" s="156"/>
      <c r="L85" s="131"/>
      <c r="M85" s="131"/>
      <c r="N85" s="131"/>
      <c r="O85" s="156"/>
      <c r="P85" s="131">
        <v>40</v>
      </c>
      <c r="Q85" s="131">
        <v>40</v>
      </c>
      <c r="R85" s="131">
        <v>0</v>
      </c>
    </row>
    <row r="86" spans="1:18" x14ac:dyDescent="0.2">
      <c r="A86" s="407" t="s">
        <v>321</v>
      </c>
      <c r="B86" s="407"/>
      <c r="C86" s="125">
        <v>4750</v>
      </c>
      <c r="D86" s="126" t="s">
        <v>77</v>
      </c>
      <c r="E86" s="127" t="s">
        <v>3</v>
      </c>
      <c r="F86" s="128">
        <v>11</v>
      </c>
      <c r="G86" s="129"/>
      <c r="H86" s="131">
        <v>720.8</v>
      </c>
      <c r="I86" s="131">
        <v>688.6</v>
      </c>
      <c r="J86" s="131">
        <v>32.200000000000003</v>
      </c>
      <c r="K86" s="156"/>
      <c r="L86" s="131">
        <v>299.89999999999998</v>
      </c>
      <c r="M86" s="131">
        <v>299.89999999999998</v>
      </c>
      <c r="N86" s="131">
        <v>0</v>
      </c>
      <c r="O86" s="156"/>
      <c r="P86" s="131">
        <v>0</v>
      </c>
      <c r="Q86" s="131">
        <v>0</v>
      </c>
      <c r="R86" s="131">
        <v>0</v>
      </c>
    </row>
    <row r="87" spans="1:18" x14ac:dyDescent="0.2">
      <c r="A87" s="407" t="s">
        <v>313</v>
      </c>
      <c r="B87" s="407"/>
      <c r="C87" s="125">
        <v>4800</v>
      </c>
      <c r="D87" s="126" t="s">
        <v>76</v>
      </c>
      <c r="E87" s="127" t="s">
        <v>8</v>
      </c>
      <c r="F87" s="128">
        <v>2</v>
      </c>
      <c r="G87" s="129"/>
      <c r="H87" s="131">
        <v>5905</v>
      </c>
      <c r="I87" s="131">
        <v>5854</v>
      </c>
      <c r="J87" s="131">
        <v>51</v>
      </c>
      <c r="K87" s="156"/>
      <c r="L87" s="131">
        <v>51.24</v>
      </c>
      <c r="M87" s="131">
        <v>51.24</v>
      </c>
      <c r="N87" s="131">
        <v>0</v>
      </c>
      <c r="O87" s="156"/>
      <c r="P87" s="131">
        <v>115</v>
      </c>
      <c r="Q87" s="131">
        <v>115</v>
      </c>
      <c r="R87" s="131">
        <v>0</v>
      </c>
    </row>
    <row r="88" spans="1:18" x14ac:dyDescent="0.2">
      <c r="A88" s="407" t="s">
        <v>315</v>
      </c>
      <c r="B88" s="407"/>
      <c r="C88" s="125">
        <v>4850</v>
      </c>
      <c r="D88" s="126" t="s">
        <v>75</v>
      </c>
      <c r="E88" s="127" t="s">
        <v>11</v>
      </c>
      <c r="F88" s="128">
        <v>4</v>
      </c>
      <c r="G88" s="129"/>
      <c r="H88" s="131">
        <v>4068</v>
      </c>
      <c r="I88" s="131">
        <v>3969.55</v>
      </c>
      <c r="J88" s="131">
        <v>98.45</v>
      </c>
      <c r="K88" s="156"/>
      <c r="L88" s="131">
        <v>1669</v>
      </c>
      <c r="M88" s="131">
        <v>1669</v>
      </c>
      <c r="N88" s="131">
        <v>0</v>
      </c>
      <c r="O88" s="156"/>
      <c r="P88" s="131">
        <v>0</v>
      </c>
      <c r="Q88" s="131">
        <v>0</v>
      </c>
      <c r="R88" s="131">
        <v>0</v>
      </c>
    </row>
    <row r="89" spans="1:18" x14ac:dyDescent="0.2">
      <c r="A89" s="407" t="s">
        <v>316</v>
      </c>
      <c r="B89" s="407"/>
      <c r="C89" s="125">
        <v>4880</v>
      </c>
      <c r="D89" s="126" t="s">
        <v>74</v>
      </c>
      <c r="E89" s="127" t="s">
        <v>3</v>
      </c>
      <c r="F89" s="128">
        <v>4</v>
      </c>
      <c r="G89" s="129"/>
      <c r="H89" s="131">
        <v>2052.5</v>
      </c>
      <c r="I89" s="131">
        <v>1967.12</v>
      </c>
      <c r="J89" s="131">
        <v>85.38</v>
      </c>
      <c r="K89" s="156"/>
      <c r="L89" s="131"/>
      <c r="M89" s="131"/>
      <c r="N89" s="131"/>
      <c r="O89" s="156"/>
      <c r="P89" s="131">
        <v>0</v>
      </c>
      <c r="Q89" s="131">
        <v>0</v>
      </c>
      <c r="R89" s="131">
        <v>0</v>
      </c>
    </row>
    <row r="90" spans="1:18" x14ac:dyDescent="0.2">
      <c r="A90" s="407" t="s">
        <v>314</v>
      </c>
      <c r="B90" s="407"/>
      <c r="C90" s="125">
        <v>4900</v>
      </c>
      <c r="D90" s="126" t="s">
        <v>73</v>
      </c>
      <c r="E90" s="127" t="s">
        <v>8</v>
      </c>
      <c r="F90" s="128">
        <v>7</v>
      </c>
      <c r="G90" s="129"/>
      <c r="H90" s="131">
        <v>16209</v>
      </c>
      <c r="I90" s="131">
        <v>15084</v>
      </c>
      <c r="J90" s="131">
        <v>1125</v>
      </c>
      <c r="K90" s="156"/>
      <c r="L90" s="131">
        <v>180.46</v>
      </c>
      <c r="M90" s="131">
        <v>180.46</v>
      </c>
      <c r="N90" s="131">
        <v>0</v>
      </c>
      <c r="O90" s="156"/>
      <c r="P90" s="131">
        <v>602</v>
      </c>
      <c r="Q90" s="131">
        <v>327</v>
      </c>
      <c r="R90" s="131">
        <v>275</v>
      </c>
    </row>
    <row r="91" spans="1:18" x14ac:dyDescent="0.2">
      <c r="A91" s="407" t="s">
        <v>312</v>
      </c>
      <c r="B91" s="407"/>
      <c r="C91" s="125">
        <v>4920</v>
      </c>
      <c r="D91" s="126" t="s">
        <v>72</v>
      </c>
      <c r="E91" s="127" t="s">
        <v>3</v>
      </c>
      <c r="F91" s="128">
        <v>10</v>
      </c>
      <c r="G91" s="129"/>
      <c r="H91" s="131">
        <v>481</v>
      </c>
      <c r="I91" s="131">
        <v>459</v>
      </c>
      <c r="J91" s="131">
        <v>22</v>
      </c>
      <c r="K91" s="156"/>
      <c r="L91" s="131">
        <v>1389</v>
      </c>
      <c r="M91" s="131">
        <v>1252.5</v>
      </c>
      <c r="N91" s="131">
        <v>136.5</v>
      </c>
      <c r="O91" s="156"/>
      <c r="P91" s="131">
        <v>0</v>
      </c>
      <c r="Q91" s="131">
        <v>0</v>
      </c>
      <c r="R91" s="131">
        <v>0</v>
      </c>
    </row>
    <row r="92" spans="1:18" x14ac:dyDescent="0.2">
      <c r="A92" s="407" t="s">
        <v>319</v>
      </c>
      <c r="B92" s="407"/>
      <c r="C92" s="125">
        <v>4950</v>
      </c>
      <c r="D92" s="126" t="s">
        <v>71</v>
      </c>
      <c r="E92" s="127" t="s">
        <v>3</v>
      </c>
      <c r="F92" s="128">
        <v>9</v>
      </c>
      <c r="G92" s="129"/>
      <c r="H92" s="131">
        <v>172.32</v>
      </c>
      <c r="I92" s="131">
        <v>165.15</v>
      </c>
      <c r="J92" s="131">
        <v>7.17</v>
      </c>
      <c r="K92" s="156"/>
      <c r="L92" s="131">
        <v>6.39</v>
      </c>
      <c r="M92" s="131">
        <v>6.39</v>
      </c>
      <c r="N92" s="131">
        <v>0</v>
      </c>
      <c r="O92" s="156"/>
      <c r="P92" s="131">
        <v>108.6</v>
      </c>
      <c r="Q92" s="131">
        <v>108.6</v>
      </c>
      <c r="R92" s="131">
        <v>0</v>
      </c>
    </row>
    <row r="93" spans="1:18" x14ac:dyDescent="0.2">
      <c r="A93" s="407" t="s">
        <v>322</v>
      </c>
      <c r="B93" s="407"/>
      <c r="C93" s="125">
        <v>5050</v>
      </c>
      <c r="D93" s="126" t="s">
        <v>70</v>
      </c>
      <c r="E93" s="127" t="s">
        <v>6</v>
      </c>
      <c r="F93" s="128">
        <v>4</v>
      </c>
      <c r="G93" s="129"/>
      <c r="H93" s="131">
        <v>6629.58</v>
      </c>
      <c r="I93" s="131">
        <v>6490.33</v>
      </c>
      <c r="J93" s="131">
        <v>139.25</v>
      </c>
      <c r="K93" s="156"/>
      <c r="L93" s="131">
        <v>1740.05</v>
      </c>
      <c r="M93" s="131">
        <v>1740.05</v>
      </c>
      <c r="N93" s="131">
        <v>0</v>
      </c>
      <c r="O93" s="156"/>
      <c r="P93" s="131">
        <v>0</v>
      </c>
      <c r="Q93" s="131">
        <v>0</v>
      </c>
      <c r="R93" s="131">
        <v>0</v>
      </c>
    </row>
    <row r="94" spans="1:18" x14ac:dyDescent="0.2">
      <c r="A94" s="407" t="s">
        <v>325</v>
      </c>
      <c r="B94" s="407"/>
      <c r="C94" s="132">
        <v>5150</v>
      </c>
      <c r="D94" s="133" t="s">
        <v>69</v>
      </c>
      <c r="E94" s="127" t="s">
        <v>8</v>
      </c>
      <c r="F94" s="128">
        <v>2</v>
      </c>
      <c r="G94" s="129"/>
      <c r="H94" s="131">
        <v>5449.79</v>
      </c>
      <c r="I94" s="131">
        <v>5226.8900000000003</v>
      </c>
      <c r="J94" s="131">
        <v>222.9</v>
      </c>
      <c r="K94" s="156"/>
      <c r="L94" s="131">
        <v>54.06</v>
      </c>
      <c r="M94" s="131">
        <v>54.06</v>
      </c>
      <c r="N94" s="131">
        <v>0</v>
      </c>
      <c r="O94" s="156"/>
      <c r="P94" s="131">
        <v>0</v>
      </c>
      <c r="Q94" s="131">
        <v>0</v>
      </c>
      <c r="R94" s="131">
        <v>0</v>
      </c>
    </row>
    <row r="95" spans="1:18" x14ac:dyDescent="0.2">
      <c r="A95" s="407" t="s">
        <v>313</v>
      </c>
      <c r="B95" s="407"/>
      <c r="C95" s="125">
        <v>5200</v>
      </c>
      <c r="D95" s="126" t="s">
        <v>68</v>
      </c>
      <c r="E95" s="127" t="s">
        <v>8</v>
      </c>
      <c r="F95" s="128">
        <v>3</v>
      </c>
      <c r="G95" s="129"/>
      <c r="H95" s="131">
        <v>8039</v>
      </c>
      <c r="I95" s="131">
        <v>7862.15</v>
      </c>
      <c r="J95" s="131">
        <v>176.85</v>
      </c>
      <c r="K95" s="156"/>
      <c r="L95" s="131">
        <v>114.6</v>
      </c>
      <c r="M95" s="131">
        <v>108.2</v>
      </c>
      <c r="N95" s="131">
        <v>6.4</v>
      </c>
      <c r="O95" s="156"/>
      <c r="P95" s="131">
        <v>567</v>
      </c>
      <c r="Q95" s="131">
        <v>532.6</v>
      </c>
      <c r="R95" s="131">
        <v>34.4</v>
      </c>
    </row>
    <row r="96" spans="1:18" x14ac:dyDescent="0.2">
      <c r="A96" s="407" t="s">
        <v>316</v>
      </c>
      <c r="B96" s="407"/>
      <c r="C96" s="125">
        <v>5270</v>
      </c>
      <c r="D96" s="126" t="s">
        <v>67</v>
      </c>
      <c r="E96" s="127" t="s">
        <v>3</v>
      </c>
      <c r="F96" s="128">
        <v>4</v>
      </c>
      <c r="G96" s="129"/>
      <c r="H96" s="131">
        <v>1473.06</v>
      </c>
      <c r="I96" s="131">
        <v>1095.02</v>
      </c>
      <c r="J96" s="131">
        <v>378.04</v>
      </c>
      <c r="K96" s="156"/>
      <c r="L96" s="131">
        <v>326.48</v>
      </c>
      <c r="M96" s="131">
        <v>305.95999999999998</v>
      </c>
      <c r="N96" s="131">
        <v>20.52</v>
      </c>
      <c r="O96" s="156"/>
      <c r="P96" s="131">
        <v>0</v>
      </c>
      <c r="Q96" s="131">
        <v>0</v>
      </c>
      <c r="R96" s="131">
        <v>0</v>
      </c>
    </row>
    <row r="97" spans="1:18" x14ac:dyDescent="0.2">
      <c r="A97" s="407" t="s">
        <v>312</v>
      </c>
      <c r="B97" s="407"/>
      <c r="C97" s="125">
        <v>5300</v>
      </c>
      <c r="D97" s="126" t="s">
        <v>66</v>
      </c>
      <c r="E97" s="127" t="s">
        <v>3</v>
      </c>
      <c r="F97" s="128">
        <v>11</v>
      </c>
      <c r="G97" s="129"/>
      <c r="H97" s="131">
        <v>1012</v>
      </c>
      <c r="I97" s="131">
        <v>944</v>
      </c>
      <c r="J97" s="131">
        <v>68</v>
      </c>
      <c r="K97" s="156"/>
      <c r="L97" s="131">
        <v>622.70000000000005</v>
      </c>
      <c r="M97" s="131">
        <v>618.70000000000005</v>
      </c>
      <c r="N97" s="131">
        <v>4</v>
      </c>
      <c r="O97" s="156"/>
      <c r="P97" s="131">
        <v>66.34</v>
      </c>
      <c r="Q97" s="131">
        <v>66.34</v>
      </c>
      <c r="R97" s="131">
        <v>0</v>
      </c>
    </row>
    <row r="98" spans="1:18" x14ac:dyDescent="0.2">
      <c r="A98" s="407" t="s">
        <v>325</v>
      </c>
      <c r="B98" s="407"/>
      <c r="C98" s="125">
        <v>5350</v>
      </c>
      <c r="D98" s="126" t="s">
        <v>65</v>
      </c>
      <c r="E98" s="127" t="s">
        <v>8</v>
      </c>
      <c r="F98" s="128">
        <v>2</v>
      </c>
      <c r="G98" s="129"/>
      <c r="H98" s="131">
        <v>2773</v>
      </c>
      <c r="I98" s="131">
        <v>2669.57</v>
      </c>
      <c r="J98" s="131">
        <v>103.43</v>
      </c>
      <c r="K98" s="156"/>
      <c r="L98" s="131">
        <v>57.8</v>
      </c>
      <c r="M98" s="131">
        <v>57.8</v>
      </c>
      <c r="N98" s="131">
        <v>0</v>
      </c>
      <c r="O98" s="156"/>
      <c r="P98" s="131">
        <v>89</v>
      </c>
      <c r="Q98" s="131">
        <v>89</v>
      </c>
      <c r="R98" s="131">
        <v>0</v>
      </c>
    </row>
    <row r="99" spans="1:18" x14ac:dyDescent="0.2">
      <c r="A99" s="407" t="s">
        <v>311</v>
      </c>
      <c r="B99" s="407"/>
      <c r="C99" s="125">
        <v>5500</v>
      </c>
      <c r="D99" s="126" t="s">
        <v>64</v>
      </c>
      <c r="E99" s="127" t="s">
        <v>3</v>
      </c>
      <c r="F99" s="128">
        <v>10</v>
      </c>
      <c r="G99" s="129"/>
      <c r="H99" s="131">
        <v>748</v>
      </c>
      <c r="I99" s="131">
        <v>716.88</v>
      </c>
      <c r="J99" s="131">
        <v>31.12</v>
      </c>
      <c r="K99" s="156"/>
      <c r="L99" s="131">
        <v>126.1</v>
      </c>
      <c r="M99" s="131">
        <v>112.5</v>
      </c>
      <c r="N99" s="131">
        <v>13.6</v>
      </c>
      <c r="O99" s="156"/>
      <c r="P99" s="131">
        <v>0</v>
      </c>
      <c r="Q99" s="131">
        <v>0</v>
      </c>
      <c r="R99" s="131">
        <v>0</v>
      </c>
    </row>
    <row r="100" spans="1:18" x14ac:dyDescent="0.2">
      <c r="A100" s="407" t="s">
        <v>321</v>
      </c>
      <c r="B100" s="407"/>
      <c r="C100" s="125">
        <v>5550</v>
      </c>
      <c r="D100" s="126" t="s">
        <v>63</v>
      </c>
      <c r="E100" s="127" t="s">
        <v>3</v>
      </c>
      <c r="F100" s="128">
        <v>9</v>
      </c>
      <c r="G100" s="129"/>
      <c r="H100" s="131">
        <v>300</v>
      </c>
      <c r="I100" s="131">
        <v>150</v>
      </c>
      <c r="J100" s="131">
        <v>150</v>
      </c>
      <c r="K100" s="156"/>
      <c r="L100" s="131">
        <v>0</v>
      </c>
      <c r="M100" s="131">
        <v>0</v>
      </c>
      <c r="N100" s="131">
        <v>0</v>
      </c>
      <c r="O100" s="156"/>
      <c r="P100" s="131">
        <v>0</v>
      </c>
      <c r="Q100" s="131">
        <v>0</v>
      </c>
      <c r="R100" s="131">
        <v>0</v>
      </c>
    </row>
    <row r="101" spans="1:18" x14ac:dyDescent="0.2">
      <c r="A101" s="407" t="s">
        <v>322</v>
      </c>
      <c r="B101" s="407"/>
      <c r="C101" s="125">
        <v>5650</v>
      </c>
      <c r="D101" s="126" t="s">
        <v>62</v>
      </c>
      <c r="E101" s="127" t="s">
        <v>11</v>
      </c>
      <c r="F101" s="128">
        <v>11</v>
      </c>
      <c r="G101" s="129"/>
      <c r="H101" s="131">
        <v>1324.09</v>
      </c>
      <c r="I101" s="131">
        <v>902.51</v>
      </c>
      <c r="J101" s="131">
        <v>421.58</v>
      </c>
      <c r="K101" s="156"/>
      <c r="L101" s="131">
        <v>1249.05</v>
      </c>
      <c r="M101" s="131">
        <v>1249.05</v>
      </c>
      <c r="N101" s="131">
        <v>0</v>
      </c>
      <c r="O101" s="156"/>
      <c r="P101" s="131">
        <v>70.8</v>
      </c>
      <c r="Q101" s="131">
        <v>70.8</v>
      </c>
      <c r="R101" s="131">
        <v>0</v>
      </c>
    </row>
    <row r="102" spans="1:18" x14ac:dyDescent="0.2">
      <c r="A102" s="407" t="s">
        <v>318</v>
      </c>
      <c r="B102" s="407"/>
      <c r="C102" s="125">
        <v>5700</v>
      </c>
      <c r="D102" s="126" t="s">
        <v>61</v>
      </c>
      <c r="E102" s="127" t="s">
        <v>11</v>
      </c>
      <c r="F102" s="128">
        <v>11</v>
      </c>
      <c r="G102" s="129"/>
      <c r="H102" s="131">
        <v>2030</v>
      </c>
      <c r="I102" s="131">
        <v>1929</v>
      </c>
      <c r="J102" s="131">
        <v>101</v>
      </c>
      <c r="K102" s="156"/>
      <c r="L102" s="131">
        <v>284</v>
      </c>
      <c r="M102" s="131">
        <v>284</v>
      </c>
      <c r="N102" s="131">
        <v>0</v>
      </c>
      <c r="O102" s="156"/>
      <c r="P102" s="131">
        <v>0</v>
      </c>
      <c r="Q102" s="131">
        <v>0</v>
      </c>
      <c r="R102" s="131">
        <v>0</v>
      </c>
    </row>
    <row r="103" spans="1:18" x14ac:dyDescent="0.2">
      <c r="A103" s="407" t="s">
        <v>312</v>
      </c>
      <c r="B103" s="407"/>
      <c r="C103" s="125">
        <v>5750</v>
      </c>
      <c r="D103" s="126" t="s">
        <v>60</v>
      </c>
      <c r="E103" s="127" t="s">
        <v>3</v>
      </c>
      <c r="F103" s="128">
        <v>11</v>
      </c>
      <c r="G103" s="129"/>
      <c r="H103" s="131">
        <v>594.86</v>
      </c>
      <c r="I103" s="131">
        <v>535.38</v>
      </c>
      <c r="J103" s="131">
        <v>59.48</v>
      </c>
      <c r="K103" s="156"/>
      <c r="L103" s="131">
        <v>1028</v>
      </c>
      <c r="M103" s="131">
        <v>925.2</v>
      </c>
      <c r="N103" s="131">
        <v>102.8</v>
      </c>
      <c r="O103" s="156"/>
      <c r="P103" s="131">
        <v>0</v>
      </c>
      <c r="Q103" s="131">
        <v>0</v>
      </c>
      <c r="R103" s="131">
        <v>0</v>
      </c>
    </row>
    <row r="104" spans="1:18" x14ac:dyDescent="0.2">
      <c r="A104" s="407" t="s">
        <v>321</v>
      </c>
      <c r="B104" s="407"/>
      <c r="C104" s="125">
        <v>5800</v>
      </c>
      <c r="D104" s="126" t="s">
        <v>59</v>
      </c>
      <c r="E104" s="127" t="s">
        <v>3</v>
      </c>
      <c r="F104" s="128">
        <v>10</v>
      </c>
      <c r="G104" s="129"/>
      <c r="H104" s="131">
        <v>485</v>
      </c>
      <c r="I104" s="131">
        <v>453</v>
      </c>
      <c r="J104" s="131">
        <v>32</v>
      </c>
      <c r="K104" s="156"/>
      <c r="L104" s="131"/>
      <c r="M104" s="131"/>
      <c r="N104" s="131"/>
      <c r="O104" s="156"/>
      <c r="P104" s="131">
        <v>0</v>
      </c>
      <c r="Q104" s="131">
        <v>0</v>
      </c>
      <c r="R104" s="131">
        <v>0</v>
      </c>
    </row>
    <row r="105" spans="1:18" x14ac:dyDescent="0.2">
      <c r="A105" s="407" t="s">
        <v>316</v>
      </c>
      <c r="B105" s="407"/>
      <c r="C105" s="125">
        <v>5850</v>
      </c>
      <c r="D105" s="126" t="s">
        <v>58</v>
      </c>
      <c r="E105" s="127" t="s">
        <v>3</v>
      </c>
      <c r="F105" s="128">
        <v>10</v>
      </c>
      <c r="G105" s="129"/>
      <c r="H105" s="131">
        <v>518</v>
      </c>
      <c r="I105" s="131">
        <v>477</v>
      </c>
      <c r="J105" s="131">
        <v>41</v>
      </c>
      <c r="K105" s="156"/>
      <c r="L105" s="131">
        <v>415.46</v>
      </c>
      <c r="M105" s="131">
        <v>415.46</v>
      </c>
      <c r="N105" s="131">
        <v>0</v>
      </c>
      <c r="O105" s="156"/>
      <c r="P105" s="131">
        <v>0</v>
      </c>
      <c r="Q105" s="131">
        <v>0</v>
      </c>
      <c r="R105" s="131">
        <v>0</v>
      </c>
    </row>
    <row r="106" spans="1:18" x14ac:dyDescent="0.2">
      <c r="A106" s="407" t="s">
        <v>322</v>
      </c>
      <c r="B106" s="407"/>
      <c r="C106" s="125">
        <v>5900</v>
      </c>
      <c r="D106" s="126" t="s">
        <v>57</v>
      </c>
      <c r="E106" s="127" t="s">
        <v>6</v>
      </c>
      <c r="F106" s="128">
        <v>5</v>
      </c>
      <c r="G106" s="129"/>
      <c r="H106" s="131">
        <v>16702.23</v>
      </c>
      <c r="I106" s="131">
        <v>15703.37</v>
      </c>
      <c r="J106" s="131">
        <v>998.86</v>
      </c>
      <c r="K106" s="156"/>
      <c r="L106" s="131">
        <v>155.72</v>
      </c>
      <c r="M106" s="131">
        <v>153.44999999999999</v>
      </c>
      <c r="N106" s="131">
        <v>2.27</v>
      </c>
      <c r="O106" s="156"/>
      <c r="P106" s="131">
        <v>61.980000000000004</v>
      </c>
      <c r="Q106" s="131">
        <v>61.36</v>
      </c>
      <c r="R106" s="131">
        <v>0.62</v>
      </c>
    </row>
    <row r="107" spans="1:18" x14ac:dyDescent="0.2">
      <c r="A107" s="407" t="s">
        <v>323</v>
      </c>
      <c r="B107" s="407"/>
      <c r="C107" s="125">
        <v>5950</v>
      </c>
      <c r="D107" s="126" t="s">
        <v>56</v>
      </c>
      <c r="E107" s="127" t="s">
        <v>8</v>
      </c>
      <c r="F107" s="128">
        <v>2</v>
      </c>
      <c r="G107" s="129"/>
      <c r="H107" s="131">
        <v>6978</v>
      </c>
      <c r="I107" s="131">
        <v>6490</v>
      </c>
      <c r="J107" s="131">
        <v>488</v>
      </c>
      <c r="K107" s="156"/>
      <c r="L107" s="131"/>
      <c r="M107" s="131"/>
      <c r="N107" s="131"/>
      <c r="O107" s="156"/>
      <c r="P107" s="131">
        <v>26</v>
      </c>
      <c r="Q107" s="131">
        <v>25</v>
      </c>
      <c r="R107" s="131">
        <v>1</v>
      </c>
    </row>
    <row r="108" spans="1:18" x14ac:dyDescent="0.2">
      <c r="A108" s="407" t="s">
        <v>316</v>
      </c>
      <c r="B108" s="407"/>
      <c r="C108" s="125">
        <v>6110</v>
      </c>
      <c r="D108" s="126" t="s">
        <v>55</v>
      </c>
      <c r="E108" s="127" t="s">
        <v>3</v>
      </c>
      <c r="F108" s="128">
        <v>10</v>
      </c>
      <c r="G108" s="129"/>
      <c r="H108" s="131">
        <v>0</v>
      </c>
      <c r="I108" s="131">
        <v>0</v>
      </c>
      <c r="J108" s="131">
        <v>0</v>
      </c>
      <c r="K108" s="156"/>
      <c r="L108" s="131">
        <v>38</v>
      </c>
      <c r="M108" s="131">
        <v>38</v>
      </c>
      <c r="N108" s="131">
        <v>0</v>
      </c>
      <c r="O108" s="156"/>
      <c r="P108" s="131">
        <v>0</v>
      </c>
      <c r="Q108" s="131">
        <v>0</v>
      </c>
      <c r="R108" s="131">
        <v>0</v>
      </c>
    </row>
    <row r="109" spans="1:18" x14ac:dyDescent="0.2">
      <c r="A109" s="407" t="s">
        <v>316</v>
      </c>
      <c r="B109" s="407"/>
      <c r="C109" s="125">
        <v>6150</v>
      </c>
      <c r="D109" s="126" t="s">
        <v>54</v>
      </c>
      <c r="E109" s="127" t="s">
        <v>3</v>
      </c>
      <c r="F109" s="128">
        <v>4</v>
      </c>
      <c r="G109" s="129"/>
      <c r="H109" s="131">
        <v>4068.89</v>
      </c>
      <c r="I109" s="131">
        <v>3859.52</v>
      </c>
      <c r="J109" s="131">
        <v>209.37</v>
      </c>
      <c r="K109" s="156"/>
      <c r="L109" s="131">
        <v>424.17</v>
      </c>
      <c r="M109" s="131">
        <v>424.17</v>
      </c>
      <c r="N109" s="131">
        <v>0</v>
      </c>
      <c r="O109" s="156"/>
      <c r="P109" s="131">
        <v>29.12</v>
      </c>
      <c r="Q109" s="131">
        <v>29.12</v>
      </c>
      <c r="R109" s="131">
        <v>0</v>
      </c>
    </row>
    <row r="110" spans="1:18" x14ac:dyDescent="0.2">
      <c r="A110" s="407" t="s">
        <v>317</v>
      </c>
      <c r="B110" s="407"/>
      <c r="C110" s="125">
        <v>6180</v>
      </c>
      <c r="D110" s="126" t="s">
        <v>53</v>
      </c>
      <c r="E110" s="127" t="s">
        <v>3</v>
      </c>
      <c r="F110" s="128">
        <v>11</v>
      </c>
      <c r="G110" s="129"/>
      <c r="H110" s="131">
        <v>945.57</v>
      </c>
      <c r="I110" s="131">
        <v>906.23</v>
      </c>
      <c r="J110" s="131">
        <v>39.340000000000003</v>
      </c>
      <c r="K110" s="156"/>
      <c r="L110" s="131">
        <v>317.91000000000003</v>
      </c>
      <c r="M110" s="131">
        <v>317.91000000000003</v>
      </c>
      <c r="N110" s="131">
        <v>0</v>
      </c>
      <c r="O110" s="156"/>
      <c r="P110" s="131">
        <v>0</v>
      </c>
      <c r="Q110" s="131">
        <v>0</v>
      </c>
      <c r="R110" s="131">
        <v>0</v>
      </c>
    </row>
    <row r="111" spans="1:18" x14ac:dyDescent="0.2">
      <c r="A111" s="407" t="s">
        <v>316</v>
      </c>
      <c r="B111" s="407"/>
      <c r="C111" s="125">
        <v>6200</v>
      </c>
      <c r="D111" s="126" t="s">
        <v>52</v>
      </c>
      <c r="E111" s="127" t="s">
        <v>3</v>
      </c>
      <c r="F111" s="128">
        <v>11</v>
      </c>
      <c r="G111" s="129"/>
      <c r="H111" s="131">
        <v>947.54</v>
      </c>
      <c r="I111" s="131">
        <v>892.35</v>
      </c>
      <c r="J111" s="131">
        <v>55.19</v>
      </c>
      <c r="K111" s="156"/>
      <c r="L111" s="131">
        <v>0</v>
      </c>
      <c r="M111" s="131">
        <v>0</v>
      </c>
      <c r="N111" s="131">
        <v>0</v>
      </c>
      <c r="O111" s="156"/>
      <c r="P111" s="131">
        <v>0</v>
      </c>
      <c r="Q111" s="131">
        <v>0</v>
      </c>
      <c r="R111" s="131">
        <v>0</v>
      </c>
    </row>
    <row r="112" spans="1:18" x14ac:dyDescent="0.2">
      <c r="A112" s="407" t="s">
        <v>314</v>
      </c>
      <c r="B112" s="407"/>
      <c r="C112" s="125">
        <v>6250</v>
      </c>
      <c r="D112" s="126" t="s">
        <v>51</v>
      </c>
      <c r="E112" s="127" t="s">
        <v>8</v>
      </c>
      <c r="F112" s="128">
        <v>3</v>
      </c>
      <c r="G112" s="129"/>
      <c r="H112" s="131">
        <v>12544</v>
      </c>
      <c r="I112" s="131">
        <v>10707.56</v>
      </c>
      <c r="J112" s="131">
        <v>1836.44</v>
      </c>
      <c r="K112" s="156"/>
      <c r="L112" s="131"/>
      <c r="M112" s="131"/>
      <c r="N112" s="131"/>
      <c r="O112" s="156"/>
      <c r="P112" s="131">
        <v>0</v>
      </c>
      <c r="Q112" s="131">
        <v>0</v>
      </c>
      <c r="R112" s="131">
        <v>0</v>
      </c>
    </row>
    <row r="113" spans="1:18" x14ac:dyDescent="0.2">
      <c r="A113" s="407" t="s">
        <v>314</v>
      </c>
      <c r="B113" s="407"/>
      <c r="C113" s="125">
        <v>6350</v>
      </c>
      <c r="D113" s="126" t="s">
        <v>50</v>
      </c>
      <c r="E113" s="127" t="s">
        <v>8</v>
      </c>
      <c r="F113" s="128">
        <v>7</v>
      </c>
      <c r="G113" s="129"/>
      <c r="H113" s="131">
        <v>20245</v>
      </c>
      <c r="I113" s="131">
        <v>18820</v>
      </c>
      <c r="J113" s="131">
        <v>1425</v>
      </c>
      <c r="K113" s="156"/>
      <c r="L113" s="131"/>
      <c r="M113" s="131"/>
      <c r="N113" s="131"/>
      <c r="O113" s="156"/>
      <c r="P113" s="131">
        <v>103.45</v>
      </c>
      <c r="Q113" s="131">
        <v>103.45</v>
      </c>
      <c r="R113" s="131">
        <v>0</v>
      </c>
    </row>
    <row r="114" spans="1:18" x14ac:dyDescent="0.2">
      <c r="A114" s="407" t="s">
        <v>325</v>
      </c>
      <c r="B114" s="407"/>
      <c r="C114" s="125">
        <v>6370</v>
      </c>
      <c r="D114" s="126" t="s">
        <v>49</v>
      </c>
      <c r="E114" s="127" t="s">
        <v>8</v>
      </c>
      <c r="F114" s="128">
        <v>2</v>
      </c>
      <c r="G114" s="129"/>
      <c r="H114" s="131">
        <v>7823</v>
      </c>
      <c r="I114" s="131">
        <v>7222.19</v>
      </c>
      <c r="J114" s="131">
        <v>600.80999999999995</v>
      </c>
      <c r="K114" s="156"/>
      <c r="L114" s="131">
        <v>0</v>
      </c>
      <c r="M114" s="131">
        <v>0</v>
      </c>
      <c r="N114" s="131">
        <v>0</v>
      </c>
      <c r="O114" s="156"/>
      <c r="P114" s="131">
        <v>50</v>
      </c>
      <c r="Q114" s="131">
        <v>50</v>
      </c>
      <c r="R114" s="131">
        <v>0</v>
      </c>
    </row>
    <row r="115" spans="1:18" x14ac:dyDescent="0.2">
      <c r="A115" s="407" t="s">
        <v>322</v>
      </c>
      <c r="B115" s="407"/>
      <c r="C115" s="125">
        <v>6400</v>
      </c>
      <c r="D115" s="126" t="s">
        <v>48</v>
      </c>
      <c r="E115" s="127" t="s">
        <v>6</v>
      </c>
      <c r="F115" s="128">
        <v>4</v>
      </c>
      <c r="G115" s="129"/>
      <c r="H115" s="131">
        <v>6786</v>
      </c>
      <c r="I115" s="131">
        <v>6378</v>
      </c>
      <c r="J115" s="131">
        <v>408</v>
      </c>
      <c r="K115" s="156"/>
      <c r="L115" s="131">
        <v>618.24</v>
      </c>
      <c r="M115" s="131">
        <v>618.24</v>
      </c>
      <c r="N115" s="131">
        <v>0</v>
      </c>
      <c r="O115" s="156"/>
      <c r="P115" s="131">
        <v>597.4</v>
      </c>
      <c r="Q115" s="131">
        <v>597.4</v>
      </c>
      <c r="R115" s="131">
        <v>0</v>
      </c>
    </row>
    <row r="116" spans="1:18" x14ac:dyDescent="0.2">
      <c r="A116" s="407" t="s">
        <v>317</v>
      </c>
      <c r="B116" s="407"/>
      <c r="C116" s="125">
        <v>6470</v>
      </c>
      <c r="D116" s="126" t="s">
        <v>47</v>
      </c>
      <c r="E116" s="127" t="s">
        <v>3</v>
      </c>
      <c r="F116" s="128">
        <v>4</v>
      </c>
      <c r="G116" s="129"/>
      <c r="H116" s="131">
        <v>3461.61</v>
      </c>
      <c r="I116" s="131">
        <v>3317.61</v>
      </c>
      <c r="J116" s="131">
        <v>144</v>
      </c>
      <c r="K116" s="156"/>
      <c r="L116" s="131">
        <v>195.49</v>
      </c>
      <c r="M116" s="131">
        <v>195.49</v>
      </c>
      <c r="N116" s="131">
        <v>0</v>
      </c>
      <c r="O116" s="156"/>
      <c r="P116" s="131">
        <v>68</v>
      </c>
      <c r="Q116" s="131">
        <v>68</v>
      </c>
      <c r="R116" s="131">
        <v>0</v>
      </c>
    </row>
    <row r="117" spans="1:18" x14ac:dyDescent="0.2">
      <c r="A117" s="407" t="s">
        <v>313</v>
      </c>
      <c r="B117" s="407"/>
      <c r="C117" s="125">
        <v>6550</v>
      </c>
      <c r="D117" s="126" t="s">
        <v>46</v>
      </c>
      <c r="E117" s="127" t="s">
        <v>8</v>
      </c>
      <c r="F117" s="128">
        <v>3</v>
      </c>
      <c r="G117" s="129"/>
      <c r="H117" s="131">
        <v>12713</v>
      </c>
      <c r="I117" s="131">
        <v>11823</v>
      </c>
      <c r="J117" s="131">
        <v>890</v>
      </c>
      <c r="K117" s="156"/>
      <c r="L117" s="131">
        <v>536</v>
      </c>
      <c r="M117" s="131">
        <v>536</v>
      </c>
      <c r="N117" s="131">
        <v>0</v>
      </c>
      <c r="O117" s="156"/>
      <c r="P117" s="131">
        <v>124</v>
      </c>
      <c r="Q117" s="131">
        <v>118</v>
      </c>
      <c r="R117" s="131">
        <v>6</v>
      </c>
    </row>
    <row r="118" spans="1:18" x14ac:dyDescent="0.2">
      <c r="A118" s="407" t="s">
        <v>315</v>
      </c>
      <c r="B118" s="407"/>
      <c r="C118" s="125">
        <v>6610</v>
      </c>
      <c r="D118" s="126" t="s">
        <v>45</v>
      </c>
      <c r="E118" s="127" t="s">
        <v>11</v>
      </c>
      <c r="F118" s="128">
        <v>4</v>
      </c>
      <c r="G118" s="129"/>
      <c r="H118" s="131">
        <v>1988</v>
      </c>
      <c r="I118" s="131">
        <v>1905.3</v>
      </c>
      <c r="J118" s="131">
        <v>82.7</v>
      </c>
      <c r="K118" s="156"/>
      <c r="L118" s="131">
        <v>710.73</v>
      </c>
      <c r="M118" s="131">
        <v>710.73</v>
      </c>
      <c r="N118" s="131">
        <v>0</v>
      </c>
      <c r="O118" s="156"/>
      <c r="P118" s="131">
        <v>0</v>
      </c>
      <c r="Q118" s="131">
        <v>0</v>
      </c>
      <c r="R118" s="131">
        <v>0</v>
      </c>
    </row>
    <row r="119" spans="1:18" x14ac:dyDescent="0.2">
      <c r="A119" s="407" t="s">
        <v>313</v>
      </c>
      <c r="B119" s="407"/>
      <c r="C119" s="125">
        <v>6650</v>
      </c>
      <c r="D119" s="126" t="s">
        <v>44</v>
      </c>
      <c r="E119" s="127" t="s">
        <v>8</v>
      </c>
      <c r="F119" s="128">
        <v>3</v>
      </c>
      <c r="G119" s="129"/>
      <c r="H119" s="131">
        <v>8950</v>
      </c>
      <c r="I119" s="131">
        <v>8055</v>
      </c>
      <c r="J119" s="131">
        <v>895</v>
      </c>
      <c r="K119" s="156"/>
      <c r="L119" s="131">
        <v>0</v>
      </c>
      <c r="M119" s="131">
        <v>0</v>
      </c>
      <c r="N119" s="131">
        <v>0</v>
      </c>
      <c r="O119" s="156"/>
      <c r="P119" s="131">
        <v>1295</v>
      </c>
      <c r="Q119" s="131">
        <v>1230</v>
      </c>
      <c r="R119" s="131">
        <v>65</v>
      </c>
    </row>
    <row r="120" spans="1:18" x14ac:dyDescent="0.2">
      <c r="A120" s="407" t="s">
        <v>323</v>
      </c>
      <c r="B120" s="407"/>
      <c r="C120" s="132">
        <v>6700</v>
      </c>
      <c r="D120" s="133" t="s">
        <v>43</v>
      </c>
      <c r="E120" s="127" t="s">
        <v>8</v>
      </c>
      <c r="F120" s="128">
        <v>3</v>
      </c>
      <c r="G120" s="129"/>
      <c r="H120" s="131">
        <v>9367.3700000000008</v>
      </c>
      <c r="I120" s="131">
        <v>8899</v>
      </c>
      <c r="J120" s="131">
        <v>468.37</v>
      </c>
      <c r="K120" s="156"/>
      <c r="L120" s="131">
        <v>424.5</v>
      </c>
      <c r="M120" s="131">
        <v>424.5</v>
      </c>
      <c r="N120" s="131">
        <v>0</v>
      </c>
      <c r="O120" s="156"/>
      <c r="P120" s="131">
        <v>146.21</v>
      </c>
      <c r="Q120" s="131">
        <v>146.21</v>
      </c>
      <c r="R120" s="131">
        <v>0</v>
      </c>
    </row>
    <row r="121" spans="1:18" x14ac:dyDescent="0.2">
      <c r="A121" s="407" t="s">
        <v>324</v>
      </c>
      <c r="B121" s="407"/>
      <c r="C121" s="125">
        <v>6900</v>
      </c>
      <c r="D121" s="134" t="s">
        <v>42</v>
      </c>
      <c r="E121" s="127" t="s">
        <v>6</v>
      </c>
      <c r="F121" s="128">
        <v>4</v>
      </c>
      <c r="G121" s="129"/>
      <c r="H121" s="131">
        <v>6566</v>
      </c>
      <c r="I121" s="131">
        <v>6128</v>
      </c>
      <c r="J121" s="131">
        <v>438</v>
      </c>
      <c r="K121" s="156"/>
      <c r="L121" s="131">
        <v>1259.96</v>
      </c>
      <c r="M121" s="131">
        <v>1259.96</v>
      </c>
      <c r="N121" s="131">
        <v>0</v>
      </c>
      <c r="O121" s="156"/>
      <c r="P121" s="131">
        <v>11.56</v>
      </c>
      <c r="Q121" s="131">
        <v>11.56</v>
      </c>
      <c r="R121" s="131">
        <v>0</v>
      </c>
    </row>
    <row r="122" spans="1:18" x14ac:dyDescent="0.2">
      <c r="A122" s="407" t="s">
        <v>324</v>
      </c>
      <c r="B122" s="407"/>
      <c r="C122" s="125">
        <v>6950</v>
      </c>
      <c r="D122" s="126" t="s">
        <v>41</v>
      </c>
      <c r="E122" s="127" t="s">
        <v>6</v>
      </c>
      <c r="F122" s="128">
        <v>5</v>
      </c>
      <c r="G122" s="129"/>
      <c r="H122" s="131">
        <v>12215.8</v>
      </c>
      <c r="I122" s="131">
        <v>11607.5</v>
      </c>
      <c r="J122" s="131">
        <v>608.29999999999995</v>
      </c>
      <c r="K122" s="156"/>
      <c r="L122" s="131">
        <v>6404.07</v>
      </c>
      <c r="M122" s="131">
        <v>6404.07</v>
      </c>
      <c r="N122" s="131">
        <v>0</v>
      </c>
      <c r="O122" s="156"/>
      <c r="P122" s="131">
        <v>252.43</v>
      </c>
      <c r="Q122" s="131">
        <v>252.43</v>
      </c>
      <c r="R122" s="131">
        <v>0</v>
      </c>
    </row>
    <row r="123" spans="1:18" x14ac:dyDescent="0.2">
      <c r="A123" s="407" t="s">
        <v>322</v>
      </c>
      <c r="B123" s="407"/>
      <c r="C123" s="125">
        <v>7000</v>
      </c>
      <c r="D123" s="126" t="s">
        <v>40</v>
      </c>
      <c r="E123" s="127" t="s">
        <v>11</v>
      </c>
      <c r="F123" s="128">
        <v>4</v>
      </c>
      <c r="G123" s="129"/>
      <c r="H123" s="131">
        <v>1978.23</v>
      </c>
      <c r="I123" s="131">
        <v>1936.85</v>
      </c>
      <c r="J123" s="131">
        <v>41.38</v>
      </c>
      <c r="K123" s="156"/>
      <c r="L123" s="131">
        <v>1396.44</v>
      </c>
      <c r="M123" s="131">
        <v>1396.44</v>
      </c>
      <c r="N123" s="131">
        <v>0</v>
      </c>
      <c r="O123" s="156"/>
      <c r="P123" s="131">
        <v>40.74</v>
      </c>
      <c r="Q123" s="131">
        <v>40.74</v>
      </c>
      <c r="R123" s="131">
        <v>0</v>
      </c>
    </row>
    <row r="124" spans="1:18" x14ac:dyDescent="0.2">
      <c r="A124" s="407" t="s">
        <v>317</v>
      </c>
      <c r="B124" s="407"/>
      <c r="C124" s="125">
        <v>7050</v>
      </c>
      <c r="D124" s="126" t="s">
        <v>39</v>
      </c>
      <c r="E124" s="127" t="s">
        <v>3</v>
      </c>
      <c r="F124" s="128">
        <v>10</v>
      </c>
      <c r="G124" s="129"/>
      <c r="H124" s="131">
        <v>640.07000000000005</v>
      </c>
      <c r="I124" s="131">
        <v>613.44000000000005</v>
      </c>
      <c r="J124" s="131">
        <v>26.63</v>
      </c>
      <c r="K124" s="156"/>
      <c r="L124" s="131">
        <v>532.16999999999996</v>
      </c>
      <c r="M124" s="131">
        <v>494.63</v>
      </c>
      <c r="N124" s="131">
        <v>37.54</v>
      </c>
      <c r="O124" s="156"/>
      <c r="P124" s="131">
        <v>0</v>
      </c>
      <c r="Q124" s="131">
        <v>0</v>
      </c>
      <c r="R124" s="131">
        <v>0</v>
      </c>
    </row>
    <row r="125" spans="1:18" x14ac:dyDescent="0.2">
      <c r="A125" s="410"/>
      <c r="B125" s="407"/>
      <c r="C125" s="125">
        <v>7100</v>
      </c>
      <c r="D125" s="126" t="s">
        <v>38</v>
      </c>
      <c r="E125" s="127" t="s">
        <v>8</v>
      </c>
      <c r="F125" s="128">
        <v>2</v>
      </c>
      <c r="G125" s="129"/>
      <c r="H125" s="131">
        <v>2631.03</v>
      </c>
      <c r="I125" s="131">
        <v>2306.62</v>
      </c>
      <c r="J125" s="131">
        <v>324.41000000000003</v>
      </c>
      <c r="K125" s="156"/>
      <c r="L125" s="131"/>
      <c r="M125" s="131"/>
      <c r="N125" s="131"/>
      <c r="O125" s="156"/>
      <c r="P125" s="131">
        <v>133.11600000000001</v>
      </c>
      <c r="Q125" s="131">
        <v>133.11600000000001</v>
      </c>
      <c r="R125" s="131">
        <v>0</v>
      </c>
    </row>
    <row r="126" spans="1:18" x14ac:dyDescent="0.2">
      <c r="A126" s="407" t="s">
        <v>313</v>
      </c>
      <c r="B126" s="407"/>
      <c r="C126" s="125">
        <v>7150</v>
      </c>
      <c r="D126" s="126" t="s">
        <v>37</v>
      </c>
      <c r="E126" s="127" t="s">
        <v>8</v>
      </c>
      <c r="F126" s="128">
        <v>3</v>
      </c>
      <c r="G126" s="129"/>
      <c r="H126" s="131">
        <v>23400</v>
      </c>
      <c r="I126" s="131">
        <v>22180.86</v>
      </c>
      <c r="J126" s="131">
        <v>1219.1400000000001</v>
      </c>
      <c r="K126" s="156"/>
      <c r="L126" s="131"/>
      <c r="M126" s="131"/>
      <c r="N126" s="131"/>
      <c r="O126" s="156"/>
      <c r="P126" s="131">
        <v>1008</v>
      </c>
      <c r="Q126" s="131">
        <v>1008</v>
      </c>
      <c r="R126" s="131">
        <v>0</v>
      </c>
    </row>
    <row r="127" spans="1:18" x14ac:dyDescent="0.2">
      <c r="A127" s="407" t="s">
        <v>313</v>
      </c>
      <c r="B127" s="407"/>
      <c r="C127" s="125">
        <v>7210</v>
      </c>
      <c r="D127" s="126" t="s">
        <v>36</v>
      </c>
      <c r="E127" s="127" t="s">
        <v>8</v>
      </c>
      <c r="F127" s="128">
        <v>1</v>
      </c>
      <c r="G127" s="129"/>
      <c r="H127" s="131">
        <v>14806.88</v>
      </c>
      <c r="I127" s="131">
        <v>13345.44</v>
      </c>
      <c r="J127" s="131">
        <v>1461.44</v>
      </c>
      <c r="K127" s="156"/>
      <c r="L127" s="131">
        <v>79.8</v>
      </c>
      <c r="M127" s="131">
        <v>79.8</v>
      </c>
      <c r="N127" s="131">
        <v>0</v>
      </c>
      <c r="O127" s="156"/>
      <c r="P127" s="131">
        <v>782.33800000000008</v>
      </c>
      <c r="Q127" s="131">
        <v>782.33800000000008</v>
      </c>
      <c r="R127" s="131">
        <v>0</v>
      </c>
    </row>
    <row r="128" spans="1:18" x14ac:dyDescent="0.2">
      <c r="A128" s="407" t="s">
        <v>312</v>
      </c>
      <c r="B128" s="407"/>
      <c r="C128" s="125">
        <v>7310</v>
      </c>
      <c r="D128" s="126" t="s">
        <v>35</v>
      </c>
      <c r="E128" s="127" t="s">
        <v>3</v>
      </c>
      <c r="F128" s="128">
        <v>4</v>
      </c>
      <c r="G128" s="129"/>
      <c r="H128" s="131">
        <v>4725.2</v>
      </c>
      <c r="I128" s="131">
        <v>4147.8</v>
      </c>
      <c r="J128" s="131">
        <v>577.4</v>
      </c>
      <c r="K128" s="156"/>
      <c r="L128" s="131">
        <v>2164.5</v>
      </c>
      <c r="M128" s="131">
        <v>2164.5</v>
      </c>
      <c r="N128" s="131">
        <v>0</v>
      </c>
      <c r="O128" s="156"/>
      <c r="P128" s="131">
        <v>184.4</v>
      </c>
      <c r="Q128" s="131">
        <v>184.4</v>
      </c>
      <c r="R128" s="131">
        <v>0</v>
      </c>
    </row>
    <row r="129" spans="1:18" x14ac:dyDescent="0.2">
      <c r="A129" s="407" t="s">
        <v>319</v>
      </c>
      <c r="B129" s="407"/>
      <c r="C129" s="125">
        <v>7350</v>
      </c>
      <c r="D129" s="126" t="s">
        <v>34</v>
      </c>
      <c r="E129" s="127" t="s">
        <v>3</v>
      </c>
      <c r="F129" s="128">
        <v>10</v>
      </c>
      <c r="G129" s="129"/>
      <c r="H129" s="131">
        <v>0</v>
      </c>
      <c r="I129" s="131">
        <v>0</v>
      </c>
      <c r="J129" s="131">
        <v>0</v>
      </c>
      <c r="K129" s="156"/>
      <c r="L129" s="131">
        <v>432</v>
      </c>
      <c r="M129" s="131">
        <v>422</v>
      </c>
      <c r="N129" s="131">
        <v>10</v>
      </c>
      <c r="O129" s="156"/>
      <c r="P129" s="131">
        <v>0</v>
      </c>
      <c r="Q129" s="131">
        <v>0</v>
      </c>
      <c r="R129" s="131">
        <v>0</v>
      </c>
    </row>
    <row r="130" spans="1:18" x14ac:dyDescent="0.2">
      <c r="A130" s="407" t="s">
        <v>312</v>
      </c>
      <c r="B130" s="407"/>
      <c r="C130" s="125">
        <v>7400</v>
      </c>
      <c r="D130" s="126" t="s">
        <v>33</v>
      </c>
      <c r="E130" s="127" t="s">
        <v>3</v>
      </c>
      <c r="F130" s="128">
        <v>10</v>
      </c>
      <c r="G130" s="129"/>
      <c r="H130" s="131">
        <v>433</v>
      </c>
      <c r="I130" s="131">
        <v>414.99</v>
      </c>
      <c r="J130" s="131">
        <v>18.010000000000002</v>
      </c>
      <c r="K130" s="156"/>
      <c r="L130" s="131">
        <v>206.1</v>
      </c>
      <c r="M130" s="131">
        <v>206.1</v>
      </c>
      <c r="N130" s="131">
        <v>0</v>
      </c>
      <c r="O130" s="156"/>
      <c r="P130" s="131">
        <v>0</v>
      </c>
      <c r="Q130" s="131">
        <v>0</v>
      </c>
      <c r="R130" s="131">
        <v>0</v>
      </c>
    </row>
    <row r="131" spans="1:18" x14ac:dyDescent="0.2">
      <c r="A131" s="407" t="s">
        <v>319</v>
      </c>
      <c r="B131" s="407"/>
      <c r="C131" s="125">
        <v>7450</v>
      </c>
      <c r="D131" s="126" t="s">
        <v>32</v>
      </c>
      <c r="E131" s="127" t="s">
        <v>3</v>
      </c>
      <c r="F131" s="128">
        <v>9</v>
      </c>
      <c r="G131" s="129"/>
      <c r="H131" s="131">
        <v>375</v>
      </c>
      <c r="I131" s="131">
        <v>359.4</v>
      </c>
      <c r="J131" s="131">
        <v>15.6</v>
      </c>
      <c r="K131" s="156"/>
      <c r="L131" s="131">
        <v>0</v>
      </c>
      <c r="M131" s="131">
        <v>0</v>
      </c>
      <c r="N131" s="131">
        <v>0</v>
      </c>
      <c r="O131" s="156"/>
      <c r="P131" s="131">
        <v>0</v>
      </c>
      <c r="Q131" s="131">
        <v>0</v>
      </c>
      <c r="R131" s="131">
        <v>0</v>
      </c>
    </row>
    <row r="132" spans="1:18" x14ac:dyDescent="0.2">
      <c r="A132" s="407" t="s">
        <v>319</v>
      </c>
      <c r="B132" s="407"/>
      <c r="C132" s="125">
        <v>7510</v>
      </c>
      <c r="D132" s="126" t="s">
        <v>31</v>
      </c>
      <c r="E132" s="127" t="s">
        <v>3</v>
      </c>
      <c r="F132" s="128">
        <v>11</v>
      </c>
      <c r="G132" s="129"/>
      <c r="H132" s="131">
        <v>1310</v>
      </c>
      <c r="I132" s="131">
        <v>1200</v>
      </c>
      <c r="J132" s="131">
        <v>110</v>
      </c>
      <c r="K132" s="156"/>
      <c r="L132" s="131">
        <v>151</v>
      </c>
      <c r="M132" s="131">
        <v>148</v>
      </c>
      <c r="N132" s="131">
        <v>3</v>
      </c>
      <c r="O132" s="156"/>
      <c r="P132" s="131">
        <v>0</v>
      </c>
      <c r="Q132" s="131">
        <v>0</v>
      </c>
      <c r="R132" s="131">
        <v>0</v>
      </c>
    </row>
    <row r="133" spans="1:18" x14ac:dyDescent="0.2">
      <c r="A133" s="407" t="s">
        <v>315</v>
      </c>
      <c r="B133" s="407"/>
      <c r="C133" s="125">
        <v>7550</v>
      </c>
      <c r="D133" s="126" t="s">
        <v>30</v>
      </c>
      <c r="E133" s="127" t="s">
        <v>11</v>
      </c>
      <c r="F133" s="128">
        <v>5</v>
      </c>
      <c r="G133" s="129"/>
      <c r="H133" s="131">
        <v>10000</v>
      </c>
      <c r="I133" s="131">
        <v>9584</v>
      </c>
      <c r="J133" s="131">
        <v>416</v>
      </c>
      <c r="K133" s="156"/>
      <c r="L133" s="131">
        <v>0</v>
      </c>
      <c r="M133" s="131">
        <v>0</v>
      </c>
      <c r="N133" s="131">
        <v>0</v>
      </c>
      <c r="O133" s="156"/>
      <c r="P133" s="131">
        <v>0</v>
      </c>
      <c r="Q133" s="131">
        <v>0</v>
      </c>
      <c r="R133" s="131">
        <v>0</v>
      </c>
    </row>
    <row r="134" spans="1:18" x14ac:dyDescent="0.2">
      <c r="A134" s="407" t="s">
        <v>322</v>
      </c>
      <c r="B134" s="407"/>
      <c r="C134" s="125">
        <v>7620</v>
      </c>
      <c r="D134" s="126" t="s">
        <v>29</v>
      </c>
      <c r="E134" s="127" t="s">
        <v>11</v>
      </c>
      <c r="F134" s="128">
        <v>11</v>
      </c>
      <c r="G134" s="129"/>
      <c r="H134" s="131">
        <v>929</v>
      </c>
      <c r="I134" s="131">
        <v>838.2</v>
      </c>
      <c r="J134" s="131">
        <v>90.8</v>
      </c>
      <c r="K134" s="156"/>
      <c r="L134" s="131">
        <v>741.88</v>
      </c>
      <c r="M134" s="131">
        <v>741.88</v>
      </c>
      <c r="N134" s="131">
        <v>0</v>
      </c>
      <c r="O134" s="156"/>
      <c r="P134" s="131">
        <v>0</v>
      </c>
      <c r="Q134" s="131">
        <v>0</v>
      </c>
      <c r="R134" s="131">
        <v>0</v>
      </c>
    </row>
    <row r="135" spans="1:18" x14ac:dyDescent="0.2">
      <c r="A135" s="407" t="s">
        <v>317</v>
      </c>
      <c r="B135" s="407"/>
      <c r="C135" s="125">
        <v>7640</v>
      </c>
      <c r="D135" s="126" t="s">
        <v>28</v>
      </c>
      <c r="E135" s="127" t="s">
        <v>3</v>
      </c>
      <c r="F135" s="128">
        <v>10</v>
      </c>
      <c r="G135" s="129"/>
      <c r="H135" s="131">
        <v>392.2</v>
      </c>
      <c r="I135" s="131">
        <v>375.88</v>
      </c>
      <c r="J135" s="131">
        <v>16.32</v>
      </c>
      <c r="K135" s="156"/>
      <c r="L135" s="131">
        <v>436.99</v>
      </c>
      <c r="M135" s="131">
        <v>436.99</v>
      </c>
      <c r="N135" s="131">
        <v>0</v>
      </c>
      <c r="O135" s="156"/>
      <c r="P135" s="131">
        <v>0</v>
      </c>
      <c r="Q135" s="131">
        <v>0</v>
      </c>
      <c r="R135" s="131">
        <v>0</v>
      </c>
    </row>
    <row r="136" spans="1:18" x14ac:dyDescent="0.2">
      <c r="A136" s="407" t="s">
        <v>312</v>
      </c>
      <c r="B136" s="407"/>
      <c r="C136" s="125">
        <v>7650</v>
      </c>
      <c r="D136" s="126" t="s">
        <v>27</v>
      </c>
      <c r="E136" s="127" t="s">
        <v>3</v>
      </c>
      <c r="F136" s="128">
        <v>10</v>
      </c>
      <c r="G136" s="129"/>
      <c r="H136" s="131">
        <v>394.58</v>
      </c>
      <c r="I136" s="131">
        <v>329.42</v>
      </c>
      <c r="J136" s="131">
        <v>65.16</v>
      </c>
      <c r="K136" s="156"/>
      <c r="L136" s="131">
        <v>475.66</v>
      </c>
      <c r="M136" s="131">
        <v>473.26</v>
      </c>
      <c r="N136" s="131">
        <v>2.4</v>
      </c>
      <c r="O136" s="156"/>
      <c r="P136" s="131">
        <v>14.9</v>
      </c>
      <c r="Q136" s="131">
        <v>14.5</v>
      </c>
      <c r="R136" s="131">
        <v>0.4</v>
      </c>
    </row>
    <row r="137" spans="1:18" x14ac:dyDescent="0.2">
      <c r="A137" s="411" t="s">
        <v>311</v>
      </c>
      <c r="B137" s="412" t="s">
        <v>319</v>
      </c>
      <c r="C137" s="125">
        <v>7700</v>
      </c>
      <c r="D137" s="126" t="s">
        <v>26</v>
      </c>
      <c r="E137" s="127" t="s">
        <v>3</v>
      </c>
      <c r="F137" s="128">
        <v>8</v>
      </c>
      <c r="G137" s="129"/>
      <c r="H137" s="131">
        <v>0</v>
      </c>
      <c r="I137" s="131">
        <v>0</v>
      </c>
      <c r="J137" s="131">
        <v>0</v>
      </c>
      <c r="K137" s="156"/>
      <c r="L137" s="131">
        <v>23</v>
      </c>
      <c r="M137" s="131">
        <v>10</v>
      </c>
      <c r="N137" s="131">
        <v>13</v>
      </c>
      <c r="O137" s="156"/>
      <c r="P137" s="131">
        <v>10</v>
      </c>
      <c r="Q137" s="131">
        <v>0</v>
      </c>
      <c r="R137" s="131">
        <v>10</v>
      </c>
    </row>
    <row r="138" spans="1:18" x14ac:dyDescent="0.2">
      <c r="A138" s="407" t="s">
        <v>319</v>
      </c>
      <c r="B138" s="407"/>
      <c r="C138" s="125">
        <v>7750</v>
      </c>
      <c r="D138" s="126" t="s">
        <v>25</v>
      </c>
      <c r="E138" s="127" t="s">
        <v>3</v>
      </c>
      <c r="F138" s="128">
        <v>4</v>
      </c>
      <c r="G138" s="129"/>
      <c r="H138" s="131">
        <v>11482.29</v>
      </c>
      <c r="I138" s="131">
        <v>9817.4</v>
      </c>
      <c r="J138" s="131">
        <v>1664.89</v>
      </c>
      <c r="K138" s="156"/>
      <c r="L138" s="131">
        <v>374.01</v>
      </c>
      <c r="M138" s="131">
        <v>374.01</v>
      </c>
      <c r="N138" s="131">
        <v>0</v>
      </c>
      <c r="O138" s="156"/>
      <c r="P138" s="131">
        <v>0</v>
      </c>
      <c r="Q138" s="131">
        <v>0</v>
      </c>
      <c r="R138" s="131">
        <v>0</v>
      </c>
    </row>
    <row r="139" spans="1:18" x14ac:dyDescent="0.2">
      <c r="A139" s="407" t="s">
        <v>311</v>
      </c>
      <c r="B139" s="407"/>
      <c r="C139" s="125">
        <v>7800</v>
      </c>
      <c r="D139" s="126" t="s">
        <v>24</v>
      </c>
      <c r="E139" s="127" t="s">
        <v>3</v>
      </c>
      <c r="F139" s="128">
        <v>9</v>
      </c>
      <c r="G139" s="129"/>
      <c r="H139" s="131">
        <v>241</v>
      </c>
      <c r="I139" s="131">
        <v>226</v>
      </c>
      <c r="J139" s="131">
        <v>15</v>
      </c>
      <c r="K139" s="156"/>
      <c r="L139" s="131">
        <v>177</v>
      </c>
      <c r="M139" s="131">
        <v>177</v>
      </c>
      <c r="N139" s="131">
        <v>0</v>
      </c>
      <c r="O139" s="156"/>
      <c r="P139" s="131">
        <v>0</v>
      </c>
      <c r="Q139" s="131">
        <v>0</v>
      </c>
      <c r="R139" s="131">
        <v>0</v>
      </c>
    </row>
    <row r="140" spans="1:18" x14ac:dyDescent="0.2">
      <c r="A140" s="407" t="s">
        <v>312</v>
      </c>
      <c r="B140" s="407"/>
      <c r="C140" s="125">
        <v>7850</v>
      </c>
      <c r="D140" s="126" t="s">
        <v>23</v>
      </c>
      <c r="E140" s="127" t="s">
        <v>3</v>
      </c>
      <c r="F140" s="128">
        <v>9</v>
      </c>
      <c r="G140" s="129"/>
      <c r="H140" s="131">
        <v>164.68</v>
      </c>
      <c r="I140" s="131">
        <v>115.28</v>
      </c>
      <c r="J140" s="131">
        <v>49.4</v>
      </c>
      <c r="K140" s="156"/>
      <c r="L140" s="131">
        <v>250.66</v>
      </c>
      <c r="M140" s="131">
        <v>250.66</v>
      </c>
      <c r="N140" s="131">
        <v>0</v>
      </c>
      <c r="O140" s="156"/>
      <c r="P140" s="131">
        <v>0</v>
      </c>
      <c r="Q140" s="131">
        <v>0</v>
      </c>
      <c r="R140" s="131">
        <v>0</v>
      </c>
    </row>
    <row r="141" spans="1:18" x14ac:dyDescent="0.2">
      <c r="A141" s="407" t="s">
        <v>316</v>
      </c>
      <c r="B141" s="407"/>
      <c r="C141" s="125">
        <v>7900</v>
      </c>
      <c r="D141" s="126" t="s">
        <v>22</v>
      </c>
      <c r="E141" s="127" t="s">
        <v>3</v>
      </c>
      <c r="F141" s="128">
        <v>10</v>
      </c>
      <c r="G141" s="129"/>
      <c r="H141" s="131">
        <v>0</v>
      </c>
      <c r="I141" s="131">
        <v>0</v>
      </c>
      <c r="J141" s="131">
        <v>0</v>
      </c>
      <c r="K141" s="156"/>
      <c r="L141" s="131">
        <v>350</v>
      </c>
      <c r="M141" s="131">
        <v>0</v>
      </c>
      <c r="N141" s="131">
        <v>350</v>
      </c>
      <c r="O141" s="156"/>
      <c r="P141" s="131">
        <v>0</v>
      </c>
      <c r="Q141" s="131">
        <v>0</v>
      </c>
      <c r="R141" s="131">
        <v>0</v>
      </c>
    </row>
    <row r="142" spans="1:18" x14ac:dyDescent="0.2">
      <c r="A142" s="407" t="s">
        <v>316</v>
      </c>
      <c r="B142" s="407"/>
      <c r="C142" s="125">
        <v>7950</v>
      </c>
      <c r="D142" s="126" t="s">
        <v>21</v>
      </c>
      <c r="E142" s="127" t="s">
        <v>3</v>
      </c>
      <c r="F142" s="128">
        <v>9</v>
      </c>
      <c r="G142" s="129"/>
      <c r="H142" s="131">
        <v>0</v>
      </c>
      <c r="I142" s="131">
        <v>0</v>
      </c>
      <c r="J142" s="131">
        <v>0</v>
      </c>
      <c r="K142" s="156"/>
      <c r="L142" s="131">
        <v>0</v>
      </c>
      <c r="M142" s="131">
        <v>0</v>
      </c>
      <c r="N142" s="131">
        <v>0</v>
      </c>
      <c r="O142" s="156"/>
      <c r="P142" s="131">
        <v>0</v>
      </c>
      <c r="Q142" s="131">
        <v>0</v>
      </c>
      <c r="R142" s="131">
        <v>0</v>
      </c>
    </row>
    <row r="143" spans="1:18" x14ac:dyDescent="0.2">
      <c r="A143" s="407" t="s">
        <v>325</v>
      </c>
      <c r="B143" s="407"/>
      <c r="C143" s="125">
        <v>8000</v>
      </c>
      <c r="D143" s="134" t="s">
        <v>20</v>
      </c>
      <c r="E143" s="127" t="s">
        <v>8</v>
      </c>
      <c r="F143" s="128">
        <v>3</v>
      </c>
      <c r="G143" s="129"/>
      <c r="H143" s="131">
        <v>16206</v>
      </c>
      <c r="I143" s="131">
        <v>15650.13</v>
      </c>
      <c r="J143" s="131">
        <v>555.87</v>
      </c>
      <c r="K143" s="156"/>
      <c r="L143" s="131">
        <v>233</v>
      </c>
      <c r="M143" s="131">
        <v>233</v>
      </c>
      <c r="N143" s="131">
        <v>0</v>
      </c>
      <c r="O143" s="156"/>
      <c r="P143" s="131">
        <v>280</v>
      </c>
      <c r="Q143" s="131">
        <v>280</v>
      </c>
      <c r="R143" s="131">
        <v>0</v>
      </c>
    </row>
    <row r="144" spans="1:18" x14ac:dyDescent="0.2">
      <c r="A144" s="407" t="s">
        <v>316</v>
      </c>
      <c r="B144" s="407"/>
      <c r="C144" s="125">
        <v>8020</v>
      </c>
      <c r="D144" s="126" t="s">
        <v>19</v>
      </c>
      <c r="E144" s="127" t="s">
        <v>3</v>
      </c>
      <c r="F144" s="128">
        <v>11</v>
      </c>
      <c r="G144" s="129"/>
      <c r="H144" s="131">
        <v>676.18</v>
      </c>
      <c r="I144" s="131">
        <v>648.04999999999995</v>
      </c>
      <c r="J144" s="131">
        <v>28.13</v>
      </c>
      <c r="K144" s="156"/>
      <c r="L144" s="131">
        <v>0</v>
      </c>
      <c r="M144" s="131">
        <v>0</v>
      </c>
      <c r="N144" s="131">
        <v>0</v>
      </c>
      <c r="O144" s="156"/>
      <c r="P144" s="131">
        <v>0</v>
      </c>
      <c r="Q144" s="131">
        <v>0</v>
      </c>
      <c r="R144" s="131">
        <v>0</v>
      </c>
    </row>
    <row r="145" spans="1:18" x14ac:dyDescent="0.2">
      <c r="A145" s="407" t="s">
        <v>313</v>
      </c>
      <c r="B145" s="407"/>
      <c r="C145" s="125">
        <v>8050</v>
      </c>
      <c r="D145" s="126" t="s">
        <v>18</v>
      </c>
      <c r="E145" s="127" t="s">
        <v>8</v>
      </c>
      <c r="F145" s="128">
        <v>2</v>
      </c>
      <c r="G145" s="129"/>
      <c r="H145" s="131">
        <v>6420.54</v>
      </c>
      <c r="I145" s="131">
        <v>5985.87</v>
      </c>
      <c r="J145" s="131">
        <v>434.67</v>
      </c>
      <c r="K145" s="156"/>
      <c r="L145" s="131"/>
      <c r="M145" s="131"/>
      <c r="N145" s="131"/>
      <c r="O145" s="156"/>
      <c r="P145" s="131">
        <v>355</v>
      </c>
      <c r="Q145" s="131">
        <v>355</v>
      </c>
      <c r="R145" s="131">
        <v>0</v>
      </c>
    </row>
    <row r="146" spans="1:18" x14ac:dyDescent="0.2">
      <c r="A146" s="407" t="s">
        <v>316</v>
      </c>
      <c r="B146" s="407"/>
      <c r="C146" s="125">
        <v>8100</v>
      </c>
      <c r="D146" s="126" t="s">
        <v>17</v>
      </c>
      <c r="E146" s="127" t="s">
        <v>3</v>
      </c>
      <c r="F146" s="128">
        <v>9</v>
      </c>
      <c r="G146" s="129"/>
      <c r="H146" s="131">
        <v>152.9</v>
      </c>
      <c r="I146" s="131">
        <v>137.9</v>
      </c>
      <c r="J146" s="131">
        <v>15</v>
      </c>
      <c r="K146" s="156"/>
      <c r="L146" s="131">
        <v>51.82</v>
      </c>
      <c r="M146" s="131">
        <v>48.82</v>
      </c>
      <c r="N146" s="131">
        <v>3</v>
      </c>
      <c r="O146" s="156"/>
      <c r="P146" s="131">
        <v>0</v>
      </c>
      <c r="Q146" s="131">
        <v>0</v>
      </c>
      <c r="R146" s="131">
        <v>0</v>
      </c>
    </row>
    <row r="147" spans="1:18" x14ac:dyDescent="0.2">
      <c r="A147" s="407" t="s">
        <v>316</v>
      </c>
      <c r="B147" s="407"/>
      <c r="C147" s="125">
        <v>8150</v>
      </c>
      <c r="D147" s="126" t="s">
        <v>16</v>
      </c>
      <c r="E147" s="127" t="s">
        <v>3</v>
      </c>
      <c r="F147" s="128">
        <v>10</v>
      </c>
      <c r="G147" s="129"/>
      <c r="H147" s="131">
        <v>0</v>
      </c>
      <c r="I147" s="131">
        <v>0</v>
      </c>
      <c r="J147" s="131">
        <v>0</v>
      </c>
      <c r="K147" s="156"/>
      <c r="L147" s="131">
        <v>741.36</v>
      </c>
      <c r="M147" s="131">
        <v>555.55999999999995</v>
      </c>
      <c r="N147" s="131">
        <v>185.5</v>
      </c>
      <c r="O147" s="156"/>
      <c r="P147" s="131">
        <v>0</v>
      </c>
      <c r="Q147" s="131">
        <v>0</v>
      </c>
      <c r="R147" s="131">
        <v>0</v>
      </c>
    </row>
    <row r="148" spans="1:18" x14ac:dyDescent="0.2">
      <c r="A148" s="407" t="s">
        <v>311</v>
      </c>
      <c r="B148" s="407"/>
      <c r="C148" s="125">
        <v>8200</v>
      </c>
      <c r="D148" s="126" t="s">
        <v>15</v>
      </c>
      <c r="E148" s="127" t="s">
        <v>3</v>
      </c>
      <c r="F148" s="128">
        <v>10</v>
      </c>
      <c r="G148" s="129"/>
      <c r="H148" s="131">
        <v>0</v>
      </c>
      <c r="I148" s="131">
        <v>0</v>
      </c>
      <c r="J148" s="131">
        <v>0</v>
      </c>
      <c r="K148" s="156"/>
      <c r="L148" s="131">
        <v>399.98</v>
      </c>
      <c r="M148" s="131">
        <v>393.98</v>
      </c>
      <c r="N148" s="131">
        <v>6</v>
      </c>
      <c r="O148" s="156"/>
      <c r="P148" s="131">
        <v>0</v>
      </c>
      <c r="Q148" s="131">
        <v>0</v>
      </c>
      <c r="R148" s="131">
        <v>0</v>
      </c>
    </row>
    <row r="149" spans="1:18" x14ac:dyDescent="0.2">
      <c r="A149" s="407" t="s">
        <v>323</v>
      </c>
      <c r="B149" s="407"/>
      <c r="C149" s="125">
        <v>8250</v>
      </c>
      <c r="D149" s="126" t="s">
        <v>14</v>
      </c>
      <c r="E149" s="127" t="s">
        <v>8</v>
      </c>
      <c r="F149" s="128">
        <v>2</v>
      </c>
      <c r="G149" s="129"/>
      <c r="H149" s="131">
        <v>7080</v>
      </c>
      <c r="I149" s="131">
        <v>6433</v>
      </c>
      <c r="J149" s="131">
        <v>647</v>
      </c>
      <c r="K149" s="156"/>
      <c r="L149" s="131"/>
      <c r="M149" s="131"/>
      <c r="N149" s="131"/>
      <c r="O149" s="156"/>
      <c r="P149" s="131">
        <v>0</v>
      </c>
      <c r="Q149" s="131">
        <v>0</v>
      </c>
      <c r="R149" s="131">
        <v>0</v>
      </c>
    </row>
    <row r="150" spans="1:18" x14ac:dyDescent="0.2">
      <c r="A150" s="407" t="s">
        <v>324</v>
      </c>
      <c r="B150" s="407"/>
      <c r="C150" s="125">
        <v>8350</v>
      </c>
      <c r="D150" s="126" t="s">
        <v>13</v>
      </c>
      <c r="E150" s="127" t="s">
        <v>6</v>
      </c>
      <c r="F150" s="128">
        <v>4</v>
      </c>
      <c r="G150" s="129"/>
      <c r="H150" s="131">
        <v>4866.9399999999996</v>
      </c>
      <c r="I150" s="131">
        <v>4720.93</v>
      </c>
      <c r="J150" s="131">
        <v>146.01</v>
      </c>
      <c r="K150" s="156"/>
      <c r="L150" s="131">
        <v>1866.83</v>
      </c>
      <c r="M150" s="131">
        <v>1845.98</v>
      </c>
      <c r="N150" s="131">
        <v>20.85</v>
      </c>
      <c r="O150" s="156"/>
      <c r="P150" s="131">
        <v>18.21</v>
      </c>
      <c r="Q150" s="131">
        <v>17.98</v>
      </c>
      <c r="R150" s="131">
        <v>0.23000000000000043</v>
      </c>
    </row>
    <row r="151" spans="1:18" x14ac:dyDescent="0.2">
      <c r="A151" s="407" t="s">
        <v>320</v>
      </c>
      <c r="B151" s="407"/>
      <c r="C151" s="125">
        <v>8400</v>
      </c>
      <c r="D151" s="126" t="s">
        <v>12</v>
      </c>
      <c r="E151" s="127" t="s">
        <v>11</v>
      </c>
      <c r="F151" s="128">
        <v>6</v>
      </c>
      <c r="G151" s="129"/>
      <c r="H151" s="131">
        <v>3370.3</v>
      </c>
      <c r="I151" s="131">
        <v>3303.3</v>
      </c>
      <c r="J151" s="131">
        <v>67</v>
      </c>
      <c r="K151" s="156"/>
      <c r="L151" s="131">
        <v>3460.36</v>
      </c>
      <c r="M151" s="131">
        <v>3460.36</v>
      </c>
      <c r="N151" s="131">
        <v>0</v>
      </c>
      <c r="O151" s="156"/>
      <c r="P151" s="131">
        <v>0</v>
      </c>
      <c r="Q151" s="131">
        <v>0</v>
      </c>
      <c r="R151" s="131">
        <v>0</v>
      </c>
    </row>
    <row r="152" spans="1:18" x14ac:dyDescent="0.2">
      <c r="A152" s="407" t="s">
        <v>324</v>
      </c>
      <c r="B152" s="407"/>
      <c r="C152" s="125">
        <v>8450</v>
      </c>
      <c r="D152" s="126" t="s">
        <v>10</v>
      </c>
      <c r="E152" s="127" t="s">
        <v>6</v>
      </c>
      <c r="F152" s="128">
        <v>5</v>
      </c>
      <c r="G152" s="129"/>
      <c r="H152" s="131">
        <v>20053</v>
      </c>
      <c r="I152" s="131">
        <v>18674</v>
      </c>
      <c r="J152" s="131">
        <v>1379</v>
      </c>
      <c r="K152" s="156"/>
      <c r="L152" s="131">
        <v>1231.6400000000001</v>
      </c>
      <c r="M152" s="131">
        <v>1231.6400000000001</v>
      </c>
      <c r="N152" s="131">
        <v>0</v>
      </c>
      <c r="O152" s="156"/>
      <c r="P152" s="131">
        <v>783.26</v>
      </c>
      <c r="Q152" s="131">
        <v>783.26</v>
      </c>
      <c r="R152" s="131">
        <v>0</v>
      </c>
    </row>
    <row r="153" spans="1:18" x14ac:dyDescent="0.2">
      <c r="A153" s="407" t="s">
        <v>313</v>
      </c>
      <c r="B153" s="407"/>
      <c r="C153" s="125">
        <v>8500</v>
      </c>
      <c r="D153" s="134" t="s">
        <v>9</v>
      </c>
      <c r="E153" s="127" t="s">
        <v>8</v>
      </c>
      <c r="F153" s="128">
        <v>2</v>
      </c>
      <c r="G153" s="129"/>
      <c r="H153" s="131">
        <v>6220</v>
      </c>
      <c r="I153" s="131">
        <v>5797.04</v>
      </c>
      <c r="J153" s="131">
        <v>422.96</v>
      </c>
      <c r="K153" s="156"/>
      <c r="L153" s="131"/>
      <c r="M153" s="131"/>
      <c r="N153" s="131"/>
      <c r="O153" s="156"/>
      <c r="P153" s="131">
        <v>56</v>
      </c>
      <c r="Q153" s="131">
        <v>56</v>
      </c>
      <c r="R153" s="131">
        <v>0</v>
      </c>
    </row>
    <row r="154" spans="1:18" x14ac:dyDescent="0.2">
      <c r="A154" s="410"/>
      <c r="B154" s="407"/>
      <c r="C154" s="125">
        <v>8550</v>
      </c>
      <c r="D154" s="126" t="s">
        <v>7</v>
      </c>
      <c r="E154" s="127" t="s">
        <v>6</v>
      </c>
      <c r="F154" s="128">
        <v>7</v>
      </c>
      <c r="G154" s="129"/>
      <c r="H154" s="131">
        <v>19048.95</v>
      </c>
      <c r="I154" s="131">
        <v>17760.09</v>
      </c>
      <c r="J154" s="131">
        <v>1288.8599999999999</v>
      </c>
      <c r="K154" s="156"/>
      <c r="L154" s="131">
        <v>2165.87</v>
      </c>
      <c r="M154" s="131">
        <v>2135.0300000000002</v>
      </c>
      <c r="N154" s="131">
        <v>30.84</v>
      </c>
      <c r="O154" s="156"/>
      <c r="P154" s="131">
        <v>0</v>
      </c>
      <c r="Q154" s="131">
        <v>0</v>
      </c>
      <c r="R154" s="131">
        <v>0</v>
      </c>
    </row>
    <row r="155" spans="1:18" x14ac:dyDescent="0.2">
      <c r="A155" s="407" t="s">
        <v>317</v>
      </c>
      <c r="B155" s="407"/>
      <c r="C155" s="125">
        <v>8710</v>
      </c>
      <c r="D155" s="134" t="s">
        <v>5</v>
      </c>
      <c r="E155" s="127" t="s">
        <v>3</v>
      </c>
      <c r="F155" s="128">
        <v>11</v>
      </c>
      <c r="G155" s="129"/>
      <c r="H155" s="131">
        <v>867.44</v>
      </c>
      <c r="I155" s="131">
        <v>831.35</v>
      </c>
      <c r="J155" s="131">
        <v>36.090000000000003</v>
      </c>
      <c r="K155" s="156"/>
      <c r="L155" s="131">
        <v>1080.6300000000001</v>
      </c>
      <c r="M155" s="131">
        <v>1080.6300000000001</v>
      </c>
      <c r="N155" s="131">
        <v>0</v>
      </c>
      <c r="O155" s="156"/>
      <c r="P155" s="131">
        <v>0</v>
      </c>
      <c r="Q155" s="131">
        <v>0</v>
      </c>
      <c r="R155" s="131">
        <v>0</v>
      </c>
    </row>
    <row r="156" spans="1:18" x14ac:dyDescent="0.2">
      <c r="A156" s="407" t="s">
        <v>317</v>
      </c>
      <c r="B156" s="407"/>
      <c r="C156" s="125">
        <v>8750</v>
      </c>
      <c r="D156" s="126" t="s">
        <v>4</v>
      </c>
      <c r="E156" s="127" t="s">
        <v>3</v>
      </c>
      <c r="F156" s="128">
        <v>11</v>
      </c>
      <c r="G156" s="129"/>
      <c r="H156" s="131">
        <v>1400</v>
      </c>
      <c r="I156" s="131">
        <v>1341.76</v>
      </c>
      <c r="J156" s="131">
        <v>58.24</v>
      </c>
      <c r="K156" s="158"/>
      <c r="L156" s="131">
        <v>1884.4</v>
      </c>
      <c r="M156" s="131">
        <v>1884.4</v>
      </c>
      <c r="N156" s="131">
        <v>0</v>
      </c>
      <c r="O156" s="158"/>
      <c r="P156" s="131">
        <v>0</v>
      </c>
      <c r="Q156" s="131">
        <v>0</v>
      </c>
      <c r="R156" s="131">
        <v>0</v>
      </c>
    </row>
    <row r="157" spans="1:18" s="150" customFormat="1" ht="11.25" x14ac:dyDescent="0.2">
      <c r="G157" s="136"/>
      <c r="H157" s="159"/>
      <c r="I157" s="159"/>
      <c r="J157" s="159"/>
      <c r="K157" s="136"/>
      <c r="L157" s="159"/>
      <c r="M157" s="159"/>
      <c r="N157" s="159"/>
      <c r="O157" s="136"/>
      <c r="P157" s="159"/>
      <c r="Q157" s="159"/>
      <c r="R157" s="159"/>
    </row>
    <row r="158" spans="1:18" s="64" customFormat="1" ht="11.25" x14ac:dyDescent="0.2">
      <c r="C158" s="435" t="s">
        <v>1</v>
      </c>
      <c r="D158" s="435"/>
      <c r="E158" s="435"/>
      <c r="F158" s="135"/>
      <c r="G158" s="136"/>
      <c r="H158" s="137"/>
      <c r="I158" s="137"/>
      <c r="J158" s="137"/>
      <c r="K158" s="160"/>
      <c r="L158" s="137"/>
      <c r="M158" s="137"/>
      <c r="N158" s="137"/>
      <c r="O158" s="160"/>
      <c r="P158" s="137"/>
      <c r="Q158" s="137"/>
      <c r="R158" s="137"/>
    </row>
    <row r="159" spans="1:18" s="64" customFormat="1" ht="15" customHeight="1" x14ac:dyDescent="0.2">
      <c r="C159" s="436" t="s">
        <v>174</v>
      </c>
      <c r="D159" s="437"/>
      <c r="E159" s="438"/>
      <c r="F159" s="135"/>
      <c r="G159" s="136"/>
      <c r="H159" s="138">
        <f>SUM(H5:H156)</f>
        <v>687514.45999999985</v>
      </c>
      <c r="I159" s="138">
        <f t="shared" ref="I159:J159" si="0">SUM(I5:I156)</f>
        <v>638603.65000000026</v>
      </c>
      <c r="J159" s="138">
        <f t="shared" si="0"/>
        <v>48910.810000000005</v>
      </c>
      <c r="K159" s="161"/>
      <c r="L159" s="138">
        <f>SUM(L5:L156)</f>
        <v>106330.60000000005</v>
      </c>
      <c r="M159" s="138">
        <f t="shared" ref="M159:N159" si="1">SUM(M5:M156)</f>
        <v>101481.76000000004</v>
      </c>
      <c r="N159" s="138">
        <f t="shared" si="1"/>
        <v>4848.5300000000007</v>
      </c>
      <c r="O159" s="161"/>
      <c r="P159" s="138">
        <f>SUM(P5:P156)</f>
        <v>16981.393999999997</v>
      </c>
      <c r="Q159" s="138">
        <f t="shared" ref="Q159:R159" si="2">SUM(Q5:Q156)</f>
        <v>16504.433999999997</v>
      </c>
      <c r="R159" s="138">
        <f t="shared" si="2"/>
        <v>476.96</v>
      </c>
    </row>
    <row r="160" spans="1:18" s="64" customFormat="1" ht="11.25" x14ac:dyDescent="0.2">
      <c r="D160" s="64" t="s">
        <v>283</v>
      </c>
      <c r="F160" s="135"/>
      <c r="G160" s="136"/>
      <c r="H160" s="137"/>
      <c r="I160" s="137"/>
      <c r="J160" s="334"/>
      <c r="K160" s="160"/>
      <c r="L160" s="137"/>
      <c r="M160" s="137"/>
      <c r="N160" s="137"/>
      <c r="O160" s="160"/>
      <c r="P160" s="137"/>
      <c r="Q160" s="137"/>
      <c r="R160" s="137"/>
    </row>
    <row r="161" spans="3:18" s="64" customFormat="1" ht="15" customHeight="1" x14ac:dyDescent="0.2">
      <c r="C161" s="419" t="s">
        <v>175</v>
      </c>
      <c r="D161" s="419"/>
      <c r="E161" s="419"/>
      <c r="F161" s="142"/>
      <c r="G161" s="142">
        <f t="shared" ref="G161" si="3">SUMIF($E$5:$E$156,"S",G$5:G$156)</f>
        <v>0</v>
      </c>
      <c r="H161" s="142">
        <f>SUMIF($E$5:$E$156,"S",H$5:H$156)</f>
        <v>369704.00000000006</v>
      </c>
      <c r="I161" s="142">
        <f>SUMIF($E$5:$E$156,"S",I$5:I$156)</f>
        <v>341422.31</v>
      </c>
      <c r="J161" s="142">
        <f>SUMIF($E$5:$E$156,"S",J$5:J$156)</f>
        <v>28281.689999999991</v>
      </c>
      <c r="K161" s="160"/>
      <c r="L161" s="142">
        <f>SUMIF($E$5:$E$156,"S",L$5:L$156)</f>
        <v>2183.08</v>
      </c>
      <c r="M161" s="142">
        <f>SUMIF($E$5:$E$156,"S",M$5:M$156)</f>
        <v>2172.4499999999998</v>
      </c>
      <c r="N161" s="142">
        <f>SUMIF($E$5:$E$156,"S",N$5:N$156)</f>
        <v>10.63</v>
      </c>
      <c r="O161" s="160"/>
      <c r="P161" s="142">
        <f>SUMIF($E$5:$E$156,"S",P$5:P$156)</f>
        <v>12431.933999999999</v>
      </c>
      <c r="Q161" s="142">
        <f>SUMIF($E$5:$E$156,"S",Q$5:Q$156)</f>
        <v>11976.223999999998</v>
      </c>
      <c r="R161" s="142">
        <f>SUMIF($E$5:$E$156,"S",R$5:R$156)</f>
        <v>455.71</v>
      </c>
    </row>
    <row r="162" spans="3:18" s="64" customFormat="1" ht="15" customHeight="1" x14ac:dyDescent="0.2">
      <c r="C162" s="419" t="s">
        <v>176</v>
      </c>
      <c r="D162" s="419"/>
      <c r="E162" s="419"/>
      <c r="F162" s="140"/>
      <c r="G162" s="141"/>
      <c r="H162" s="142">
        <f>SUMIF($E$5:$E$156,"E",H$5:H$156)</f>
        <v>147520.5</v>
      </c>
      <c r="I162" s="142">
        <f>SUMIF($E$5:$E$156,"E",I$5:I$156)</f>
        <v>139489.72</v>
      </c>
      <c r="J162" s="142">
        <f>SUMIF($E$5:$E$156,"E",J$5:J$156)</f>
        <v>8030.7800000000007</v>
      </c>
      <c r="K162" s="160"/>
      <c r="L162" s="142">
        <f>SUMIF($E$5:$E$156,"E",L$5:L$156)</f>
        <v>20529.609999999997</v>
      </c>
      <c r="M162" s="142">
        <f>SUMIF($E$5:$E$156,"E",M$5:M$156)</f>
        <v>20475.649999999998</v>
      </c>
      <c r="N162" s="142">
        <f>SUMIF($E$5:$E$156,"E",N$5:N$156)</f>
        <v>53.96</v>
      </c>
      <c r="O162" s="160"/>
      <c r="P162" s="142">
        <f>SUMIF($E$5:$E$156,"E",P$5:P$156)</f>
        <v>1988.84</v>
      </c>
      <c r="Q162" s="142">
        <f>SUMIF($E$5:$E$156,"E",Q$5:Q$156)</f>
        <v>1987.99</v>
      </c>
      <c r="R162" s="142">
        <f>SUMIF($E$5:$E$156,"E",R$5:R$156)</f>
        <v>0.85000000000000042</v>
      </c>
    </row>
    <row r="163" spans="3:18" s="64" customFormat="1" ht="15" customHeight="1" x14ac:dyDescent="0.2">
      <c r="C163" s="419" t="s">
        <v>177</v>
      </c>
      <c r="D163" s="419"/>
      <c r="E163" s="419"/>
      <c r="F163" s="140"/>
      <c r="G163" s="141"/>
      <c r="H163" s="142">
        <f>SUMIF($E$5:$E$156,"R",H$5:H$156)</f>
        <v>83224.44</v>
      </c>
      <c r="I163" s="142">
        <f>SUMIF($E$5:$E$156,"R",I$5:I$156)</f>
        <v>78992.170000000013</v>
      </c>
      <c r="J163" s="142">
        <f>SUMIF($E$5:$E$156,"R",J$5:J$156)</f>
        <v>4232.2699999999995</v>
      </c>
      <c r="K163" s="160"/>
      <c r="L163" s="142">
        <f>SUMIF($E$5:$E$156,"R",L$5:L$156)</f>
        <v>38744.71</v>
      </c>
      <c r="M163" s="142">
        <f>SUMIF($E$5:$E$156,"R",M$5:M$156)</f>
        <v>36411.24</v>
      </c>
      <c r="N163" s="142">
        <f>SUMIF($E$5:$E$156,"R",N$5:N$156)</f>
        <v>2333.4599999999996</v>
      </c>
      <c r="O163" s="160"/>
      <c r="P163" s="142">
        <f>SUMIF($E$5:$E$156,"R",P$5:P$156)</f>
        <v>1349.48</v>
      </c>
      <c r="Q163" s="142">
        <f>SUMIF($E$5:$E$156,"R",Q$5:Q$156)</f>
        <v>1349.48</v>
      </c>
      <c r="R163" s="142">
        <f>SUMIF($E$5:$E$156,"R",R$5:R$156)</f>
        <v>0</v>
      </c>
    </row>
    <row r="164" spans="3:18" s="64" customFormat="1" ht="15" customHeight="1" x14ac:dyDescent="0.2">
      <c r="C164" s="419" t="s">
        <v>178</v>
      </c>
      <c r="D164" s="419"/>
      <c r="E164" s="419"/>
      <c r="F164" s="140"/>
      <c r="G164" s="141"/>
      <c r="H164" s="142">
        <f>SUMIF($E$5:$E$156,"N",H$5:H$156)</f>
        <v>87065.51999999999</v>
      </c>
      <c r="I164" s="142">
        <f>SUMIF($E$5:$E$156,"N",I$5:I$156)</f>
        <v>78699.449999999983</v>
      </c>
      <c r="J164" s="142">
        <f>SUMIF($E$5:$E$156,"N",J$5:J$156)</f>
        <v>8366.07</v>
      </c>
      <c r="K164" s="160"/>
      <c r="L164" s="142">
        <f>SUMIF($E$5:$E$156,"N",L$5:L$156)</f>
        <v>44873.200000000004</v>
      </c>
      <c r="M164" s="142">
        <f>SUMIF($E$5:$E$156,"N",M$5:M$156)</f>
        <v>42422.420000000006</v>
      </c>
      <c r="N164" s="142">
        <f>SUMIF($E$5:$E$156,"N",N$5:N$156)</f>
        <v>2450.4800000000005</v>
      </c>
      <c r="O164" s="160"/>
      <c r="P164" s="142">
        <f>SUMIF($E$5:$E$156,"N",P$5:P$156)</f>
        <v>1211.1400000000001</v>
      </c>
      <c r="Q164" s="142">
        <f>SUMIF($E$5:$E$156,"N",Q$5:Q$156)</f>
        <v>1190.74</v>
      </c>
      <c r="R164" s="142">
        <f>SUMIF($E$5:$E$156,"N",R$5:R$156)</f>
        <v>20.399999999999999</v>
      </c>
    </row>
    <row r="166" spans="3:18" x14ac:dyDescent="0.2">
      <c r="C166" s="431" t="s">
        <v>174</v>
      </c>
      <c r="D166" s="432"/>
      <c r="E166" s="433"/>
      <c r="H166" s="316">
        <v>686938.75999999989</v>
      </c>
      <c r="I166" s="316">
        <v>637528.64999999991</v>
      </c>
      <c r="J166" s="316">
        <v>49410.109999999986</v>
      </c>
      <c r="K166" s="336"/>
      <c r="L166" s="316">
        <v>80437.433539999969</v>
      </c>
      <c r="M166" s="316">
        <v>78871.828739999968</v>
      </c>
      <c r="N166" s="316">
        <v>1565.6048000000001</v>
      </c>
      <c r="O166" s="336"/>
      <c r="P166" s="316">
        <v>16389.834999999999</v>
      </c>
      <c r="Q166" s="316">
        <v>15827.454999999998</v>
      </c>
      <c r="R166" s="316">
        <v>562.12</v>
      </c>
    </row>
    <row r="167" spans="3:18" x14ac:dyDescent="0.2">
      <c r="C167" s="319"/>
      <c r="D167" s="319" t="s">
        <v>282</v>
      </c>
      <c r="E167" s="319"/>
      <c r="H167" s="124"/>
      <c r="I167" s="124"/>
      <c r="J167" s="124"/>
      <c r="K167" s="124"/>
      <c r="L167" s="124"/>
      <c r="M167" s="124"/>
      <c r="N167" s="124"/>
      <c r="O167" s="124"/>
    </row>
    <row r="168" spans="3:18" x14ac:dyDescent="0.2">
      <c r="C168" s="434" t="s">
        <v>175</v>
      </c>
      <c r="D168" s="434"/>
      <c r="E168" s="434"/>
      <c r="H168" s="321">
        <v>374875.77</v>
      </c>
      <c r="I168" s="321">
        <v>347260.35000000003</v>
      </c>
      <c r="J168" s="321">
        <v>27615.420000000002</v>
      </c>
      <c r="K168" s="319"/>
      <c r="L168" s="321">
        <v>2568.2849259999998</v>
      </c>
      <c r="M168" s="321">
        <v>2561.5249259999996</v>
      </c>
      <c r="N168" s="321">
        <v>6.76</v>
      </c>
      <c r="O168" s="319"/>
      <c r="P168" s="321">
        <v>11404.33</v>
      </c>
      <c r="Q168" s="321">
        <v>11255.73</v>
      </c>
      <c r="R168" s="321">
        <v>148.6</v>
      </c>
    </row>
    <row r="169" spans="3:18" x14ac:dyDescent="0.2">
      <c r="C169" s="434" t="s">
        <v>176</v>
      </c>
      <c r="D169" s="434"/>
      <c r="E169" s="434"/>
      <c r="H169" s="321">
        <v>145432.46</v>
      </c>
      <c r="I169" s="321">
        <v>136951.83999999997</v>
      </c>
      <c r="J169" s="321">
        <v>8480.619999999999</v>
      </c>
      <c r="K169" s="319"/>
      <c r="L169" s="321">
        <v>19680.835339999998</v>
      </c>
      <c r="M169" s="321">
        <v>19568.77534</v>
      </c>
      <c r="N169" s="321">
        <v>112.06</v>
      </c>
      <c r="O169" s="319"/>
      <c r="P169" s="321">
        <v>2036.9649999999999</v>
      </c>
      <c r="Q169" s="321">
        <v>2032.4449999999999</v>
      </c>
      <c r="R169" s="321">
        <v>4.5199999999999996</v>
      </c>
    </row>
    <row r="170" spans="3:18" x14ac:dyDescent="0.2">
      <c r="C170" s="434" t="s">
        <v>177</v>
      </c>
      <c r="D170" s="434"/>
      <c r="E170" s="434"/>
      <c r="H170" s="321">
        <v>84300.34</v>
      </c>
      <c r="I170" s="321">
        <v>79000.91</v>
      </c>
      <c r="J170" s="321">
        <v>5299.4299999999994</v>
      </c>
      <c r="K170" s="319"/>
      <c r="L170" s="321">
        <v>27221.148804</v>
      </c>
      <c r="M170" s="321">
        <v>27101.608804</v>
      </c>
      <c r="N170" s="321">
        <v>119.53999999999999</v>
      </c>
      <c r="O170" s="319"/>
      <c r="P170" s="321">
        <v>1919.6399999999999</v>
      </c>
      <c r="Q170" s="321">
        <v>1579.6399999999999</v>
      </c>
      <c r="R170" s="321">
        <v>340</v>
      </c>
    </row>
    <row r="171" spans="3:18" x14ac:dyDescent="0.2">
      <c r="C171" s="434" t="s">
        <v>178</v>
      </c>
      <c r="D171" s="434"/>
      <c r="E171" s="434"/>
      <c r="H171" s="321">
        <v>82330.189999999988</v>
      </c>
      <c r="I171" s="321">
        <v>74315.549999999974</v>
      </c>
      <c r="J171" s="321">
        <v>8014.6399999999985</v>
      </c>
      <c r="K171" s="319"/>
      <c r="L171" s="321">
        <v>30967.164470000003</v>
      </c>
      <c r="M171" s="321">
        <v>29639.919669999999</v>
      </c>
      <c r="N171" s="321">
        <v>1327.2448000000002</v>
      </c>
      <c r="O171" s="319"/>
      <c r="P171" s="321">
        <v>1028.9000000000001</v>
      </c>
      <c r="Q171" s="321">
        <v>959.64</v>
      </c>
      <c r="R171" s="321">
        <v>69</v>
      </c>
    </row>
    <row r="173" spans="3:18" x14ac:dyDescent="0.2">
      <c r="H173" s="348"/>
      <c r="L173" s="347"/>
    </row>
    <row r="174" spans="3:18" x14ac:dyDescent="0.2">
      <c r="H174" s="348"/>
    </row>
    <row r="175" spans="3:18" x14ac:dyDescent="0.2">
      <c r="H175" s="348"/>
    </row>
  </sheetData>
  <mergeCells count="15">
    <mergeCell ref="C159:E159"/>
    <mergeCell ref="C171:E171"/>
    <mergeCell ref="C161:E161"/>
    <mergeCell ref="C162:E162"/>
    <mergeCell ref="C163:E163"/>
    <mergeCell ref="C164:E164"/>
    <mergeCell ref="C166:E166"/>
    <mergeCell ref="C168:E168"/>
    <mergeCell ref="C169:E169"/>
    <mergeCell ref="C170:E170"/>
    <mergeCell ref="C1:R1"/>
    <mergeCell ref="H3:J3"/>
    <mergeCell ref="L3:N3"/>
    <mergeCell ref="P3:R3"/>
    <mergeCell ref="C158:E158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8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1"/>
  <sheetViews>
    <sheetView zoomScaleNormal="100" zoomScaleSheetLayoutView="100" workbookViewId="0">
      <pane xSplit="6" ySplit="4" topLeftCell="G5" activePane="bottomRight" state="frozen"/>
      <selection activeCell="B36" sqref="B36"/>
      <selection pane="topRight" activeCell="B36" sqref="B36"/>
      <selection pane="bottomLeft" activeCell="B36" sqref="B36"/>
      <selection pane="bottomRight" activeCell="A3" sqref="A3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style="4" bestFit="1" customWidth="1"/>
    <col min="7" max="7" width="0.85546875" style="7" customWidth="1"/>
    <col min="8" max="8" width="8.7109375" style="2" bestFit="1" customWidth="1"/>
    <col min="9" max="9" width="9.42578125" style="2" bestFit="1" customWidth="1"/>
    <col min="10" max="10" width="8.42578125" style="2" bestFit="1" customWidth="1"/>
    <col min="11" max="11" width="0.85546875" style="3" customWidth="1"/>
    <col min="12" max="12" width="8.42578125" style="2" bestFit="1" customWidth="1"/>
    <col min="13" max="13" width="9.140625" style="2"/>
    <col min="14" max="14" width="8.42578125" style="2" bestFit="1" customWidth="1"/>
    <col min="15" max="15" width="0.85546875" style="3" customWidth="1"/>
    <col min="16" max="16" width="8.42578125" bestFit="1" customWidth="1"/>
    <col min="17" max="17" width="9.42578125" bestFit="1" customWidth="1"/>
    <col min="18" max="18" width="8.42578125" bestFit="1" customWidth="1"/>
  </cols>
  <sheetData>
    <row r="1" spans="1:18" s="59" customFormat="1" ht="15.75" x14ac:dyDescent="0.25">
      <c r="A1" s="6"/>
      <c r="B1" s="6"/>
      <c r="C1" s="455" t="s">
        <v>253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18" s="53" customFormat="1" ht="15.75" x14ac:dyDescent="0.25">
      <c r="A2" s="405"/>
      <c r="B2" s="405"/>
      <c r="C2" s="58"/>
      <c r="D2" s="56"/>
      <c r="E2" s="56"/>
      <c r="F2" s="56"/>
      <c r="G2" s="55"/>
      <c r="H2" s="55"/>
      <c r="I2" s="55"/>
      <c r="J2" s="55"/>
      <c r="K2" s="56"/>
      <c r="L2" s="55"/>
      <c r="M2" s="55"/>
      <c r="N2" s="55"/>
      <c r="O2" s="56"/>
      <c r="P2" s="55"/>
      <c r="Q2" s="55"/>
      <c r="R2" s="55"/>
    </row>
    <row r="3" spans="1:18" s="6" customFormat="1" ht="15.75" x14ac:dyDescent="0.25">
      <c r="C3" s="164"/>
      <c r="D3" s="165"/>
      <c r="E3" s="56"/>
      <c r="F3" s="166"/>
      <c r="G3" s="167"/>
      <c r="H3" s="456" t="s">
        <v>210</v>
      </c>
      <c r="I3" s="457"/>
      <c r="J3" s="457"/>
      <c r="K3" s="166"/>
      <c r="L3" s="456" t="s">
        <v>211</v>
      </c>
      <c r="M3" s="458"/>
      <c r="N3" s="458"/>
      <c r="O3" s="166"/>
      <c r="P3" s="456" t="s">
        <v>212</v>
      </c>
      <c r="Q3" s="457"/>
      <c r="R3" s="457"/>
    </row>
    <row r="4" spans="1:18" ht="49.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49" t="s">
        <v>166</v>
      </c>
      <c r="G4" s="168"/>
      <c r="H4" s="169" t="s">
        <v>180</v>
      </c>
      <c r="I4" s="170" t="s">
        <v>181</v>
      </c>
      <c r="J4" s="170" t="s">
        <v>182</v>
      </c>
      <c r="K4" s="44"/>
      <c r="L4" s="169" t="s">
        <v>180</v>
      </c>
      <c r="M4" s="170" t="s">
        <v>181</v>
      </c>
      <c r="N4" s="170" t="s">
        <v>182</v>
      </c>
      <c r="O4" s="44"/>
      <c r="P4" s="169" t="s">
        <v>180</v>
      </c>
      <c r="Q4" s="170" t="s">
        <v>181</v>
      </c>
      <c r="R4" s="170" t="s">
        <v>182</v>
      </c>
    </row>
    <row r="5" spans="1:18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171"/>
      <c r="H5" s="131">
        <v>4804.68</v>
      </c>
      <c r="I5" s="131">
        <v>4800.84</v>
      </c>
      <c r="J5" s="131">
        <v>3.84</v>
      </c>
      <c r="K5" s="35"/>
      <c r="L5" s="131">
        <v>2152.69</v>
      </c>
      <c r="M5" s="131">
        <v>2152.69</v>
      </c>
      <c r="N5" s="131">
        <v>0</v>
      </c>
      <c r="O5" s="35"/>
      <c r="P5" s="131"/>
      <c r="Q5" s="131"/>
      <c r="R5" s="131"/>
    </row>
    <row r="6" spans="1:18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171"/>
      <c r="H6" s="131">
        <v>1927.07</v>
      </c>
      <c r="I6" s="131">
        <v>1925.1399999999999</v>
      </c>
      <c r="J6" s="131">
        <v>1.93</v>
      </c>
      <c r="K6" s="35"/>
      <c r="L6" s="131">
        <v>3208.34</v>
      </c>
      <c r="M6" s="131">
        <v>3208.34</v>
      </c>
      <c r="N6" s="131">
        <v>0</v>
      </c>
      <c r="O6" s="35"/>
      <c r="P6" s="131"/>
      <c r="Q6" s="131"/>
      <c r="R6" s="131"/>
    </row>
    <row r="7" spans="1:18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171"/>
      <c r="H7" s="131">
        <v>1912.5</v>
      </c>
      <c r="I7" s="131">
        <v>1810.1812500000001</v>
      </c>
      <c r="J7" s="131">
        <v>102.31874999999999</v>
      </c>
      <c r="K7" s="35"/>
      <c r="L7" s="131">
        <v>0</v>
      </c>
      <c r="M7" s="131">
        <v>0</v>
      </c>
      <c r="N7" s="131">
        <v>0</v>
      </c>
      <c r="O7" s="35"/>
      <c r="P7" s="131">
        <v>119.22</v>
      </c>
      <c r="Q7" s="131">
        <v>119.22</v>
      </c>
      <c r="R7" s="131"/>
    </row>
    <row r="8" spans="1:18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171"/>
      <c r="H8" s="131">
        <v>2978.4</v>
      </c>
      <c r="I8" s="131">
        <v>2819.0556000000001</v>
      </c>
      <c r="J8" s="131">
        <v>159.34440000000001</v>
      </c>
      <c r="K8" s="35"/>
      <c r="L8" s="131">
        <v>0</v>
      </c>
      <c r="M8" s="131">
        <v>0</v>
      </c>
      <c r="N8" s="131">
        <v>0</v>
      </c>
      <c r="O8" s="35"/>
      <c r="P8" s="131">
        <v>3197.42</v>
      </c>
      <c r="Q8" s="131">
        <v>3197.42</v>
      </c>
      <c r="R8" s="131">
        <v>0</v>
      </c>
    </row>
    <row r="9" spans="1:18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171"/>
      <c r="H9" s="131">
        <v>5861</v>
      </c>
      <c r="I9" s="131">
        <v>5505.2372999999998</v>
      </c>
      <c r="J9" s="131">
        <v>355.7627</v>
      </c>
      <c r="K9" s="35"/>
      <c r="L9" s="131">
        <v>1991</v>
      </c>
      <c r="M9" s="131">
        <v>1991</v>
      </c>
      <c r="N9" s="131">
        <v>0</v>
      </c>
      <c r="O9" s="35"/>
      <c r="P9" s="131"/>
      <c r="Q9" s="131"/>
      <c r="R9" s="131"/>
    </row>
    <row r="10" spans="1:18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171"/>
      <c r="H10" s="131">
        <v>0</v>
      </c>
      <c r="I10" s="131">
        <v>0</v>
      </c>
      <c r="J10" s="131">
        <v>0</v>
      </c>
      <c r="K10" s="35"/>
      <c r="L10" s="131">
        <v>0</v>
      </c>
      <c r="M10" s="131">
        <v>0</v>
      </c>
      <c r="N10" s="131">
        <v>0</v>
      </c>
      <c r="O10" s="35"/>
      <c r="P10" s="131"/>
      <c r="Q10" s="131"/>
      <c r="R10" s="131"/>
    </row>
    <row r="11" spans="1:18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171"/>
      <c r="H11" s="131">
        <v>20519.87</v>
      </c>
      <c r="I11" s="131">
        <v>19351.02</v>
      </c>
      <c r="J11" s="131">
        <v>1168.8499999999999</v>
      </c>
      <c r="K11" s="35"/>
      <c r="L11" s="131">
        <v>0</v>
      </c>
      <c r="M11" s="131">
        <v>0</v>
      </c>
      <c r="N11" s="131">
        <v>0</v>
      </c>
      <c r="O11" s="35"/>
      <c r="P11" s="131">
        <v>385.2</v>
      </c>
      <c r="Q11" s="131">
        <v>385.2</v>
      </c>
      <c r="R11" s="131">
        <v>0</v>
      </c>
    </row>
    <row r="12" spans="1:18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171"/>
      <c r="H12" s="131">
        <v>0</v>
      </c>
      <c r="I12" s="131">
        <v>0</v>
      </c>
      <c r="J12" s="131">
        <v>0</v>
      </c>
      <c r="K12" s="35"/>
      <c r="L12" s="131">
        <v>2523.1799999999998</v>
      </c>
      <c r="M12" s="131">
        <v>2523.1799999999998</v>
      </c>
      <c r="N12" s="131">
        <v>0</v>
      </c>
      <c r="O12" s="35"/>
      <c r="P12" s="131"/>
      <c r="Q12" s="131"/>
      <c r="R12" s="131"/>
    </row>
    <row r="13" spans="1:18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171"/>
      <c r="H13" s="131">
        <v>20107</v>
      </c>
      <c r="I13" s="131">
        <v>19031.2755</v>
      </c>
      <c r="J13" s="131">
        <v>1075.7245</v>
      </c>
      <c r="K13" s="35"/>
      <c r="L13" s="131">
        <v>0</v>
      </c>
      <c r="M13" s="131">
        <v>0</v>
      </c>
      <c r="N13" s="131">
        <v>0</v>
      </c>
      <c r="O13" s="35"/>
      <c r="P13" s="131">
        <v>904</v>
      </c>
      <c r="Q13" s="131">
        <v>904</v>
      </c>
      <c r="R13" s="131">
        <v>0</v>
      </c>
    </row>
    <row r="14" spans="1:18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171"/>
      <c r="H14" s="131">
        <v>1449.06</v>
      </c>
      <c r="I14" s="131">
        <v>1361.1020579999999</v>
      </c>
      <c r="J14" s="131">
        <v>87.957941999999989</v>
      </c>
      <c r="K14" s="35"/>
      <c r="L14" s="131">
        <v>3187.39</v>
      </c>
      <c r="M14" s="131">
        <v>3187.39</v>
      </c>
      <c r="N14" s="131">
        <v>0</v>
      </c>
      <c r="O14" s="35"/>
      <c r="P14" s="131"/>
      <c r="Q14" s="131"/>
      <c r="R14" s="131"/>
    </row>
    <row r="15" spans="1:18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171"/>
      <c r="H15" s="131">
        <v>2092.84</v>
      </c>
      <c r="I15" s="131">
        <v>1965.8046120000001</v>
      </c>
      <c r="J15" s="131">
        <v>127.035388</v>
      </c>
      <c r="K15" s="35"/>
      <c r="L15" s="131">
        <v>592.74</v>
      </c>
      <c r="M15" s="131">
        <v>592.74</v>
      </c>
      <c r="N15" s="131">
        <v>0</v>
      </c>
      <c r="O15" s="35"/>
      <c r="P15" s="131"/>
      <c r="Q15" s="131"/>
      <c r="R15" s="131"/>
    </row>
    <row r="16" spans="1:18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171"/>
      <c r="H16" s="131">
        <v>0</v>
      </c>
      <c r="I16" s="131">
        <v>0</v>
      </c>
      <c r="J16" s="131">
        <v>0</v>
      </c>
      <c r="K16" s="35"/>
      <c r="L16" s="131">
        <v>226</v>
      </c>
      <c r="M16" s="131">
        <v>226</v>
      </c>
      <c r="N16" s="131">
        <v>0</v>
      </c>
      <c r="O16" s="35"/>
      <c r="P16" s="131"/>
      <c r="Q16" s="131"/>
      <c r="R16" s="131"/>
    </row>
    <row r="17" spans="1:18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171"/>
      <c r="H17" s="131">
        <v>0</v>
      </c>
      <c r="I17" s="131">
        <v>0</v>
      </c>
      <c r="J17" s="131">
        <v>0</v>
      </c>
      <c r="K17" s="35"/>
      <c r="L17" s="131">
        <v>0</v>
      </c>
      <c r="M17" s="131">
        <v>0</v>
      </c>
      <c r="N17" s="131">
        <v>0</v>
      </c>
      <c r="O17" s="35"/>
      <c r="P17" s="131"/>
      <c r="Q17" s="131"/>
      <c r="R17" s="131"/>
    </row>
    <row r="18" spans="1:18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171"/>
      <c r="H18" s="131">
        <v>0</v>
      </c>
      <c r="I18" s="131">
        <v>0</v>
      </c>
      <c r="J18" s="131">
        <v>0</v>
      </c>
      <c r="K18" s="35"/>
      <c r="L18" s="131">
        <v>238</v>
      </c>
      <c r="M18" s="131">
        <v>238</v>
      </c>
      <c r="N18" s="131">
        <v>0</v>
      </c>
      <c r="O18" s="35"/>
      <c r="P18" s="131"/>
      <c r="Q18" s="131"/>
      <c r="R18" s="131"/>
    </row>
    <row r="19" spans="1:18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171"/>
      <c r="H19" s="131">
        <v>0</v>
      </c>
      <c r="I19" s="131">
        <v>0</v>
      </c>
      <c r="J19" s="131">
        <v>0</v>
      </c>
      <c r="K19" s="35"/>
      <c r="L19" s="131">
        <v>199</v>
      </c>
      <c r="M19" s="131">
        <v>199</v>
      </c>
      <c r="N19" s="131">
        <v>0</v>
      </c>
      <c r="O19" s="35"/>
      <c r="P19" s="131"/>
      <c r="Q19" s="131"/>
      <c r="R19" s="131"/>
    </row>
    <row r="20" spans="1:18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171"/>
      <c r="H20" s="131">
        <v>0</v>
      </c>
      <c r="I20" s="131">
        <v>0</v>
      </c>
      <c r="J20" s="131">
        <v>0</v>
      </c>
      <c r="K20" s="35"/>
      <c r="L20" s="131">
        <v>4694.32</v>
      </c>
      <c r="M20" s="131">
        <v>4120.01</v>
      </c>
      <c r="N20" s="131">
        <v>574.30999999999995</v>
      </c>
      <c r="O20" s="35"/>
      <c r="P20" s="131">
        <v>3010</v>
      </c>
      <c r="Q20" s="131">
        <v>3010</v>
      </c>
      <c r="R20" s="131">
        <v>0</v>
      </c>
    </row>
    <row r="21" spans="1:18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171"/>
      <c r="H21" s="131">
        <v>0</v>
      </c>
      <c r="I21" s="131">
        <v>0</v>
      </c>
      <c r="J21" s="131">
        <v>0</v>
      </c>
      <c r="K21" s="35"/>
      <c r="L21" s="131">
        <v>0</v>
      </c>
      <c r="M21" s="131">
        <v>0</v>
      </c>
      <c r="N21" s="131">
        <v>0</v>
      </c>
      <c r="O21" s="35"/>
      <c r="P21" s="131"/>
      <c r="Q21" s="131"/>
      <c r="R21" s="131"/>
    </row>
    <row r="22" spans="1:18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171"/>
      <c r="H22" s="131">
        <v>0</v>
      </c>
      <c r="I22" s="131">
        <v>0</v>
      </c>
      <c r="J22" s="131">
        <v>0</v>
      </c>
      <c r="K22" s="35"/>
      <c r="L22" s="131">
        <v>0</v>
      </c>
      <c r="M22" s="131">
        <v>0</v>
      </c>
      <c r="N22" s="131">
        <v>0</v>
      </c>
      <c r="O22" s="35"/>
      <c r="P22" s="131"/>
      <c r="Q22" s="131"/>
      <c r="R22" s="131"/>
    </row>
    <row r="23" spans="1:18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171"/>
      <c r="H23" s="131">
        <v>0</v>
      </c>
      <c r="I23" s="131">
        <v>0</v>
      </c>
      <c r="J23" s="131">
        <v>0</v>
      </c>
      <c r="K23" s="35"/>
      <c r="L23" s="131">
        <v>10</v>
      </c>
      <c r="M23" s="131">
        <v>10</v>
      </c>
      <c r="N23" s="131">
        <v>0</v>
      </c>
      <c r="O23" s="35"/>
      <c r="P23" s="131"/>
      <c r="Q23" s="131"/>
      <c r="R23" s="131"/>
    </row>
    <row r="24" spans="1:18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171"/>
      <c r="H24" s="131">
        <v>1153</v>
      </c>
      <c r="I24" s="131">
        <v>487</v>
      </c>
      <c r="J24" s="131">
        <v>666</v>
      </c>
      <c r="K24" s="35"/>
      <c r="L24" s="131">
        <v>0</v>
      </c>
      <c r="M24" s="131">
        <v>0</v>
      </c>
      <c r="N24" s="131">
        <v>0</v>
      </c>
      <c r="O24" s="35"/>
      <c r="P24" s="131">
        <v>95</v>
      </c>
      <c r="Q24" s="131">
        <v>55</v>
      </c>
      <c r="R24" s="131">
        <v>40</v>
      </c>
    </row>
    <row r="25" spans="1:18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171"/>
      <c r="H25" s="131">
        <v>0</v>
      </c>
      <c r="I25" s="131">
        <v>0</v>
      </c>
      <c r="J25" s="131">
        <v>0</v>
      </c>
      <c r="K25" s="35"/>
      <c r="L25" s="131">
        <v>50</v>
      </c>
      <c r="M25" s="131">
        <v>50</v>
      </c>
      <c r="N25" s="131">
        <v>0</v>
      </c>
      <c r="O25" s="35"/>
      <c r="P25" s="131">
        <v>9</v>
      </c>
      <c r="Q25" s="131">
        <v>9</v>
      </c>
      <c r="R25" s="131">
        <v>0</v>
      </c>
    </row>
    <row r="26" spans="1:18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171"/>
      <c r="H26" s="131">
        <v>0</v>
      </c>
      <c r="I26" s="131">
        <v>0</v>
      </c>
      <c r="J26" s="131">
        <v>0</v>
      </c>
      <c r="K26" s="35"/>
      <c r="L26" s="131">
        <v>0</v>
      </c>
      <c r="M26" s="131">
        <v>0</v>
      </c>
      <c r="N26" s="131">
        <v>0</v>
      </c>
      <c r="O26" s="35"/>
      <c r="P26" s="131"/>
      <c r="Q26" s="131"/>
      <c r="R26" s="131"/>
    </row>
    <row r="27" spans="1:18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171"/>
      <c r="H27" s="131">
        <v>857</v>
      </c>
      <c r="I27" s="131">
        <v>830</v>
      </c>
      <c r="J27" s="131">
        <v>27</v>
      </c>
      <c r="K27" s="35"/>
      <c r="L27" s="131">
        <v>7216</v>
      </c>
      <c r="M27" s="131">
        <v>6466</v>
      </c>
      <c r="N27" s="131">
        <v>750</v>
      </c>
      <c r="O27" s="35"/>
      <c r="P27" s="131"/>
      <c r="Q27" s="131"/>
      <c r="R27" s="131"/>
    </row>
    <row r="28" spans="1:18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171"/>
      <c r="H28" s="131">
        <v>2369.2600000000002</v>
      </c>
      <c r="I28" s="131">
        <v>2242.50459</v>
      </c>
      <c r="J28" s="131">
        <v>126.75541000000001</v>
      </c>
      <c r="K28" s="35"/>
      <c r="L28" s="131">
        <v>0</v>
      </c>
      <c r="M28" s="131">
        <v>0</v>
      </c>
      <c r="N28" s="131">
        <v>0</v>
      </c>
      <c r="O28" s="35"/>
      <c r="P28" s="131"/>
      <c r="Q28" s="131"/>
      <c r="R28" s="131"/>
    </row>
    <row r="29" spans="1:18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171"/>
      <c r="H29" s="131">
        <v>0</v>
      </c>
      <c r="I29" s="131">
        <v>0</v>
      </c>
      <c r="J29" s="131">
        <v>0</v>
      </c>
      <c r="K29" s="35"/>
      <c r="L29" s="131">
        <v>3874</v>
      </c>
      <c r="M29" s="131">
        <v>3874</v>
      </c>
      <c r="N29" s="131">
        <v>0</v>
      </c>
      <c r="O29" s="35"/>
      <c r="P29" s="131"/>
      <c r="Q29" s="131"/>
      <c r="R29" s="131"/>
    </row>
    <row r="30" spans="1:18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171"/>
      <c r="H30" s="131">
        <v>0</v>
      </c>
      <c r="I30" s="131">
        <v>0</v>
      </c>
      <c r="J30" s="131">
        <v>0</v>
      </c>
      <c r="K30" s="35"/>
      <c r="L30" s="131">
        <v>65.66</v>
      </c>
      <c r="M30" s="131">
        <v>65.66</v>
      </c>
      <c r="N30" s="131">
        <v>0</v>
      </c>
      <c r="O30" s="35"/>
      <c r="P30" s="131">
        <v>10.68</v>
      </c>
      <c r="Q30" s="131">
        <v>10.68</v>
      </c>
      <c r="R30" s="131">
        <v>0</v>
      </c>
    </row>
    <row r="31" spans="1:18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171"/>
      <c r="H31" s="131">
        <v>8693</v>
      </c>
      <c r="I31" s="131">
        <v>8596</v>
      </c>
      <c r="J31" s="131">
        <v>97</v>
      </c>
      <c r="K31" s="35"/>
      <c r="L31" s="131">
        <v>0</v>
      </c>
      <c r="M31" s="131">
        <v>0</v>
      </c>
      <c r="N31" s="131">
        <v>0</v>
      </c>
      <c r="O31" s="35"/>
      <c r="P31" s="131"/>
      <c r="Q31" s="131"/>
      <c r="R31" s="131"/>
    </row>
    <row r="32" spans="1:18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171"/>
      <c r="H32" s="131">
        <v>17143</v>
      </c>
      <c r="I32" s="131">
        <v>16292</v>
      </c>
      <c r="J32" s="131">
        <v>851</v>
      </c>
      <c r="K32" s="35"/>
      <c r="L32" s="131">
        <v>0</v>
      </c>
      <c r="M32" s="131">
        <v>0</v>
      </c>
      <c r="N32" s="131">
        <v>0</v>
      </c>
      <c r="O32" s="35"/>
      <c r="P32" s="131"/>
      <c r="Q32" s="131"/>
      <c r="R32" s="131"/>
    </row>
    <row r="33" spans="1:18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171"/>
      <c r="H33" s="131">
        <v>5041.21</v>
      </c>
      <c r="I33" s="131">
        <v>4964.59</v>
      </c>
      <c r="J33" s="131">
        <v>76.62</v>
      </c>
      <c r="K33" s="35"/>
      <c r="L33" s="131">
        <v>0</v>
      </c>
      <c r="M33" s="131">
        <v>0</v>
      </c>
      <c r="N33" s="131">
        <v>0</v>
      </c>
      <c r="O33" s="35"/>
      <c r="P33" s="131">
        <v>125.75</v>
      </c>
      <c r="Q33" s="131">
        <v>125.75</v>
      </c>
      <c r="R33" s="131">
        <v>0</v>
      </c>
    </row>
    <row r="34" spans="1:18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171"/>
      <c r="H34" s="131">
        <v>10524</v>
      </c>
      <c r="I34" s="131">
        <v>9960.9660000000003</v>
      </c>
      <c r="J34" s="131">
        <v>563.03399999999999</v>
      </c>
      <c r="K34" s="35"/>
      <c r="L34" s="131">
        <v>0</v>
      </c>
      <c r="M34" s="131">
        <v>0</v>
      </c>
      <c r="N34" s="131">
        <v>0</v>
      </c>
      <c r="O34" s="35"/>
      <c r="P34" s="131"/>
      <c r="Q34" s="131"/>
      <c r="R34" s="131"/>
    </row>
    <row r="35" spans="1:18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171"/>
      <c r="H35" s="131">
        <v>0</v>
      </c>
      <c r="I35" s="131">
        <v>0</v>
      </c>
      <c r="J35" s="131">
        <v>0</v>
      </c>
      <c r="K35" s="35"/>
      <c r="L35" s="131">
        <v>0</v>
      </c>
      <c r="M35" s="131">
        <v>0</v>
      </c>
      <c r="N35" s="131">
        <v>0</v>
      </c>
      <c r="O35" s="35"/>
      <c r="P35" s="131"/>
      <c r="Q35" s="131"/>
      <c r="R35" s="131"/>
    </row>
    <row r="36" spans="1:18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171"/>
      <c r="H36" s="131">
        <v>0</v>
      </c>
      <c r="I36" s="131">
        <v>0</v>
      </c>
      <c r="J36" s="131">
        <v>0</v>
      </c>
      <c r="K36" s="35"/>
      <c r="L36" s="131">
        <v>0</v>
      </c>
      <c r="M36" s="131">
        <v>0</v>
      </c>
      <c r="N36" s="131">
        <v>0</v>
      </c>
      <c r="O36" s="35"/>
      <c r="P36" s="131"/>
      <c r="Q36" s="131"/>
      <c r="R36" s="131"/>
    </row>
    <row r="37" spans="1:18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171"/>
      <c r="H37" s="131">
        <v>0</v>
      </c>
      <c r="I37" s="131">
        <v>0</v>
      </c>
      <c r="J37" s="131">
        <v>0</v>
      </c>
      <c r="K37" s="35"/>
      <c r="L37" s="131">
        <v>2694</v>
      </c>
      <c r="M37" s="131">
        <v>402</v>
      </c>
      <c r="N37" s="131">
        <v>2292</v>
      </c>
      <c r="O37" s="35"/>
      <c r="P37" s="131"/>
      <c r="Q37" s="131"/>
      <c r="R37" s="131"/>
    </row>
    <row r="38" spans="1:18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171"/>
      <c r="H38" s="131">
        <v>7724</v>
      </c>
      <c r="I38" s="131">
        <v>7688</v>
      </c>
      <c r="J38" s="131">
        <v>36</v>
      </c>
      <c r="K38" s="35"/>
      <c r="L38" s="131">
        <v>3555</v>
      </c>
      <c r="M38" s="131">
        <v>3555</v>
      </c>
      <c r="N38" s="131">
        <v>0</v>
      </c>
      <c r="O38" s="35"/>
      <c r="P38" s="131"/>
      <c r="Q38" s="131"/>
      <c r="R38" s="131"/>
    </row>
    <row r="39" spans="1:18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171"/>
      <c r="H39" s="131">
        <v>0</v>
      </c>
      <c r="I39" s="131">
        <v>0</v>
      </c>
      <c r="J39" s="131">
        <v>0</v>
      </c>
      <c r="K39" s="35"/>
      <c r="L39" s="131">
        <v>0</v>
      </c>
      <c r="M39" s="131">
        <v>0</v>
      </c>
      <c r="N39" s="131">
        <v>0</v>
      </c>
      <c r="O39" s="35"/>
      <c r="P39" s="131"/>
      <c r="Q39" s="131"/>
      <c r="R39" s="131"/>
    </row>
    <row r="40" spans="1:18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171"/>
      <c r="H40" s="131">
        <v>11348.58</v>
      </c>
      <c r="I40" s="131">
        <v>10905.1</v>
      </c>
      <c r="J40" s="131">
        <v>443.48</v>
      </c>
      <c r="K40" s="35"/>
      <c r="L40" s="131">
        <v>2344.9299999999998</v>
      </c>
      <c r="M40" s="131">
        <v>2344.9299999999998</v>
      </c>
      <c r="N40" s="131">
        <v>0</v>
      </c>
      <c r="O40" s="35"/>
      <c r="P40" s="131"/>
      <c r="Q40" s="131"/>
      <c r="R40" s="131"/>
    </row>
    <row r="41" spans="1:18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171"/>
      <c r="H41" s="131">
        <v>0</v>
      </c>
      <c r="I41" s="131">
        <v>0</v>
      </c>
      <c r="J41" s="131">
        <v>0</v>
      </c>
      <c r="K41" s="35"/>
      <c r="L41" s="131">
        <v>0</v>
      </c>
      <c r="M41" s="131">
        <v>0</v>
      </c>
      <c r="N41" s="131">
        <v>0</v>
      </c>
      <c r="O41" s="35"/>
      <c r="P41" s="131"/>
      <c r="Q41" s="131"/>
      <c r="R41" s="131"/>
    </row>
    <row r="42" spans="1:18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171"/>
      <c r="H42" s="131">
        <v>170</v>
      </c>
      <c r="I42" s="131">
        <v>159.68100000000001</v>
      </c>
      <c r="J42" s="131">
        <v>10.318999999999999</v>
      </c>
      <c r="K42" s="35"/>
      <c r="L42" s="131">
        <v>0</v>
      </c>
      <c r="M42" s="131">
        <v>0</v>
      </c>
      <c r="N42" s="131">
        <v>0</v>
      </c>
      <c r="O42" s="35"/>
      <c r="P42" s="131"/>
      <c r="Q42" s="131"/>
      <c r="R42" s="131"/>
    </row>
    <row r="43" spans="1:18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171"/>
      <c r="H43" s="131">
        <v>369.73</v>
      </c>
      <c r="I43" s="131">
        <v>347.28738900000002</v>
      </c>
      <c r="J43" s="131">
        <v>22.442610999999999</v>
      </c>
      <c r="K43" s="35"/>
      <c r="L43" s="131">
        <v>356.8</v>
      </c>
      <c r="M43" s="131">
        <v>356.8</v>
      </c>
      <c r="N43" s="131">
        <v>0</v>
      </c>
      <c r="O43" s="35"/>
      <c r="P43" s="131"/>
      <c r="Q43" s="131"/>
      <c r="R43" s="131"/>
    </row>
    <row r="44" spans="1:18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171"/>
      <c r="H44" s="131">
        <v>0</v>
      </c>
      <c r="I44" s="131">
        <v>0</v>
      </c>
      <c r="J44" s="131">
        <v>0</v>
      </c>
      <c r="K44" s="35"/>
      <c r="L44" s="131">
        <v>700</v>
      </c>
      <c r="M44" s="131">
        <v>700</v>
      </c>
      <c r="N44" s="131">
        <v>0</v>
      </c>
      <c r="O44" s="35"/>
      <c r="P44" s="131"/>
      <c r="Q44" s="131"/>
      <c r="R44" s="131"/>
    </row>
    <row r="45" spans="1:18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171"/>
      <c r="H45" s="131">
        <v>840.5</v>
      </c>
      <c r="I45" s="131">
        <v>789.48164999999995</v>
      </c>
      <c r="J45" s="131">
        <v>51.018349999999998</v>
      </c>
      <c r="K45" s="35"/>
      <c r="L45" s="131">
        <v>457</v>
      </c>
      <c r="M45" s="131">
        <v>445.5</v>
      </c>
      <c r="N45" s="131">
        <v>11.5</v>
      </c>
      <c r="O45" s="35"/>
      <c r="P45" s="131"/>
      <c r="Q45" s="131"/>
      <c r="R45" s="131"/>
    </row>
    <row r="46" spans="1:18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171"/>
      <c r="H46" s="131">
        <v>390</v>
      </c>
      <c r="I46" s="131">
        <v>390</v>
      </c>
      <c r="J46" s="131">
        <v>0</v>
      </c>
      <c r="K46" s="35"/>
      <c r="L46" s="131">
        <v>780</v>
      </c>
      <c r="M46" s="131">
        <v>780</v>
      </c>
      <c r="N46" s="131">
        <v>0</v>
      </c>
      <c r="O46" s="35"/>
      <c r="P46" s="131"/>
      <c r="Q46" s="131"/>
      <c r="R46" s="131"/>
    </row>
    <row r="47" spans="1:18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171"/>
      <c r="H47" s="131">
        <v>0</v>
      </c>
      <c r="I47" s="131">
        <v>0</v>
      </c>
      <c r="J47" s="131">
        <v>0</v>
      </c>
      <c r="K47" s="35"/>
      <c r="L47" s="131">
        <v>123.71</v>
      </c>
      <c r="M47" s="131">
        <v>123.71</v>
      </c>
      <c r="N47" s="131">
        <v>0</v>
      </c>
      <c r="O47" s="35"/>
      <c r="P47" s="131"/>
      <c r="Q47" s="131"/>
      <c r="R47" s="131"/>
    </row>
    <row r="48" spans="1:18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171"/>
      <c r="H48" s="131">
        <v>0</v>
      </c>
      <c r="I48" s="131">
        <v>0</v>
      </c>
      <c r="J48" s="131">
        <v>0</v>
      </c>
      <c r="K48" s="35"/>
      <c r="L48" s="131">
        <v>1171.23</v>
      </c>
      <c r="M48" s="131">
        <v>1171.23</v>
      </c>
      <c r="N48" s="131">
        <v>0</v>
      </c>
      <c r="O48" s="35"/>
      <c r="P48" s="131">
        <v>677</v>
      </c>
      <c r="Q48" s="131">
        <v>677</v>
      </c>
      <c r="R48" s="131">
        <v>0</v>
      </c>
    </row>
    <row r="49" spans="1:18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171"/>
      <c r="H49" s="131">
        <v>0</v>
      </c>
      <c r="I49" s="131">
        <v>0</v>
      </c>
      <c r="J49" s="131">
        <v>0</v>
      </c>
      <c r="K49" s="35"/>
      <c r="L49" s="131">
        <v>224</v>
      </c>
      <c r="M49" s="131">
        <v>224</v>
      </c>
      <c r="N49" s="131">
        <v>0</v>
      </c>
      <c r="O49" s="35"/>
      <c r="P49" s="131">
        <v>195</v>
      </c>
      <c r="Q49" s="131">
        <v>195</v>
      </c>
      <c r="R49" s="131"/>
    </row>
    <row r="50" spans="1:18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171"/>
      <c r="H50" s="131">
        <v>0</v>
      </c>
      <c r="I50" s="131">
        <v>0</v>
      </c>
      <c r="J50" s="131">
        <v>0</v>
      </c>
      <c r="K50" s="35"/>
      <c r="L50" s="131">
        <v>98</v>
      </c>
      <c r="M50" s="131">
        <v>98</v>
      </c>
      <c r="N50" s="131">
        <v>0</v>
      </c>
      <c r="O50" s="35"/>
      <c r="P50" s="131">
        <v>17</v>
      </c>
      <c r="Q50" s="131">
        <v>17</v>
      </c>
      <c r="R50" s="131"/>
    </row>
    <row r="51" spans="1:18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171"/>
      <c r="H51" s="131">
        <v>4456.21</v>
      </c>
      <c r="I51" s="131">
        <v>4450.21</v>
      </c>
      <c r="J51" s="131">
        <v>6</v>
      </c>
      <c r="K51" s="35"/>
      <c r="L51" s="131">
        <v>3026.75</v>
      </c>
      <c r="M51" s="131">
        <v>3026.75</v>
      </c>
      <c r="N51" s="131">
        <v>0</v>
      </c>
      <c r="O51" s="35"/>
      <c r="P51" s="131"/>
      <c r="Q51" s="131"/>
      <c r="R51" s="131"/>
    </row>
    <row r="52" spans="1:18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171"/>
      <c r="H52" s="131">
        <v>0</v>
      </c>
      <c r="I52" s="131">
        <v>0</v>
      </c>
      <c r="J52" s="131">
        <v>0</v>
      </c>
      <c r="K52" s="35"/>
      <c r="L52" s="131">
        <v>1622.3</v>
      </c>
      <c r="M52" s="131">
        <v>1622.3</v>
      </c>
      <c r="N52" s="131">
        <v>0</v>
      </c>
      <c r="O52" s="35"/>
      <c r="P52" s="131"/>
      <c r="Q52" s="131"/>
      <c r="R52" s="131"/>
    </row>
    <row r="53" spans="1:18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171"/>
      <c r="H53" s="131">
        <v>0</v>
      </c>
      <c r="I53" s="131">
        <v>0</v>
      </c>
      <c r="J53" s="131">
        <v>0</v>
      </c>
      <c r="K53" s="35"/>
      <c r="L53" s="131">
        <v>1392.08</v>
      </c>
      <c r="M53" s="131">
        <v>1287.08</v>
      </c>
      <c r="N53" s="131">
        <v>105</v>
      </c>
      <c r="O53" s="35"/>
      <c r="P53" s="131">
        <v>6</v>
      </c>
      <c r="Q53" s="131">
        <v>6</v>
      </c>
      <c r="R53" s="131">
        <v>0</v>
      </c>
    </row>
    <row r="54" spans="1:18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171"/>
      <c r="H54" s="131">
        <v>0</v>
      </c>
      <c r="I54" s="131">
        <v>0</v>
      </c>
      <c r="J54" s="131">
        <v>0</v>
      </c>
      <c r="K54" s="35"/>
      <c r="L54" s="131">
        <v>891</v>
      </c>
      <c r="M54" s="131">
        <v>891</v>
      </c>
      <c r="N54" s="131">
        <v>0</v>
      </c>
      <c r="O54" s="35"/>
      <c r="P54" s="131"/>
      <c r="Q54" s="131"/>
      <c r="R54" s="131"/>
    </row>
    <row r="55" spans="1:18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171"/>
      <c r="H55" s="131">
        <v>0</v>
      </c>
      <c r="I55" s="131">
        <v>0</v>
      </c>
      <c r="J55" s="131">
        <v>0</v>
      </c>
      <c r="K55" s="35"/>
      <c r="L55" s="131">
        <v>439</v>
      </c>
      <c r="M55" s="131">
        <v>439</v>
      </c>
      <c r="N55" s="131">
        <v>0</v>
      </c>
      <c r="O55" s="35"/>
      <c r="P55" s="131"/>
      <c r="Q55" s="131"/>
      <c r="R55" s="131"/>
    </row>
    <row r="56" spans="1:18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171"/>
      <c r="H56" s="131">
        <v>200</v>
      </c>
      <c r="I56" s="131">
        <v>187.86</v>
      </c>
      <c r="J56" s="131">
        <v>12.139999999999999</v>
      </c>
      <c r="K56" s="35"/>
      <c r="L56" s="131">
        <v>800</v>
      </c>
      <c r="M56" s="131">
        <v>800</v>
      </c>
      <c r="N56" s="131">
        <v>0</v>
      </c>
      <c r="O56" s="35"/>
      <c r="P56" s="131"/>
      <c r="Q56" s="131"/>
      <c r="R56" s="131"/>
    </row>
    <row r="57" spans="1:18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171"/>
      <c r="H57" s="131">
        <v>20082</v>
      </c>
      <c r="I57" s="131">
        <v>19680</v>
      </c>
      <c r="J57" s="131">
        <v>402</v>
      </c>
      <c r="K57" s="35"/>
      <c r="L57" s="131">
        <v>4901</v>
      </c>
      <c r="M57" s="131">
        <v>4901</v>
      </c>
      <c r="N57" s="131">
        <v>0</v>
      </c>
      <c r="O57" s="35"/>
      <c r="P57" s="131">
        <v>2155</v>
      </c>
      <c r="Q57" s="131">
        <v>2155</v>
      </c>
      <c r="R57" s="131"/>
    </row>
    <row r="58" spans="1:18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171"/>
      <c r="H58" s="131">
        <v>1198</v>
      </c>
      <c r="I58" s="131">
        <v>1125.2814000000001</v>
      </c>
      <c r="J58" s="131">
        <v>72.718599999999995</v>
      </c>
      <c r="K58" s="35"/>
      <c r="L58" s="131">
        <v>1093.3399999999999</v>
      </c>
      <c r="M58" s="131">
        <v>1093.3399999999999</v>
      </c>
      <c r="N58" s="131">
        <v>0</v>
      </c>
      <c r="O58" s="35"/>
      <c r="P58" s="131"/>
      <c r="Q58" s="131"/>
      <c r="R58" s="131"/>
    </row>
    <row r="59" spans="1:18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171"/>
      <c r="H59" s="131">
        <v>4431</v>
      </c>
      <c r="I59" s="131">
        <v>3840</v>
      </c>
      <c r="J59" s="131">
        <v>591</v>
      </c>
      <c r="K59" s="35"/>
      <c r="L59" s="131">
        <v>2663</v>
      </c>
      <c r="M59" s="131">
        <v>2263</v>
      </c>
      <c r="N59" s="131">
        <v>400</v>
      </c>
      <c r="O59" s="35"/>
      <c r="P59" s="131"/>
      <c r="Q59" s="131"/>
      <c r="R59" s="131"/>
    </row>
    <row r="60" spans="1:18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171"/>
      <c r="H60" s="131">
        <v>0</v>
      </c>
      <c r="I60" s="131">
        <v>0</v>
      </c>
      <c r="J60" s="131">
        <v>0</v>
      </c>
      <c r="K60" s="35"/>
      <c r="L60" s="131">
        <v>150</v>
      </c>
      <c r="M60" s="131">
        <v>50</v>
      </c>
      <c r="N60" s="131">
        <v>100</v>
      </c>
      <c r="O60" s="35"/>
      <c r="P60" s="131"/>
      <c r="Q60" s="131"/>
      <c r="R60" s="131"/>
    </row>
    <row r="61" spans="1:18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171"/>
      <c r="H61" s="131">
        <v>5223</v>
      </c>
      <c r="I61" s="131">
        <v>4905.9638999999997</v>
      </c>
      <c r="J61" s="131">
        <v>317.03609999999998</v>
      </c>
      <c r="K61" s="35"/>
      <c r="L61" s="131">
        <v>4165</v>
      </c>
      <c r="M61" s="131">
        <v>4165</v>
      </c>
      <c r="N61" s="131">
        <v>0</v>
      </c>
      <c r="O61" s="35"/>
      <c r="P61" s="131"/>
      <c r="Q61" s="131"/>
      <c r="R61" s="131"/>
    </row>
    <row r="62" spans="1:18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171"/>
      <c r="H62" s="131">
        <v>0</v>
      </c>
      <c r="I62" s="131">
        <v>0</v>
      </c>
      <c r="J62" s="131">
        <v>0</v>
      </c>
      <c r="K62" s="35"/>
      <c r="L62" s="131">
        <v>0</v>
      </c>
      <c r="M62" s="131">
        <v>0</v>
      </c>
      <c r="N62" s="131">
        <v>0</v>
      </c>
      <c r="O62" s="35"/>
      <c r="P62" s="131"/>
      <c r="Q62" s="131"/>
      <c r="R62" s="131"/>
    </row>
    <row r="63" spans="1:18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171"/>
      <c r="H63" s="131">
        <v>0</v>
      </c>
      <c r="I63" s="131">
        <v>0</v>
      </c>
      <c r="J63" s="131">
        <v>0</v>
      </c>
      <c r="K63" s="35"/>
      <c r="L63" s="131">
        <v>166</v>
      </c>
      <c r="M63" s="131">
        <v>166</v>
      </c>
      <c r="N63" s="131">
        <v>0</v>
      </c>
      <c r="O63" s="35"/>
      <c r="P63" s="131"/>
      <c r="Q63" s="131"/>
      <c r="R63" s="131"/>
    </row>
    <row r="64" spans="1:18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171"/>
      <c r="H64" s="131">
        <v>1435.58</v>
      </c>
      <c r="I64" s="131">
        <v>1348.440294</v>
      </c>
      <c r="J64" s="131">
        <v>87.13970599999999</v>
      </c>
      <c r="K64" s="35"/>
      <c r="L64" s="131">
        <v>399.54</v>
      </c>
      <c r="M64" s="131">
        <v>394.54</v>
      </c>
      <c r="N64" s="131">
        <v>5</v>
      </c>
      <c r="O64" s="35"/>
      <c r="P64" s="131"/>
      <c r="Q64" s="131"/>
      <c r="R64" s="131"/>
    </row>
    <row r="65" spans="1:18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171"/>
      <c r="H65" s="131">
        <v>0</v>
      </c>
      <c r="I65" s="131">
        <v>0</v>
      </c>
      <c r="J65" s="131">
        <v>0</v>
      </c>
      <c r="K65" s="35"/>
      <c r="L65" s="131">
        <v>314.25</v>
      </c>
      <c r="M65" s="131">
        <v>314.25</v>
      </c>
      <c r="N65" s="131">
        <v>0</v>
      </c>
      <c r="O65" s="35"/>
      <c r="P65" s="131"/>
      <c r="Q65" s="131"/>
      <c r="R65" s="131"/>
    </row>
    <row r="66" spans="1:18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171"/>
      <c r="H66" s="131">
        <v>182.5</v>
      </c>
      <c r="I66" s="131">
        <v>182</v>
      </c>
      <c r="J66" s="131">
        <v>0.5</v>
      </c>
      <c r="K66" s="35"/>
      <c r="L66" s="131">
        <v>4665.13</v>
      </c>
      <c r="M66" s="131">
        <v>4665.13</v>
      </c>
      <c r="N66" s="131">
        <v>0</v>
      </c>
      <c r="O66" s="35"/>
      <c r="P66" s="131"/>
      <c r="Q66" s="131"/>
      <c r="R66" s="131"/>
    </row>
    <row r="67" spans="1:18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171"/>
      <c r="H67" s="131">
        <v>220</v>
      </c>
      <c r="I67" s="131">
        <v>206.64600000000002</v>
      </c>
      <c r="J67" s="131">
        <v>13.353999999999999</v>
      </c>
      <c r="K67" s="35"/>
      <c r="L67" s="131">
        <v>66.5</v>
      </c>
      <c r="M67" s="131">
        <v>66.5</v>
      </c>
      <c r="N67" s="131">
        <v>0</v>
      </c>
      <c r="O67" s="35"/>
      <c r="P67" s="131"/>
      <c r="Q67" s="131"/>
      <c r="R67" s="131"/>
    </row>
    <row r="68" spans="1:18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171"/>
      <c r="H68" s="131">
        <v>12445.94</v>
      </c>
      <c r="I68" s="131">
        <v>12300.560000000001</v>
      </c>
      <c r="J68" s="131">
        <v>145.38</v>
      </c>
      <c r="K68" s="35"/>
      <c r="L68" s="131">
        <v>5521.12</v>
      </c>
      <c r="M68" s="131">
        <v>5521.12</v>
      </c>
      <c r="N68" s="131">
        <v>0</v>
      </c>
      <c r="O68" s="35"/>
      <c r="P68" s="131"/>
      <c r="Q68" s="131"/>
      <c r="R68" s="131"/>
    </row>
    <row r="69" spans="1:18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171"/>
      <c r="H69" s="131">
        <v>4431</v>
      </c>
      <c r="I69" s="131">
        <v>4162.0383000000002</v>
      </c>
      <c r="J69" s="131">
        <v>268.96170000000001</v>
      </c>
      <c r="K69" s="35"/>
      <c r="L69" s="131">
        <v>1133.19</v>
      </c>
      <c r="M69" s="131">
        <v>1133.19</v>
      </c>
      <c r="N69" s="131">
        <v>0</v>
      </c>
      <c r="O69" s="35"/>
      <c r="P69" s="131"/>
      <c r="Q69" s="131"/>
      <c r="R69" s="131"/>
    </row>
    <row r="70" spans="1:18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171"/>
      <c r="H70" s="131">
        <v>0</v>
      </c>
      <c r="I70" s="131">
        <v>0</v>
      </c>
      <c r="J70" s="131">
        <v>0</v>
      </c>
      <c r="K70" s="35"/>
      <c r="L70" s="131">
        <v>210</v>
      </c>
      <c r="M70" s="131">
        <v>210</v>
      </c>
      <c r="N70" s="131">
        <v>0</v>
      </c>
      <c r="O70" s="35"/>
      <c r="P70" s="131"/>
      <c r="Q70" s="131"/>
      <c r="R70" s="131"/>
    </row>
    <row r="71" spans="1:18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171"/>
      <c r="H71" s="131">
        <v>0</v>
      </c>
      <c r="I71" s="131">
        <v>0</v>
      </c>
      <c r="J71" s="131">
        <v>0</v>
      </c>
      <c r="K71" s="35"/>
      <c r="L71" s="131">
        <v>1484</v>
      </c>
      <c r="M71" s="131">
        <v>1484</v>
      </c>
      <c r="N71" s="131">
        <v>0</v>
      </c>
      <c r="O71" s="35"/>
      <c r="P71" s="131">
        <v>184</v>
      </c>
      <c r="Q71" s="131">
        <v>184</v>
      </c>
      <c r="R71" s="131">
        <v>0</v>
      </c>
    </row>
    <row r="72" spans="1:18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171"/>
      <c r="H72" s="131">
        <v>19709</v>
      </c>
      <c r="I72" s="131">
        <v>18654.568500000001</v>
      </c>
      <c r="J72" s="131">
        <v>1054.4314999999999</v>
      </c>
      <c r="K72" s="35"/>
      <c r="L72" s="131">
        <v>95</v>
      </c>
      <c r="M72" s="131">
        <v>95</v>
      </c>
      <c r="N72" s="131">
        <v>0</v>
      </c>
      <c r="O72" s="35"/>
      <c r="P72" s="131"/>
      <c r="Q72" s="131"/>
      <c r="R72" s="131"/>
    </row>
    <row r="73" spans="1:18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171"/>
      <c r="H73" s="131">
        <v>1126.8800000000001</v>
      </c>
      <c r="I73" s="131">
        <v>1066.5919200000001</v>
      </c>
      <c r="J73" s="131">
        <v>60.288080000000008</v>
      </c>
      <c r="K73" s="35"/>
      <c r="L73" s="131">
        <v>0</v>
      </c>
      <c r="M73" s="131">
        <v>0</v>
      </c>
      <c r="N73" s="131">
        <v>0</v>
      </c>
      <c r="O73" s="35"/>
      <c r="P73" s="131"/>
      <c r="Q73" s="131"/>
      <c r="R73" s="131"/>
    </row>
    <row r="74" spans="1:18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171"/>
      <c r="H74" s="131">
        <v>6485</v>
      </c>
      <c r="I74" s="131">
        <v>6138.0524999999998</v>
      </c>
      <c r="J74" s="131">
        <v>346.94749999999999</v>
      </c>
      <c r="K74" s="35"/>
      <c r="L74" s="131">
        <v>0</v>
      </c>
      <c r="M74" s="131">
        <v>0</v>
      </c>
      <c r="N74" s="131">
        <v>0</v>
      </c>
      <c r="O74" s="35"/>
      <c r="P74" s="131"/>
      <c r="Q74" s="131"/>
      <c r="R74" s="131"/>
    </row>
    <row r="75" spans="1:18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171"/>
      <c r="H75" s="131">
        <v>0</v>
      </c>
      <c r="I75" s="131">
        <v>0</v>
      </c>
      <c r="J75" s="131">
        <v>0</v>
      </c>
      <c r="K75" s="35"/>
      <c r="L75" s="131">
        <v>0</v>
      </c>
      <c r="M75" s="131">
        <v>0</v>
      </c>
      <c r="N75" s="131">
        <v>0</v>
      </c>
      <c r="O75" s="35"/>
      <c r="P75" s="131"/>
      <c r="Q75" s="131"/>
      <c r="R75" s="131"/>
    </row>
    <row r="76" spans="1:18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171"/>
      <c r="H76" s="131">
        <v>0</v>
      </c>
      <c r="I76" s="131">
        <v>0</v>
      </c>
      <c r="J76" s="131">
        <v>0</v>
      </c>
      <c r="K76" s="35"/>
      <c r="L76" s="131">
        <v>0</v>
      </c>
      <c r="M76" s="131">
        <v>0</v>
      </c>
      <c r="N76" s="131">
        <v>0</v>
      </c>
      <c r="O76" s="35"/>
      <c r="P76" s="131"/>
      <c r="Q76" s="131"/>
      <c r="R76" s="131"/>
    </row>
    <row r="77" spans="1:18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171"/>
      <c r="H77" s="131">
        <v>0</v>
      </c>
      <c r="I77" s="131">
        <v>0</v>
      </c>
      <c r="J77" s="131">
        <v>0</v>
      </c>
      <c r="K77" s="35"/>
      <c r="L77" s="131">
        <v>19.18</v>
      </c>
      <c r="M77" s="131">
        <v>19.18</v>
      </c>
      <c r="N77" s="131">
        <v>0</v>
      </c>
      <c r="O77" s="35"/>
      <c r="P77" s="131"/>
      <c r="Q77" s="131"/>
      <c r="R77" s="131"/>
    </row>
    <row r="78" spans="1:18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171"/>
      <c r="H78" s="131">
        <v>2095</v>
      </c>
      <c r="I78" s="131">
        <v>2074.0500000000002</v>
      </c>
      <c r="J78" s="131">
        <v>20.95</v>
      </c>
      <c r="K78" s="35"/>
      <c r="L78" s="131">
        <v>543.29</v>
      </c>
      <c r="M78" s="131">
        <v>543.29</v>
      </c>
      <c r="N78" s="131">
        <v>0</v>
      </c>
      <c r="O78" s="35"/>
      <c r="P78" s="131"/>
      <c r="Q78" s="131"/>
      <c r="R78" s="131"/>
    </row>
    <row r="79" spans="1:18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171"/>
      <c r="H79" s="131">
        <v>3297</v>
      </c>
      <c r="I79" s="131">
        <v>3096.8721</v>
      </c>
      <c r="J79" s="131">
        <v>200.12789999999998</v>
      </c>
      <c r="K79" s="35"/>
      <c r="L79" s="131">
        <v>1145</v>
      </c>
      <c r="M79" s="131">
        <v>1145</v>
      </c>
      <c r="N79" s="131">
        <v>0</v>
      </c>
      <c r="O79" s="35"/>
      <c r="P79" s="131"/>
      <c r="Q79" s="131"/>
      <c r="R79" s="131"/>
    </row>
    <row r="80" spans="1:18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171"/>
      <c r="H80" s="131">
        <v>5002</v>
      </c>
      <c r="I80" s="131">
        <v>4734.393</v>
      </c>
      <c r="J80" s="131">
        <v>267.60699999999997</v>
      </c>
      <c r="K80" s="35"/>
      <c r="L80" s="131">
        <v>0</v>
      </c>
      <c r="M80" s="131">
        <v>0</v>
      </c>
      <c r="N80" s="131">
        <v>0</v>
      </c>
      <c r="O80" s="35"/>
      <c r="P80" s="131">
        <v>437</v>
      </c>
      <c r="Q80" s="131">
        <v>437</v>
      </c>
      <c r="R80" s="131">
        <v>0</v>
      </c>
    </row>
    <row r="81" spans="1:18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171"/>
      <c r="H81" s="131">
        <v>19787.919999999998</v>
      </c>
      <c r="I81" s="131">
        <v>18729.26628</v>
      </c>
      <c r="J81" s="131">
        <v>1058.6537199999998</v>
      </c>
      <c r="K81" s="35"/>
      <c r="L81" s="131">
        <v>0</v>
      </c>
      <c r="M81" s="131">
        <v>0</v>
      </c>
      <c r="N81" s="131">
        <v>0</v>
      </c>
      <c r="O81" s="35"/>
      <c r="P81" s="131"/>
      <c r="Q81" s="131"/>
      <c r="R81" s="131"/>
    </row>
    <row r="82" spans="1:18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171"/>
      <c r="H82" s="131">
        <v>0</v>
      </c>
      <c r="I82" s="131">
        <v>0</v>
      </c>
      <c r="J82" s="131">
        <v>0</v>
      </c>
      <c r="K82" s="35"/>
      <c r="L82" s="131">
        <v>591</v>
      </c>
      <c r="M82" s="131">
        <v>591</v>
      </c>
      <c r="N82" s="131">
        <v>0</v>
      </c>
      <c r="O82" s="35"/>
      <c r="P82" s="131"/>
      <c r="Q82" s="131"/>
      <c r="R82" s="131"/>
    </row>
    <row r="83" spans="1:18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171"/>
      <c r="H83" s="131">
        <v>300</v>
      </c>
      <c r="I83" s="131">
        <v>300</v>
      </c>
      <c r="J83" s="131">
        <v>0</v>
      </c>
      <c r="K83" s="35"/>
      <c r="L83" s="131">
        <v>0</v>
      </c>
      <c r="M83" s="131">
        <v>0</v>
      </c>
      <c r="N83" s="131">
        <v>0</v>
      </c>
      <c r="O83" s="35"/>
      <c r="P83" s="131"/>
      <c r="Q83" s="131"/>
      <c r="R83" s="131"/>
    </row>
    <row r="84" spans="1:18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171"/>
      <c r="H84" s="131">
        <v>21331</v>
      </c>
      <c r="I84" s="131">
        <v>21273</v>
      </c>
      <c r="J84" s="131">
        <v>58</v>
      </c>
      <c r="K84" s="35"/>
      <c r="L84" s="131">
        <v>1791.54</v>
      </c>
      <c r="M84" s="131">
        <v>1791.54</v>
      </c>
      <c r="N84" s="131">
        <v>0</v>
      </c>
      <c r="O84" s="35"/>
      <c r="P84" s="131">
        <v>1064</v>
      </c>
      <c r="Q84" s="131">
        <v>1064</v>
      </c>
      <c r="R84" s="131">
        <v>0</v>
      </c>
    </row>
    <row r="85" spans="1:18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171"/>
      <c r="H85" s="131">
        <v>2832</v>
      </c>
      <c r="I85" s="131">
        <v>2700</v>
      </c>
      <c r="J85" s="131">
        <v>132</v>
      </c>
      <c r="K85" s="35"/>
      <c r="L85" s="131">
        <v>0</v>
      </c>
      <c r="M85" s="131">
        <v>0</v>
      </c>
      <c r="N85" s="131">
        <v>0</v>
      </c>
      <c r="O85" s="35"/>
      <c r="P85" s="131">
        <v>2832</v>
      </c>
      <c r="Q85" s="131">
        <v>2832</v>
      </c>
      <c r="R85" s="131">
        <v>0</v>
      </c>
    </row>
    <row r="86" spans="1:18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171"/>
      <c r="H86" s="131">
        <v>0</v>
      </c>
      <c r="I86" s="131">
        <v>0</v>
      </c>
      <c r="J86" s="131">
        <v>0</v>
      </c>
      <c r="K86" s="35"/>
      <c r="L86" s="131">
        <v>389.17200000000003</v>
      </c>
      <c r="M86" s="131">
        <v>389.17200000000003</v>
      </c>
      <c r="N86" s="131">
        <v>0</v>
      </c>
      <c r="O86" s="35"/>
      <c r="P86" s="131"/>
      <c r="Q86" s="131"/>
      <c r="R86" s="131"/>
    </row>
    <row r="87" spans="1:18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171"/>
      <c r="H87" s="131">
        <v>1893.62</v>
      </c>
      <c r="I87" s="131">
        <v>1792.31133</v>
      </c>
      <c r="J87" s="131">
        <v>101.30866999999999</v>
      </c>
      <c r="K87" s="35"/>
      <c r="L87" s="131">
        <v>165.8</v>
      </c>
      <c r="M87" s="131">
        <v>165.8</v>
      </c>
      <c r="N87" s="131">
        <v>0</v>
      </c>
      <c r="O87" s="35"/>
      <c r="P87" s="131"/>
      <c r="Q87" s="131"/>
      <c r="R87" s="131"/>
    </row>
    <row r="88" spans="1:18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171"/>
      <c r="H88" s="131">
        <v>4632</v>
      </c>
      <c r="I88" s="131">
        <v>4350.8375999999998</v>
      </c>
      <c r="J88" s="131">
        <v>281.16239999999999</v>
      </c>
      <c r="K88" s="35"/>
      <c r="L88" s="131">
        <v>2560</v>
      </c>
      <c r="M88" s="131">
        <v>2560</v>
      </c>
      <c r="N88" s="131">
        <v>0</v>
      </c>
      <c r="O88" s="35"/>
      <c r="P88" s="131"/>
      <c r="Q88" s="131"/>
      <c r="R88" s="131"/>
    </row>
    <row r="89" spans="1:18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171"/>
      <c r="H89" s="131">
        <v>0</v>
      </c>
      <c r="I89" s="131">
        <v>0</v>
      </c>
      <c r="J89" s="131">
        <v>0</v>
      </c>
      <c r="K89" s="35"/>
      <c r="L89" s="131">
        <v>0</v>
      </c>
      <c r="M89" s="131">
        <v>0</v>
      </c>
      <c r="N89" s="131">
        <v>0</v>
      </c>
      <c r="O89" s="35"/>
      <c r="P89" s="131"/>
      <c r="Q89" s="131"/>
      <c r="R89" s="131"/>
    </row>
    <row r="90" spans="1:18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171"/>
      <c r="H90" s="131">
        <v>15812</v>
      </c>
      <c r="I90" s="131">
        <v>15563</v>
      </c>
      <c r="J90" s="131">
        <v>249</v>
      </c>
      <c r="K90" s="35"/>
      <c r="L90" s="131">
        <v>0</v>
      </c>
      <c r="M90" s="131">
        <v>0</v>
      </c>
      <c r="N90" s="131">
        <v>0</v>
      </c>
      <c r="O90" s="35"/>
      <c r="P90" s="131"/>
      <c r="Q90" s="131"/>
      <c r="R90" s="131"/>
    </row>
    <row r="91" spans="1:18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171"/>
      <c r="H91" s="131">
        <v>0</v>
      </c>
      <c r="I91" s="131">
        <v>0</v>
      </c>
      <c r="J91" s="131">
        <v>0</v>
      </c>
      <c r="K91" s="35"/>
      <c r="L91" s="131">
        <v>77</v>
      </c>
      <c r="M91" s="131">
        <v>73</v>
      </c>
      <c r="N91" s="131">
        <v>4</v>
      </c>
      <c r="O91" s="35"/>
      <c r="P91" s="131">
        <v>8.1300000000000008</v>
      </c>
      <c r="Q91" s="131">
        <v>7.9</v>
      </c>
      <c r="R91" s="131">
        <v>0.23</v>
      </c>
    </row>
    <row r="92" spans="1:18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171"/>
      <c r="H92" s="131">
        <v>0</v>
      </c>
      <c r="I92" s="131">
        <v>0</v>
      </c>
      <c r="J92" s="131">
        <v>0</v>
      </c>
      <c r="K92" s="35"/>
      <c r="L92" s="131">
        <v>201.26</v>
      </c>
      <c r="M92" s="131">
        <v>201.26</v>
      </c>
      <c r="N92" s="131">
        <v>0</v>
      </c>
      <c r="O92" s="35"/>
      <c r="P92" s="131"/>
      <c r="Q92" s="131"/>
      <c r="R92" s="131"/>
    </row>
    <row r="93" spans="1:18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171"/>
      <c r="H93" s="131">
        <v>0</v>
      </c>
      <c r="I93" s="131">
        <v>0</v>
      </c>
      <c r="J93" s="131">
        <v>0</v>
      </c>
      <c r="K93" s="35"/>
      <c r="L93" s="131">
        <v>5166.66</v>
      </c>
      <c r="M93" s="131">
        <v>5166.66</v>
      </c>
      <c r="N93" s="131">
        <v>0</v>
      </c>
      <c r="O93" s="35"/>
      <c r="P93" s="131"/>
      <c r="Q93" s="131"/>
      <c r="R93" s="131"/>
    </row>
    <row r="94" spans="1:18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171"/>
      <c r="H94" s="131">
        <v>2568.89</v>
      </c>
      <c r="I94" s="131">
        <v>2431.454385</v>
      </c>
      <c r="J94" s="131">
        <v>137.43561499999998</v>
      </c>
      <c r="K94" s="35"/>
      <c r="L94" s="131">
        <v>1225.54</v>
      </c>
      <c r="M94" s="131">
        <v>1225.54</v>
      </c>
      <c r="N94" s="131">
        <v>0</v>
      </c>
      <c r="O94" s="35"/>
      <c r="P94" s="131"/>
      <c r="Q94" s="131"/>
      <c r="R94" s="131"/>
    </row>
    <row r="95" spans="1:18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171"/>
      <c r="H95" s="131">
        <v>3779</v>
      </c>
      <c r="I95" s="131">
        <v>3576.8235</v>
      </c>
      <c r="J95" s="131">
        <v>202.1765</v>
      </c>
      <c r="K95" s="35"/>
      <c r="L95" s="131">
        <v>0</v>
      </c>
      <c r="M95" s="131">
        <v>0</v>
      </c>
      <c r="N95" s="131">
        <v>0</v>
      </c>
      <c r="O95" s="35"/>
      <c r="P95" s="131"/>
      <c r="Q95" s="131"/>
      <c r="R95" s="131"/>
    </row>
    <row r="96" spans="1:18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171"/>
      <c r="H96" s="131">
        <v>0</v>
      </c>
      <c r="I96" s="131">
        <v>0</v>
      </c>
      <c r="J96" s="131">
        <v>0</v>
      </c>
      <c r="K96" s="35"/>
      <c r="L96" s="131">
        <v>2315.42</v>
      </c>
      <c r="M96" s="131">
        <v>2315.42</v>
      </c>
      <c r="N96" s="131">
        <v>0</v>
      </c>
      <c r="O96" s="35"/>
      <c r="P96" s="131"/>
      <c r="Q96" s="131"/>
      <c r="R96" s="131"/>
    </row>
    <row r="97" spans="1:18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171"/>
      <c r="H97" s="131">
        <v>904</v>
      </c>
      <c r="I97" s="131">
        <v>844</v>
      </c>
      <c r="J97" s="131">
        <v>60.000000000000007</v>
      </c>
      <c r="K97" s="35"/>
      <c r="L97" s="131">
        <v>1103</v>
      </c>
      <c r="M97" s="131">
        <v>1103</v>
      </c>
      <c r="N97" s="131">
        <v>0</v>
      </c>
      <c r="O97" s="35"/>
      <c r="P97" s="131">
        <v>2.78</v>
      </c>
      <c r="Q97" s="131">
        <v>2.78</v>
      </c>
      <c r="R97" s="131"/>
    </row>
    <row r="98" spans="1:18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171"/>
      <c r="H98" s="131">
        <v>1221</v>
      </c>
      <c r="I98" s="131">
        <v>1155.6765</v>
      </c>
      <c r="J98" s="131">
        <v>65.323499999999996</v>
      </c>
      <c r="K98" s="35"/>
      <c r="L98" s="131">
        <v>1145</v>
      </c>
      <c r="M98" s="131">
        <v>1145</v>
      </c>
      <c r="N98" s="131">
        <v>0</v>
      </c>
      <c r="O98" s="35"/>
      <c r="P98" s="131"/>
      <c r="Q98" s="131"/>
      <c r="R98" s="131"/>
    </row>
    <row r="99" spans="1:18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171"/>
      <c r="H99" s="131">
        <v>0</v>
      </c>
      <c r="I99" s="131">
        <v>0</v>
      </c>
      <c r="J99" s="131">
        <v>0</v>
      </c>
      <c r="K99" s="35"/>
      <c r="L99" s="131">
        <v>1266</v>
      </c>
      <c r="M99" s="131">
        <v>1266</v>
      </c>
      <c r="N99" s="131">
        <v>0</v>
      </c>
      <c r="O99" s="35"/>
      <c r="P99" s="131"/>
      <c r="Q99" s="131"/>
      <c r="R99" s="131"/>
    </row>
    <row r="100" spans="1:18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171"/>
      <c r="H100" s="131">
        <v>0</v>
      </c>
      <c r="I100" s="131">
        <v>0</v>
      </c>
      <c r="J100" s="131">
        <v>0</v>
      </c>
      <c r="K100" s="35"/>
      <c r="L100" s="131">
        <v>0</v>
      </c>
      <c r="M100" s="131">
        <v>0</v>
      </c>
      <c r="N100" s="131">
        <v>0</v>
      </c>
      <c r="O100" s="35"/>
      <c r="P100" s="131"/>
      <c r="Q100" s="131"/>
      <c r="R100" s="131"/>
    </row>
    <row r="101" spans="1:18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171"/>
      <c r="H101" s="131">
        <v>1626.69</v>
      </c>
      <c r="I101" s="131">
        <v>1623.44</v>
      </c>
      <c r="J101" s="131">
        <v>3.2500000000000004</v>
      </c>
      <c r="K101" s="35"/>
      <c r="L101" s="131">
        <v>361.74</v>
      </c>
      <c r="M101" s="131">
        <v>361.74</v>
      </c>
      <c r="N101" s="131">
        <v>0</v>
      </c>
      <c r="O101" s="35"/>
      <c r="P101" s="131">
        <v>11.14</v>
      </c>
      <c r="Q101" s="131">
        <v>11.14</v>
      </c>
      <c r="R101" s="131"/>
    </row>
    <row r="102" spans="1:18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171"/>
      <c r="H102" s="131">
        <v>2917</v>
      </c>
      <c r="I102" s="131">
        <v>2830</v>
      </c>
      <c r="J102" s="131">
        <v>87</v>
      </c>
      <c r="K102" s="35"/>
      <c r="L102" s="131">
        <v>239</v>
      </c>
      <c r="M102" s="131">
        <v>239</v>
      </c>
      <c r="N102" s="131">
        <v>0</v>
      </c>
      <c r="O102" s="35"/>
      <c r="P102" s="131"/>
      <c r="Q102" s="131"/>
      <c r="R102" s="131"/>
    </row>
    <row r="103" spans="1:18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171"/>
      <c r="H103" s="131">
        <v>557.41</v>
      </c>
      <c r="I103" s="131">
        <v>529.54</v>
      </c>
      <c r="J103" s="131">
        <v>27.87</v>
      </c>
      <c r="K103" s="35"/>
      <c r="L103" s="131">
        <v>43.44</v>
      </c>
      <c r="M103" s="131">
        <v>43.44</v>
      </c>
      <c r="N103" s="131">
        <v>0</v>
      </c>
      <c r="O103" s="35"/>
      <c r="P103" s="131"/>
      <c r="Q103" s="131"/>
      <c r="R103" s="131"/>
    </row>
    <row r="104" spans="1:18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171"/>
      <c r="H104" s="131">
        <v>0</v>
      </c>
      <c r="I104" s="131">
        <v>0</v>
      </c>
      <c r="J104" s="131">
        <v>0</v>
      </c>
      <c r="K104" s="35"/>
      <c r="L104" s="131">
        <v>0</v>
      </c>
      <c r="M104" s="131">
        <v>0</v>
      </c>
      <c r="N104" s="131">
        <v>0</v>
      </c>
      <c r="O104" s="35"/>
      <c r="P104" s="131"/>
      <c r="Q104" s="131"/>
      <c r="R104" s="131"/>
    </row>
    <row r="105" spans="1:18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171"/>
      <c r="H105" s="131">
        <v>0</v>
      </c>
      <c r="I105" s="131">
        <v>0</v>
      </c>
      <c r="J105" s="131">
        <v>0</v>
      </c>
      <c r="K105" s="35"/>
      <c r="L105" s="131">
        <v>1467</v>
      </c>
      <c r="M105" s="131">
        <v>1467</v>
      </c>
      <c r="N105" s="131">
        <v>0</v>
      </c>
      <c r="O105" s="35"/>
      <c r="P105" s="131"/>
      <c r="Q105" s="131"/>
      <c r="R105" s="131"/>
    </row>
    <row r="106" spans="1:18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171"/>
      <c r="H106" s="131">
        <v>14339</v>
      </c>
      <c r="I106" s="131">
        <v>14093</v>
      </c>
      <c r="J106" s="131">
        <v>246</v>
      </c>
      <c r="K106" s="35"/>
      <c r="L106" s="131">
        <v>3139</v>
      </c>
      <c r="M106" s="131">
        <v>3139</v>
      </c>
      <c r="N106" s="131">
        <v>0</v>
      </c>
      <c r="O106" s="35"/>
      <c r="P106" s="131"/>
      <c r="Q106" s="131"/>
      <c r="R106" s="131"/>
    </row>
    <row r="107" spans="1:18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171"/>
      <c r="H107" s="131">
        <v>1643</v>
      </c>
      <c r="I107" s="131">
        <v>1594</v>
      </c>
      <c r="J107" s="131">
        <v>49</v>
      </c>
      <c r="K107" s="35"/>
      <c r="L107" s="131">
        <v>0</v>
      </c>
      <c r="M107" s="131">
        <v>0</v>
      </c>
      <c r="N107" s="131">
        <v>0</v>
      </c>
      <c r="O107" s="35"/>
      <c r="P107" s="131"/>
      <c r="Q107" s="131"/>
      <c r="R107" s="131"/>
    </row>
    <row r="108" spans="1:18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171"/>
      <c r="H108" s="131">
        <v>0</v>
      </c>
      <c r="I108" s="131">
        <v>0</v>
      </c>
      <c r="J108" s="131">
        <v>0</v>
      </c>
      <c r="K108" s="35"/>
      <c r="L108" s="131">
        <v>0</v>
      </c>
      <c r="M108" s="131">
        <v>0</v>
      </c>
      <c r="N108" s="131">
        <v>0</v>
      </c>
      <c r="O108" s="35"/>
      <c r="P108" s="131"/>
      <c r="Q108" s="131"/>
      <c r="R108" s="131"/>
    </row>
    <row r="109" spans="1:18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171"/>
      <c r="H109" s="131">
        <v>4787.8599999999997</v>
      </c>
      <c r="I109" s="131">
        <v>4770.4299999999994</v>
      </c>
      <c r="J109" s="131">
        <v>17.43</v>
      </c>
      <c r="K109" s="35"/>
      <c r="L109" s="131">
        <v>5679.18</v>
      </c>
      <c r="M109" s="131">
        <v>5675.48</v>
      </c>
      <c r="N109" s="131">
        <v>3.7</v>
      </c>
      <c r="O109" s="35"/>
      <c r="P109" s="131"/>
      <c r="Q109" s="131"/>
      <c r="R109" s="131"/>
    </row>
    <row r="110" spans="1:18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171"/>
      <c r="H110" s="131">
        <v>765</v>
      </c>
      <c r="I110" s="131">
        <v>763.8</v>
      </c>
      <c r="J110" s="131">
        <v>1.2</v>
      </c>
      <c r="K110" s="35"/>
      <c r="L110" s="131">
        <v>786.4</v>
      </c>
      <c r="M110" s="131">
        <v>786.4</v>
      </c>
      <c r="N110" s="131">
        <v>0</v>
      </c>
      <c r="O110" s="35"/>
      <c r="P110" s="131"/>
      <c r="Q110" s="131"/>
      <c r="R110" s="131"/>
    </row>
    <row r="111" spans="1:18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171"/>
      <c r="H111" s="131">
        <v>0</v>
      </c>
      <c r="I111" s="131">
        <v>0</v>
      </c>
      <c r="J111" s="131">
        <v>0</v>
      </c>
      <c r="K111" s="35"/>
      <c r="L111" s="131">
        <v>33.42</v>
      </c>
      <c r="M111" s="131">
        <v>0</v>
      </c>
      <c r="N111" s="131">
        <v>33.42</v>
      </c>
      <c r="O111" s="35"/>
      <c r="P111" s="131">
        <v>4881</v>
      </c>
      <c r="Q111" s="131">
        <v>4874</v>
      </c>
      <c r="R111" s="131">
        <v>7</v>
      </c>
    </row>
    <row r="112" spans="1:18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171"/>
      <c r="H112" s="131">
        <v>12777</v>
      </c>
      <c r="I112" s="131">
        <v>12093.4305</v>
      </c>
      <c r="J112" s="131">
        <v>683.56949999999995</v>
      </c>
      <c r="K112" s="35"/>
      <c r="L112" s="131">
        <v>0</v>
      </c>
      <c r="M112" s="131">
        <v>0</v>
      </c>
      <c r="N112" s="131">
        <v>0</v>
      </c>
      <c r="O112" s="35"/>
      <c r="P112" s="131"/>
      <c r="Q112" s="131"/>
      <c r="R112" s="131"/>
    </row>
    <row r="113" spans="1:18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171"/>
      <c r="H113" s="131">
        <v>32703</v>
      </c>
      <c r="I113" s="131">
        <v>30361</v>
      </c>
      <c r="J113" s="131">
        <v>2342</v>
      </c>
      <c r="K113" s="35"/>
      <c r="L113" s="131">
        <v>0</v>
      </c>
      <c r="M113" s="131">
        <v>0</v>
      </c>
      <c r="N113" s="131">
        <v>0</v>
      </c>
      <c r="O113" s="35"/>
      <c r="P113" s="131"/>
      <c r="Q113" s="131"/>
      <c r="R113" s="131"/>
    </row>
    <row r="114" spans="1:18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171"/>
      <c r="H114" s="131">
        <v>5833</v>
      </c>
      <c r="I114" s="131">
        <v>5520.9345000000003</v>
      </c>
      <c r="J114" s="131">
        <v>312.06549999999999</v>
      </c>
      <c r="K114" s="35"/>
      <c r="L114" s="131">
        <v>6808</v>
      </c>
      <c r="M114" s="131">
        <v>6808</v>
      </c>
      <c r="N114" s="131">
        <v>0</v>
      </c>
      <c r="O114" s="35"/>
      <c r="P114" s="131"/>
      <c r="Q114" s="131"/>
      <c r="R114" s="131"/>
    </row>
    <row r="115" spans="1:18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171"/>
      <c r="H115" s="131">
        <v>0</v>
      </c>
      <c r="I115" s="131">
        <v>0</v>
      </c>
      <c r="J115" s="131">
        <v>0</v>
      </c>
      <c r="K115" s="35"/>
      <c r="L115" s="131">
        <v>8996.42</v>
      </c>
      <c r="M115" s="131">
        <v>8996.42</v>
      </c>
      <c r="N115" s="131">
        <v>0</v>
      </c>
      <c r="O115" s="35"/>
      <c r="P115" s="131">
        <v>181</v>
      </c>
      <c r="Q115" s="131">
        <v>181</v>
      </c>
      <c r="R115" s="131">
        <v>0</v>
      </c>
    </row>
    <row r="116" spans="1:18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171"/>
      <c r="H116" s="131">
        <v>2018.25</v>
      </c>
      <c r="I116" s="131">
        <v>1895.742225</v>
      </c>
      <c r="J116" s="131">
        <v>122.507775</v>
      </c>
      <c r="K116" s="35"/>
      <c r="L116" s="131">
        <v>3072.4</v>
      </c>
      <c r="M116" s="131">
        <v>3072.4</v>
      </c>
      <c r="N116" s="131">
        <v>0</v>
      </c>
      <c r="O116" s="35"/>
      <c r="P116" s="131"/>
      <c r="Q116" s="131"/>
      <c r="R116" s="131"/>
    </row>
    <row r="117" spans="1:18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171"/>
      <c r="H117" s="131">
        <v>6773</v>
      </c>
      <c r="I117" s="131">
        <v>6638</v>
      </c>
      <c r="J117" s="131">
        <v>135</v>
      </c>
      <c r="K117" s="35"/>
      <c r="L117" s="131">
        <v>229</v>
      </c>
      <c r="M117" s="131">
        <v>229</v>
      </c>
      <c r="N117" s="131">
        <v>0</v>
      </c>
      <c r="O117" s="35"/>
      <c r="P117" s="131"/>
      <c r="Q117" s="131"/>
      <c r="R117" s="131"/>
    </row>
    <row r="118" spans="1:18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171"/>
      <c r="H118" s="131">
        <v>1730</v>
      </c>
      <c r="I118" s="131">
        <v>1624.989</v>
      </c>
      <c r="J118" s="131">
        <v>105.011</v>
      </c>
      <c r="K118" s="35"/>
      <c r="L118" s="131">
        <v>804.07</v>
      </c>
      <c r="M118" s="131">
        <v>804.07</v>
      </c>
      <c r="N118" s="131">
        <v>0</v>
      </c>
      <c r="O118" s="35"/>
      <c r="P118" s="131"/>
      <c r="Q118" s="131"/>
      <c r="R118" s="131"/>
    </row>
    <row r="119" spans="1:18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171"/>
      <c r="H119" s="131">
        <v>0</v>
      </c>
      <c r="I119" s="131">
        <v>0</v>
      </c>
      <c r="J119" s="131">
        <v>0</v>
      </c>
      <c r="K119" s="35"/>
      <c r="L119" s="131">
        <v>65</v>
      </c>
      <c r="M119" s="131">
        <v>65</v>
      </c>
      <c r="N119" s="131">
        <v>0</v>
      </c>
      <c r="O119" s="35"/>
      <c r="P119" s="131"/>
      <c r="Q119" s="131"/>
      <c r="R119" s="131"/>
    </row>
    <row r="120" spans="1:18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171"/>
      <c r="H120" s="131">
        <v>9437.4</v>
      </c>
      <c r="I120" s="131">
        <v>9295.84</v>
      </c>
      <c r="J120" s="131">
        <v>141.56</v>
      </c>
      <c r="K120" s="35"/>
      <c r="L120" s="131">
        <v>337.24</v>
      </c>
      <c r="M120" s="131">
        <v>337.24</v>
      </c>
      <c r="N120" s="131">
        <v>0</v>
      </c>
      <c r="O120" s="35"/>
      <c r="P120" s="131">
        <v>139.19999999999999</v>
      </c>
      <c r="Q120" s="131">
        <v>139.19999999999999</v>
      </c>
      <c r="R120" s="131">
        <v>0</v>
      </c>
    </row>
    <row r="121" spans="1:18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171"/>
      <c r="H121" s="131">
        <v>8658</v>
      </c>
      <c r="I121" s="131">
        <v>8571.8799999999992</v>
      </c>
      <c r="J121" s="131">
        <v>86.12</v>
      </c>
      <c r="K121" s="35"/>
      <c r="L121" s="131">
        <v>4.5599999999999996</v>
      </c>
      <c r="M121" s="131">
        <v>4.5599999999999996</v>
      </c>
      <c r="N121" s="131">
        <v>0</v>
      </c>
      <c r="O121" s="35"/>
      <c r="P121" s="131">
        <v>3</v>
      </c>
      <c r="Q121" s="131">
        <v>3</v>
      </c>
      <c r="R121" s="131"/>
    </row>
    <row r="122" spans="1:18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171"/>
      <c r="H122" s="131">
        <v>0</v>
      </c>
      <c r="I122" s="131">
        <v>0</v>
      </c>
      <c r="J122" s="131">
        <v>0</v>
      </c>
      <c r="K122" s="35"/>
      <c r="L122" s="131">
        <v>6294.94</v>
      </c>
      <c r="M122" s="131">
        <v>6294.91</v>
      </c>
      <c r="N122" s="131">
        <v>0</v>
      </c>
      <c r="O122" s="35"/>
      <c r="P122" s="131">
        <v>4133.26</v>
      </c>
      <c r="Q122" s="131">
        <v>4133.26</v>
      </c>
      <c r="R122" s="131"/>
    </row>
    <row r="123" spans="1:18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171"/>
      <c r="H123" s="131">
        <v>0</v>
      </c>
      <c r="I123" s="131">
        <v>0</v>
      </c>
      <c r="J123" s="131">
        <v>0</v>
      </c>
      <c r="K123" s="35"/>
      <c r="L123" s="131">
        <v>10591</v>
      </c>
      <c r="M123" s="131">
        <v>10591</v>
      </c>
      <c r="N123" s="131">
        <v>0</v>
      </c>
      <c r="O123" s="35"/>
      <c r="P123" s="131"/>
      <c r="Q123" s="131"/>
      <c r="R123" s="131"/>
    </row>
    <row r="124" spans="1:18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171"/>
      <c r="H124" s="131">
        <v>0</v>
      </c>
      <c r="I124" s="131">
        <v>0</v>
      </c>
      <c r="J124" s="131">
        <v>0</v>
      </c>
      <c r="K124" s="35"/>
      <c r="L124" s="131">
        <v>676.14</v>
      </c>
      <c r="M124" s="131">
        <v>0</v>
      </c>
      <c r="N124" s="131">
        <v>676.14</v>
      </c>
      <c r="O124" s="35"/>
      <c r="P124" s="131"/>
      <c r="Q124" s="131"/>
      <c r="R124" s="131"/>
    </row>
    <row r="125" spans="1:18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171"/>
      <c r="H125" s="131">
        <v>1730.66</v>
      </c>
      <c r="I125" s="131">
        <v>1638.06969</v>
      </c>
      <c r="J125" s="131">
        <v>92.590310000000002</v>
      </c>
      <c r="K125" s="35"/>
      <c r="L125" s="131">
        <v>0</v>
      </c>
      <c r="M125" s="131">
        <v>0</v>
      </c>
      <c r="N125" s="131">
        <v>0</v>
      </c>
      <c r="O125" s="35"/>
      <c r="P125" s="131"/>
      <c r="Q125" s="131"/>
      <c r="R125" s="131"/>
    </row>
    <row r="126" spans="1:18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171"/>
      <c r="H126" s="131">
        <v>27563</v>
      </c>
      <c r="I126" s="131">
        <v>26088.379499999999</v>
      </c>
      <c r="J126" s="131">
        <v>1474.6205</v>
      </c>
      <c r="K126" s="35"/>
      <c r="L126" s="131">
        <v>0</v>
      </c>
      <c r="M126" s="131">
        <v>0</v>
      </c>
      <c r="N126" s="131">
        <v>0</v>
      </c>
      <c r="O126" s="35"/>
      <c r="P126" s="131">
        <v>50</v>
      </c>
      <c r="Q126" s="131">
        <v>0</v>
      </c>
      <c r="R126" s="131">
        <v>50</v>
      </c>
    </row>
    <row r="127" spans="1:18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171"/>
      <c r="H127" s="131">
        <v>1271.04</v>
      </c>
      <c r="I127" s="131">
        <v>1203.03936</v>
      </c>
      <c r="J127" s="131">
        <v>68.00063999999999</v>
      </c>
      <c r="K127" s="35"/>
      <c r="L127" s="131">
        <v>0</v>
      </c>
      <c r="M127" s="131">
        <v>0</v>
      </c>
      <c r="N127" s="131">
        <v>0</v>
      </c>
      <c r="O127" s="35"/>
      <c r="P127" s="131"/>
      <c r="Q127" s="131"/>
      <c r="R127" s="131"/>
    </row>
    <row r="128" spans="1:18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171"/>
      <c r="H128" s="131">
        <v>3672.2</v>
      </c>
      <c r="I128" s="131">
        <v>3449.2974599999998</v>
      </c>
      <c r="J128" s="131">
        <v>222.90253999999999</v>
      </c>
      <c r="K128" s="35"/>
      <c r="L128" s="131">
        <v>4545.6000000000004</v>
      </c>
      <c r="M128" s="131">
        <v>4545.6000000000004</v>
      </c>
      <c r="N128" s="131">
        <v>0</v>
      </c>
      <c r="O128" s="35"/>
      <c r="P128" s="131"/>
      <c r="Q128" s="131"/>
      <c r="R128" s="131"/>
    </row>
    <row r="129" spans="1:18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171"/>
      <c r="H129" s="131">
        <v>0</v>
      </c>
      <c r="I129" s="131">
        <v>0</v>
      </c>
      <c r="J129" s="131">
        <v>0</v>
      </c>
      <c r="K129" s="35"/>
      <c r="L129" s="131">
        <v>50</v>
      </c>
      <c r="M129" s="131">
        <v>50</v>
      </c>
      <c r="N129" s="131">
        <v>0</v>
      </c>
      <c r="O129" s="35"/>
      <c r="P129" s="131"/>
      <c r="Q129" s="131"/>
      <c r="R129" s="131"/>
    </row>
    <row r="130" spans="1:18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171"/>
      <c r="H130" s="131">
        <v>0</v>
      </c>
      <c r="I130" s="131">
        <v>0</v>
      </c>
      <c r="J130" s="131">
        <v>0</v>
      </c>
      <c r="K130" s="35"/>
      <c r="L130" s="131">
        <v>660</v>
      </c>
      <c r="M130" s="131">
        <v>660</v>
      </c>
      <c r="N130" s="131">
        <v>0</v>
      </c>
      <c r="O130" s="35"/>
      <c r="P130" s="131"/>
      <c r="Q130" s="131"/>
      <c r="R130" s="131"/>
    </row>
    <row r="131" spans="1:18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171"/>
      <c r="H131" s="131">
        <v>0</v>
      </c>
      <c r="I131" s="131">
        <v>0</v>
      </c>
      <c r="J131" s="131">
        <v>0</v>
      </c>
      <c r="K131" s="35"/>
      <c r="L131" s="131">
        <v>0</v>
      </c>
      <c r="M131" s="131">
        <v>0</v>
      </c>
      <c r="N131" s="131">
        <v>0</v>
      </c>
      <c r="O131" s="35"/>
      <c r="P131" s="131"/>
      <c r="Q131" s="131"/>
      <c r="R131" s="131"/>
    </row>
    <row r="132" spans="1:18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171"/>
      <c r="H132" s="131">
        <v>0</v>
      </c>
      <c r="I132" s="131">
        <v>0</v>
      </c>
      <c r="J132" s="131">
        <v>0</v>
      </c>
      <c r="K132" s="35"/>
      <c r="L132" s="131">
        <v>0</v>
      </c>
      <c r="M132" s="131">
        <v>0</v>
      </c>
      <c r="N132" s="131">
        <v>0</v>
      </c>
      <c r="O132" s="35"/>
      <c r="P132" s="131"/>
      <c r="Q132" s="131"/>
      <c r="R132" s="131"/>
    </row>
    <row r="133" spans="1:18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171"/>
      <c r="H133" s="131">
        <v>5460</v>
      </c>
      <c r="I133" s="131">
        <v>5128.5780000000004</v>
      </c>
      <c r="J133" s="131">
        <v>331.42199999999997</v>
      </c>
      <c r="K133" s="35"/>
      <c r="L133" s="131">
        <v>0</v>
      </c>
      <c r="M133" s="131">
        <v>0</v>
      </c>
      <c r="N133" s="131">
        <v>0</v>
      </c>
      <c r="O133" s="35"/>
      <c r="P133" s="131"/>
      <c r="Q133" s="131"/>
      <c r="R133" s="131"/>
    </row>
    <row r="134" spans="1:18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171"/>
      <c r="H134" s="131">
        <v>0</v>
      </c>
      <c r="I134" s="131">
        <v>0</v>
      </c>
      <c r="J134" s="131">
        <v>0</v>
      </c>
      <c r="K134" s="35"/>
      <c r="L134" s="131">
        <v>286</v>
      </c>
      <c r="M134" s="131">
        <v>58</v>
      </c>
      <c r="N134" s="131">
        <v>228</v>
      </c>
      <c r="O134" s="35"/>
      <c r="P134" s="131"/>
      <c r="Q134" s="131"/>
      <c r="R134" s="131"/>
    </row>
    <row r="135" spans="1:18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171"/>
      <c r="H135" s="131">
        <v>0</v>
      </c>
      <c r="I135" s="131">
        <v>0</v>
      </c>
      <c r="J135" s="131">
        <v>0</v>
      </c>
      <c r="K135" s="35"/>
      <c r="L135" s="131">
        <v>0</v>
      </c>
      <c r="M135" s="131">
        <v>0</v>
      </c>
      <c r="N135" s="131">
        <v>0</v>
      </c>
      <c r="O135" s="35"/>
      <c r="P135" s="131"/>
      <c r="Q135" s="131"/>
      <c r="R135" s="131"/>
    </row>
    <row r="136" spans="1:18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171"/>
      <c r="H136" s="131">
        <v>11.25</v>
      </c>
      <c r="I136" s="131">
        <v>10.567125000000001</v>
      </c>
      <c r="J136" s="131">
        <v>0.68287500000000001</v>
      </c>
      <c r="K136" s="35"/>
      <c r="L136" s="131">
        <v>4932</v>
      </c>
      <c r="M136" s="131">
        <v>4932</v>
      </c>
      <c r="N136" s="131">
        <v>0</v>
      </c>
      <c r="O136" s="35"/>
      <c r="P136" s="131">
        <v>0.19400000000000001</v>
      </c>
      <c r="Q136" s="131">
        <v>0.19400000000000001</v>
      </c>
      <c r="R136" s="131"/>
    </row>
    <row r="137" spans="1:18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171"/>
      <c r="H137" s="131">
        <v>0</v>
      </c>
      <c r="I137" s="131">
        <v>0</v>
      </c>
      <c r="J137" s="131">
        <v>0</v>
      </c>
      <c r="K137" s="35"/>
      <c r="L137" s="131">
        <v>0</v>
      </c>
      <c r="M137" s="131">
        <v>0</v>
      </c>
      <c r="N137" s="131">
        <v>0</v>
      </c>
      <c r="O137" s="35"/>
      <c r="P137" s="131"/>
      <c r="Q137" s="131"/>
      <c r="R137" s="131"/>
    </row>
    <row r="138" spans="1:18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171"/>
      <c r="H138" s="131">
        <v>9349.44</v>
      </c>
      <c r="I138" s="131">
        <v>8781.928992000001</v>
      </c>
      <c r="J138" s="131">
        <v>567.51100799999995</v>
      </c>
      <c r="K138" s="35"/>
      <c r="L138" s="131">
        <v>989.09</v>
      </c>
      <c r="M138" s="131">
        <v>989.09</v>
      </c>
      <c r="N138" s="131">
        <v>0</v>
      </c>
      <c r="O138" s="35"/>
      <c r="P138" s="131"/>
      <c r="Q138" s="131"/>
      <c r="R138" s="131"/>
    </row>
    <row r="139" spans="1:18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171"/>
      <c r="H139" s="131">
        <v>0</v>
      </c>
      <c r="I139" s="131">
        <v>0</v>
      </c>
      <c r="J139" s="131">
        <v>0</v>
      </c>
      <c r="K139" s="35"/>
      <c r="L139" s="131">
        <v>306</v>
      </c>
      <c r="M139" s="131">
        <v>306</v>
      </c>
      <c r="N139" s="131">
        <v>0</v>
      </c>
      <c r="O139" s="35"/>
      <c r="P139" s="131"/>
      <c r="Q139" s="131"/>
      <c r="R139" s="131"/>
    </row>
    <row r="140" spans="1:18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171"/>
      <c r="H140" s="131">
        <v>49.12</v>
      </c>
      <c r="I140" s="131">
        <v>0</v>
      </c>
      <c r="J140" s="131">
        <v>49.12</v>
      </c>
      <c r="K140" s="35"/>
      <c r="L140" s="131">
        <v>860</v>
      </c>
      <c r="M140" s="131">
        <v>860</v>
      </c>
      <c r="N140" s="131">
        <v>0</v>
      </c>
      <c r="O140" s="35"/>
      <c r="P140" s="131"/>
      <c r="Q140" s="131"/>
      <c r="R140" s="131"/>
    </row>
    <row r="141" spans="1:18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171"/>
      <c r="H141" s="131">
        <v>0</v>
      </c>
      <c r="I141" s="131">
        <v>0</v>
      </c>
      <c r="J141" s="131">
        <v>0</v>
      </c>
      <c r="K141" s="35"/>
      <c r="L141" s="131">
        <v>0</v>
      </c>
      <c r="M141" s="131">
        <v>0</v>
      </c>
      <c r="N141" s="131">
        <v>0</v>
      </c>
      <c r="O141" s="35"/>
      <c r="P141" s="131"/>
      <c r="Q141" s="131"/>
      <c r="R141" s="131"/>
    </row>
    <row r="142" spans="1:18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171"/>
      <c r="H142" s="131">
        <v>0</v>
      </c>
      <c r="I142" s="131">
        <v>0</v>
      </c>
      <c r="J142" s="131">
        <v>0</v>
      </c>
      <c r="K142" s="35"/>
      <c r="L142" s="131">
        <v>650</v>
      </c>
      <c r="M142" s="131">
        <v>0</v>
      </c>
      <c r="N142" s="131">
        <v>650</v>
      </c>
      <c r="O142" s="35"/>
      <c r="P142" s="131"/>
      <c r="Q142" s="131"/>
      <c r="R142" s="131"/>
    </row>
    <row r="143" spans="1:18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171"/>
      <c r="H143" s="131">
        <v>15172</v>
      </c>
      <c r="I143" s="131">
        <v>14360.298000000001</v>
      </c>
      <c r="J143" s="131">
        <v>811.702</v>
      </c>
      <c r="K143" s="35"/>
      <c r="L143" s="131">
        <v>5856</v>
      </c>
      <c r="M143" s="131">
        <v>5856</v>
      </c>
      <c r="N143" s="131">
        <v>0</v>
      </c>
      <c r="O143" s="35"/>
      <c r="P143" s="131"/>
      <c r="Q143" s="131"/>
      <c r="R143" s="131"/>
    </row>
    <row r="144" spans="1:18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171"/>
      <c r="H144" s="131">
        <v>0</v>
      </c>
      <c r="I144" s="131">
        <v>0</v>
      </c>
      <c r="J144" s="131">
        <v>0</v>
      </c>
      <c r="K144" s="35"/>
      <c r="L144" s="131">
        <v>0</v>
      </c>
      <c r="M144" s="131">
        <v>0</v>
      </c>
      <c r="N144" s="131">
        <v>0</v>
      </c>
      <c r="O144" s="35"/>
      <c r="P144" s="131"/>
      <c r="Q144" s="131"/>
      <c r="R144" s="131"/>
    </row>
    <row r="145" spans="1:18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171"/>
      <c r="H145" s="131">
        <v>2236.4299999999998</v>
      </c>
      <c r="I145" s="131">
        <v>2116.7809950000001</v>
      </c>
      <c r="J145" s="131">
        <v>119.64900499999999</v>
      </c>
      <c r="K145" s="35"/>
      <c r="L145" s="131">
        <v>0</v>
      </c>
      <c r="M145" s="131">
        <v>0</v>
      </c>
      <c r="N145" s="131">
        <v>0</v>
      </c>
      <c r="O145" s="35"/>
      <c r="P145" s="131"/>
      <c r="Q145" s="131"/>
      <c r="R145" s="131"/>
    </row>
    <row r="146" spans="1:18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171"/>
      <c r="H146" s="131">
        <v>0</v>
      </c>
      <c r="I146" s="131">
        <v>0</v>
      </c>
      <c r="J146" s="131">
        <v>0</v>
      </c>
      <c r="K146" s="35"/>
      <c r="L146" s="131">
        <v>0</v>
      </c>
      <c r="M146" s="131">
        <v>0</v>
      </c>
      <c r="N146" s="131">
        <v>0</v>
      </c>
      <c r="O146" s="35"/>
      <c r="P146" s="131"/>
      <c r="Q146" s="131"/>
      <c r="R146" s="131"/>
    </row>
    <row r="147" spans="1:18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171"/>
      <c r="H147" s="131">
        <v>0</v>
      </c>
      <c r="I147" s="131">
        <v>0</v>
      </c>
      <c r="J147" s="131">
        <v>0</v>
      </c>
      <c r="K147" s="35"/>
      <c r="L147" s="131">
        <v>9.1</v>
      </c>
      <c r="M147" s="131">
        <v>0</v>
      </c>
      <c r="N147" s="131">
        <v>9.1</v>
      </c>
      <c r="O147" s="35"/>
      <c r="P147" s="131"/>
      <c r="Q147" s="131"/>
      <c r="R147" s="131"/>
    </row>
    <row r="148" spans="1:18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171"/>
      <c r="H148" s="131">
        <v>0</v>
      </c>
      <c r="I148" s="131">
        <v>0</v>
      </c>
      <c r="J148" s="131">
        <v>0</v>
      </c>
      <c r="K148" s="35"/>
      <c r="L148" s="131">
        <v>190</v>
      </c>
      <c r="M148" s="131">
        <v>0</v>
      </c>
      <c r="N148" s="131">
        <v>190</v>
      </c>
      <c r="O148" s="35"/>
      <c r="P148" s="131"/>
      <c r="Q148" s="131"/>
      <c r="R148" s="131"/>
    </row>
    <row r="149" spans="1:18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171"/>
      <c r="H149" s="131">
        <v>6810</v>
      </c>
      <c r="I149" s="131">
        <v>6445.665</v>
      </c>
      <c r="J149" s="131">
        <v>364.33499999999998</v>
      </c>
      <c r="K149" s="35"/>
      <c r="L149" s="131">
        <v>0</v>
      </c>
      <c r="M149" s="131">
        <v>0</v>
      </c>
      <c r="N149" s="131">
        <v>0</v>
      </c>
      <c r="O149" s="35"/>
      <c r="P149" s="131"/>
      <c r="Q149" s="131"/>
      <c r="R149" s="131">
        <v>0</v>
      </c>
    </row>
    <row r="150" spans="1:18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171"/>
      <c r="H150" s="131">
        <v>4929</v>
      </c>
      <c r="I150" s="131">
        <v>4929</v>
      </c>
      <c r="J150" s="131">
        <v>0</v>
      </c>
      <c r="K150" s="35"/>
      <c r="L150" s="131">
        <v>4201.71</v>
      </c>
      <c r="M150" s="131">
        <v>4201.71</v>
      </c>
      <c r="N150" s="131">
        <v>0</v>
      </c>
      <c r="O150" s="35"/>
      <c r="P150" s="131"/>
      <c r="Q150" s="131"/>
      <c r="R150" s="131"/>
    </row>
    <row r="151" spans="1:18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171"/>
      <c r="H151" s="131">
        <v>4408.16</v>
      </c>
      <c r="I151" s="131">
        <v>4275.92</v>
      </c>
      <c r="J151" s="131">
        <v>132.24</v>
      </c>
      <c r="K151" s="35"/>
      <c r="L151" s="131">
        <v>794</v>
      </c>
      <c r="M151" s="131">
        <v>794</v>
      </c>
      <c r="N151" s="131">
        <v>0</v>
      </c>
      <c r="O151" s="35"/>
      <c r="P151" s="131">
        <v>0</v>
      </c>
      <c r="Q151" s="131"/>
      <c r="R151" s="131"/>
    </row>
    <row r="152" spans="1:18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171"/>
      <c r="H152" s="131">
        <v>25059</v>
      </c>
      <c r="I152" s="131">
        <v>25014</v>
      </c>
      <c r="J152" s="131">
        <v>45</v>
      </c>
      <c r="K152" s="35"/>
      <c r="L152" s="131">
        <v>2769.44</v>
      </c>
      <c r="M152" s="131">
        <v>2769.44</v>
      </c>
      <c r="N152" s="131">
        <v>0</v>
      </c>
      <c r="O152" s="35"/>
      <c r="P152" s="131"/>
      <c r="Q152" s="131"/>
      <c r="R152" s="131"/>
    </row>
    <row r="153" spans="1:18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171"/>
      <c r="H153" s="131">
        <v>4030</v>
      </c>
      <c r="I153" s="131">
        <v>3814.395</v>
      </c>
      <c r="J153" s="131">
        <v>215.60499999999999</v>
      </c>
      <c r="K153" s="35"/>
      <c r="L153" s="131">
        <v>0</v>
      </c>
      <c r="M153" s="131">
        <v>0</v>
      </c>
      <c r="N153" s="131">
        <v>0</v>
      </c>
      <c r="O153" s="35"/>
      <c r="P153" s="131"/>
      <c r="Q153" s="131"/>
      <c r="R153" s="131"/>
    </row>
    <row r="154" spans="1:18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171"/>
      <c r="H154" s="131">
        <v>20424.7</v>
      </c>
      <c r="I154" s="131">
        <v>20241.8</v>
      </c>
      <c r="J154" s="131">
        <v>182.9</v>
      </c>
      <c r="K154" s="35"/>
      <c r="L154" s="131">
        <v>4420.29</v>
      </c>
      <c r="M154" s="131">
        <v>4420.29</v>
      </c>
      <c r="N154" s="131">
        <v>0</v>
      </c>
      <c r="O154" s="35"/>
      <c r="P154" s="131">
        <v>10364.82</v>
      </c>
      <c r="Q154" s="131">
        <v>10364.82</v>
      </c>
      <c r="R154" s="131">
        <v>0</v>
      </c>
    </row>
    <row r="155" spans="1:18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171"/>
      <c r="H155" s="131">
        <v>0</v>
      </c>
      <c r="I155" s="131">
        <v>0</v>
      </c>
      <c r="J155" s="131">
        <v>0</v>
      </c>
      <c r="K155" s="35"/>
      <c r="L155" s="131">
        <v>3566.77</v>
      </c>
      <c r="M155" s="131">
        <v>3566.77</v>
      </c>
      <c r="N155" s="131">
        <v>0</v>
      </c>
      <c r="O155" s="35"/>
      <c r="P155" s="131"/>
      <c r="Q155" s="131"/>
      <c r="R155" s="131"/>
    </row>
    <row r="156" spans="1:18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171"/>
      <c r="H156" s="131">
        <v>923</v>
      </c>
      <c r="I156" s="131">
        <v>923</v>
      </c>
      <c r="J156" s="131">
        <v>0</v>
      </c>
      <c r="K156" s="23"/>
      <c r="L156" s="131">
        <v>841</v>
      </c>
      <c r="M156" s="131">
        <v>841</v>
      </c>
      <c r="N156" s="131">
        <v>0</v>
      </c>
      <c r="O156" s="23"/>
      <c r="P156" s="131"/>
      <c r="Q156" s="131"/>
      <c r="R156" s="131"/>
    </row>
    <row r="157" spans="1:18" s="163" customFormat="1" ht="11.25" x14ac:dyDescent="0.2">
      <c r="G157" s="172"/>
      <c r="H157" s="173"/>
      <c r="I157" s="173"/>
      <c r="J157" s="173"/>
      <c r="K157" s="172"/>
      <c r="L157" s="173"/>
      <c r="M157" s="173"/>
      <c r="N157" s="173"/>
      <c r="O157" s="172"/>
      <c r="P157" s="173"/>
      <c r="Q157" s="173"/>
      <c r="R157" s="173"/>
    </row>
    <row r="158" spans="1:18" s="177" customFormat="1" ht="11.25" x14ac:dyDescent="0.2">
      <c r="C158" s="459" t="s">
        <v>1</v>
      </c>
      <c r="D158" s="459"/>
      <c r="E158" s="459"/>
      <c r="F158" s="174"/>
      <c r="G158" s="172"/>
      <c r="H158" s="175"/>
      <c r="I158" s="175"/>
      <c r="J158" s="175"/>
      <c r="K158" s="176"/>
      <c r="L158" s="175"/>
      <c r="M158" s="175"/>
      <c r="N158" s="175"/>
      <c r="O158" s="176"/>
      <c r="P158" s="175"/>
      <c r="Q158" s="175"/>
      <c r="R158" s="175"/>
    </row>
    <row r="159" spans="1:18" s="177" customFormat="1" ht="15" customHeight="1" x14ac:dyDescent="0.2">
      <c r="C159" s="460" t="s">
        <v>174</v>
      </c>
      <c r="D159" s="461"/>
      <c r="E159" s="462"/>
      <c r="F159" s="174"/>
      <c r="G159" s="172"/>
      <c r="H159" s="178">
        <f>SUM(H5:H156)</f>
        <v>535021.84999999986</v>
      </c>
      <c r="I159" s="178">
        <f t="shared" ref="I159:J159" si="0">SUM(I5:I156)</f>
        <v>513718.90980499989</v>
      </c>
      <c r="J159" s="178">
        <f t="shared" si="0"/>
        <v>21302.940195000003</v>
      </c>
      <c r="K159" s="179"/>
      <c r="L159" s="178">
        <f>SUM(L5:L156)</f>
        <v>183191.00199999998</v>
      </c>
      <c r="M159" s="178">
        <f t="shared" ref="M159:N159" si="1">SUM(M5:M156)</f>
        <v>177158.80199999997</v>
      </c>
      <c r="N159" s="178">
        <f t="shared" si="1"/>
        <v>6032.17</v>
      </c>
      <c r="O159" s="179"/>
      <c r="P159" s="178">
        <f>SUM(P5:P156)</f>
        <v>35197.793999999994</v>
      </c>
      <c r="Q159" s="178">
        <f t="shared" ref="Q159:R159" si="2">SUM(Q5:Q156)</f>
        <v>35100.563999999998</v>
      </c>
      <c r="R159" s="178">
        <f t="shared" si="2"/>
        <v>97.22999999999999</v>
      </c>
    </row>
    <row r="160" spans="1:18" s="177" customFormat="1" ht="11.25" x14ac:dyDescent="0.2">
      <c r="D160" s="177" t="s">
        <v>283</v>
      </c>
      <c r="F160" s="174"/>
      <c r="G160" s="172"/>
      <c r="H160" s="324"/>
      <c r="I160" s="324"/>
      <c r="J160" s="334"/>
      <c r="K160" s="176"/>
      <c r="L160" s="324"/>
      <c r="M160" s="324"/>
      <c r="N160" s="324"/>
      <c r="O160" s="176"/>
      <c r="P160" s="324"/>
      <c r="Q160" s="324"/>
      <c r="R160" s="324"/>
    </row>
    <row r="161" spans="3:18" s="177" customFormat="1" ht="15" customHeight="1" x14ac:dyDescent="0.2">
      <c r="C161" s="454" t="s">
        <v>175</v>
      </c>
      <c r="D161" s="454"/>
      <c r="E161" s="454"/>
      <c r="F161" s="180"/>
      <c r="G161" s="181"/>
      <c r="H161" s="142">
        <f>SUMIF($E$5:$E$156,"S",H$5:H$156)</f>
        <v>298638.07999999996</v>
      </c>
      <c r="I161" s="142">
        <f>SUMIF($E$5:$E$156,"S",I$5:I$156)</f>
        <v>283266.56339999998</v>
      </c>
      <c r="J161" s="142">
        <f>SUMIF($E$5:$E$156,"S",J$5:J$156)</f>
        <v>15371.516599999999</v>
      </c>
      <c r="K161" s="160"/>
      <c r="L161" s="142">
        <f>SUMIF($E$5:$E$156,"S",L$5:L$156)</f>
        <v>19032.879999999997</v>
      </c>
      <c r="M161" s="142">
        <f>SUMIF($E$5:$E$156,"S",M$5:M$156)</f>
        <v>19032.879999999997</v>
      </c>
      <c r="N161" s="142">
        <f>SUMIF($E$5:$E$156,"S",N$5:N$156)</f>
        <v>0</v>
      </c>
      <c r="O161" s="160"/>
      <c r="P161" s="142">
        <f>SUMIF($E$5:$E$156,"S",P$5:P$156)</f>
        <v>8468.7900000000009</v>
      </c>
      <c r="Q161" s="142">
        <f>SUMIF($E$5:$E$156,"S",Q$5:Q$156)</f>
        <v>8378.7900000000009</v>
      </c>
      <c r="R161" s="142">
        <f>SUMIF($E$5:$E$156,"S",R$5:R$156)</f>
        <v>90</v>
      </c>
    </row>
    <row r="162" spans="3:18" s="177" customFormat="1" ht="15" customHeight="1" x14ac:dyDescent="0.2">
      <c r="C162" s="454" t="s">
        <v>176</v>
      </c>
      <c r="D162" s="454"/>
      <c r="E162" s="454"/>
      <c r="F162" s="180"/>
      <c r="G162" s="181"/>
      <c r="H162" s="142">
        <f>SUMIF($E$5:$E$156,"E",H$5:H$156)</f>
        <v>122550.7</v>
      </c>
      <c r="I162" s="142">
        <f>SUMIF($E$5:$E$156,"E",I$5:I$156)</f>
        <v>121061.5904</v>
      </c>
      <c r="J162" s="142">
        <f>SUMIF($E$5:$E$156,"E",J$5:J$156)</f>
        <v>1489.1096000000002</v>
      </c>
      <c r="K162" s="160"/>
      <c r="L162" s="142">
        <f>SUMIF($E$5:$E$156,"E",L$5:L$156)</f>
        <v>46657.75</v>
      </c>
      <c r="M162" s="142">
        <f>SUMIF($E$5:$E$156,"E",M$5:M$156)</f>
        <v>44365.72</v>
      </c>
      <c r="N162" s="142">
        <f>SUMIF($E$5:$E$156,"E",N$5:N$156)</f>
        <v>2292</v>
      </c>
      <c r="O162" s="160"/>
      <c r="P162" s="142">
        <f>SUMIF($E$5:$E$156,"E",P$5:P$156)</f>
        <v>17901.080000000002</v>
      </c>
      <c r="Q162" s="142">
        <f>SUMIF($E$5:$E$156,"E",Q$5:Q$156)</f>
        <v>17901.080000000002</v>
      </c>
      <c r="R162" s="142">
        <f>SUMIF($E$5:$E$156,"E",R$5:R$156)</f>
        <v>0</v>
      </c>
    </row>
    <row r="163" spans="3:18" s="177" customFormat="1" ht="15" customHeight="1" x14ac:dyDescent="0.2">
      <c r="C163" s="454" t="s">
        <v>177</v>
      </c>
      <c r="D163" s="454"/>
      <c r="E163" s="454"/>
      <c r="F163" s="180"/>
      <c r="G163" s="181"/>
      <c r="H163" s="142">
        <f>SUMIF($E$5:$E$156,"R",H$5:H$156)</f>
        <v>72195.210000000006</v>
      </c>
      <c r="I163" s="142">
        <f>SUMIF($E$5:$E$156,"R",I$5:I$156)</f>
        <v>69206.34041200002</v>
      </c>
      <c r="J163" s="142">
        <f>SUMIF($E$5:$E$156,"R",J$5:J$156)</f>
        <v>2988.8695879999996</v>
      </c>
      <c r="K163" s="160"/>
      <c r="L163" s="142">
        <f>SUMIF($E$5:$E$156,"R",L$5:L$156)</f>
        <v>47069.209999999992</v>
      </c>
      <c r="M163" s="142">
        <f>SUMIF($E$5:$E$156,"R",M$5:M$156)</f>
        <v>45866.899999999994</v>
      </c>
      <c r="N163" s="142">
        <f>SUMIF($E$5:$E$156,"R",N$5:N$156)</f>
        <v>1202.31</v>
      </c>
      <c r="O163" s="160"/>
      <c r="P163" s="142">
        <f>SUMIF($E$5:$E$156,"R",P$5:P$156)</f>
        <v>3038.14</v>
      </c>
      <c r="Q163" s="142">
        <f>SUMIF($E$5:$E$156,"R",Q$5:Q$156)</f>
        <v>3038.14</v>
      </c>
      <c r="R163" s="142">
        <f>SUMIF($E$5:$E$156,"R",R$5:R$156)</f>
        <v>0</v>
      </c>
    </row>
    <row r="164" spans="3:18" s="177" customFormat="1" ht="15" customHeight="1" x14ac:dyDescent="0.2">
      <c r="C164" s="454" t="s">
        <v>178</v>
      </c>
      <c r="D164" s="454"/>
      <c r="E164" s="454"/>
      <c r="F164" s="180"/>
      <c r="G164" s="181"/>
      <c r="H164" s="142">
        <f>SUMIF($E$5:$E$156,"N",H$5:H$156)</f>
        <v>41637.860000000008</v>
      </c>
      <c r="I164" s="142">
        <f>SUMIF($E$5:$E$156,"N",I$5:I$156)</f>
        <v>40184.415593000005</v>
      </c>
      <c r="J164" s="142">
        <f>SUMIF($E$5:$E$156,"N",J$5:J$156)</f>
        <v>1453.4444069999997</v>
      </c>
      <c r="K164" s="160"/>
      <c r="L164" s="142">
        <f>SUMIF($E$5:$E$156,"N",L$5:L$156)</f>
        <v>70431.161999999997</v>
      </c>
      <c r="M164" s="142">
        <f>SUMIF($E$5:$E$156,"N",M$5:M$156)</f>
        <v>67893.301999999996</v>
      </c>
      <c r="N164" s="142">
        <f>SUMIF($E$5:$E$156,"N",N$5:N$156)</f>
        <v>2537.86</v>
      </c>
      <c r="O164" s="160"/>
      <c r="P164" s="142">
        <f>SUMIF($E$5:$E$156,"N",P$5:P$156)</f>
        <v>5789.7840000000006</v>
      </c>
      <c r="Q164" s="142">
        <f>SUMIF($E$5:$E$156,"N",Q$5:Q$156)</f>
        <v>5782.5540000000001</v>
      </c>
      <c r="R164" s="142">
        <f>SUMIF($E$5:$E$156,"N",R$5:R$156)</f>
        <v>7.23</v>
      </c>
    </row>
    <row r="166" spans="3:18" s="177" customFormat="1" x14ac:dyDescent="0.2">
      <c r="C166" s="463" t="s">
        <v>174</v>
      </c>
      <c r="D166" s="464"/>
      <c r="E166" s="465"/>
      <c r="F166" s="4"/>
      <c r="G166" s="7"/>
      <c r="H166" s="337">
        <v>476439.74999999994</v>
      </c>
      <c r="I166" s="337">
        <v>455905.73829999991</v>
      </c>
      <c r="J166" s="337">
        <v>20534.441699999999</v>
      </c>
      <c r="K166" s="338"/>
      <c r="L166" s="337">
        <v>161046.51</v>
      </c>
      <c r="M166" s="337">
        <v>156816.43000000002</v>
      </c>
      <c r="N166" s="337">
        <v>4230.08</v>
      </c>
      <c r="O166" s="338"/>
      <c r="P166" s="337">
        <v>23743.64</v>
      </c>
      <c r="Q166" s="337">
        <v>23692.6</v>
      </c>
      <c r="R166" s="337">
        <v>51.04</v>
      </c>
    </row>
    <row r="167" spans="3:18" x14ac:dyDescent="0.2">
      <c r="C167" s="339"/>
      <c r="D167" s="339" t="s">
        <v>282</v>
      </c>
      <c r="E167" s="339"/>
      <c r="H167"/>
      <c r="I167"/>
      <c r="J167"/>
      <c r="K167"/>
      <c r="L167"/>
      <c r="M167"/>
      <c r="N167"/>
      <c r="O167"/>
    </row>
    <row r="168" spans="3:18" x14ac:dyDescent="0.2">
      <c r="C168" s="466" t="s">
        <v>175</v>
      </c>
      <c r="D168" s="466"/>
      <c r="E168" s="466"/>
      <c r="H168" s="321">
        <v>276210.03999999998</v>
      </c>
      <c r="I168" s="321">
        <v>262014.85549999995</v>
      </c>
      <c r="J168" s="321">
        <v>14195.404500000002</v>
      </c>
      <c r="K168" s="339"/>
      <c r="L168" s="321">
        <v>14509.7</v>
      </c>
      <c r="M168" s="321">
        <v>14509.7</v>
      </c>
      <c r="N168" s="321">
        <v>0</v>
      </c>
      <c r="O168" s="339"/>
      <c r="P168" s="321">
        <v>11657.119999999999</v>
      </c>
      <c r="Q168" s="321">
        <v>11617.119999999999</v>
      </c>
      <c r="R168" s="321">
        <v>40</v>
      </c>
    </row>
    <row r="169" spans="3:18" x14ac:dyDescent="0.2">
      <c r="C169" s="466" t="s">
        <v>176</v>
      </c>
      <c r="D169" s="466"/>
      <c r="E169" s="466"/>
      <c r="H169" s="321">
        <v>104009.75</v>
      </c>
      <c r="I169" s="321">
        <v>102915.16</v>
      </c>
      <c r="J169" s="321">
        <v>1094.6100000000001</v>
      </c>
      <c r="K169" s="339"/>
      <c r="L169" s="321">
        <v>41402.400000000001</v>
      </c>
      <c r="M169" s="321">
        <v>41402.400000000001</v>
      </c>
      <c r="N169" s="321">
        <v>0</v>
      </c>
      <c r="O169" s="339"/>
      <c r="P169" s="321">
        <v>8813.7000000000007</v>
      </c>
      <c r="Q169" s="321">
        <v>8813.7000000000007</v>
      </c>
      <c r="R169" s="321">
        <v>0</v>
      </c>
    </row>
    <row r="170" spans="3:18" x14ac:dyDescent="0.2">
      <c r="C170" s="466" t="s">
        <v>177</v>
      </c>
      <c r="D170" s="466"/>
      <c r="E170" s="466"/>
      <c r="H170" s="321">
        <v>63537.630000000005</v>
      </c>
      <c r="I170" s="321">
        <v>61119.892800000001</v>
      </c>
      <c r="J170" s="321">
        <v>2417.7972</v>
      </c>
      <c r="K170" s="339"/>
      <c r="L170" s="321">
        <v>45025.5</v>
      </c>
      <c r="M170" s="321">
        <v>43737.16</v>
      </c>
      <c r="N170" s="321">
        <v>1288.3400000000001</v>
      </c>
      <c r="O170" s="339"/>
      <c r="P170" s="321">
        <v>2762.86</v>
      </c>
      <c r="Q170" s="321">
        <v>2762.86</v>
      </c>
      <c r="R170" s="321">
        <v>0</v>
      </c>
    </row>
    <row r="171" spans="3:18" x14ac:dyDescent="0.2">
      <c r="C171" s="466" t="s">
        <v>178</v>
      </c>
      <c r="D171" s="466"/>
      <c r="E171" s="466"/>
      <c r="H171" s="321">
        <v>32682.329999999998</v>
      </c>
      <c r="I171" s="321">
        <v>29855.83</v>
      </c>
      <c r="J171" s="321">
        <v>2826.63</v>
      </c>
      <c r="K171" s="339"/>
      <c r="L171" s="321">
        <v>60108.91</v>
      </c>
      <c r="M171" s="321">
        <v>57167.17</v>
      </c>
      <c r="N171" s="321">
        <v>2941.74</v>
      </c>
      <c r="O171" s="339"/>
      <c r="P171" s="321">
        <v>509.96</v>
      </c>
      <c r="Q171" s="321">
        <v>498.92</v>
      </c>
      <c r="R171" s="321">
        <v>11.04</v>
      </c>
    </row>
  </sheetData>
  <mergeCells count="15">
    <mergeCell ref="C166:E166"/>
    <mergeCell ref="C168:E168"/>
    <mergeCell ref="C169:E169"/>
    <mergeCell ref="C170:E170"/>
    <mergeCell ref="C171:E171"/>
    <mergeCell ref="C161:E161"/>
    <mergeCell ref="C162:E162"/>
    <mergeCell ref="C163:E163"/>
    <mergeCell ref="C164:E164"/>
    <mergeCell ref="C1:R1"/>
    <mergeCell ref="H3:J3"/>
    <mergeCell ref="L3:N3"/>
    <mergeCell ref="P3:R3"/>
    <mergeCell ref="C158:E158"/>
    <mergeCell ref="C159:E159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91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8"/>
  <sheetViews>
    <sheetView zoomScaleNormal="100" zoomScaleSheetLayoutView="100" workbookViewId="0">
      <pane xSplit="6" ySplit="4" topLeftCell="G5" activePane="bottomRight" state="frozen"/>
      <selection activeCell="B36" sqref="B36"/>
      <selection pane="topRight" activeCell="B36" sqref="B36"/>
      <selection pane="bottomLeft" activeCell="B36" sqref="B36"/>
      <selection pane="bottomRight" activeCell="R37" sqref="R37"/>
    </sheetView>
  </sheetViews>
  <sheetFormatPr defaultRowHeight="12.75" x14ac:dyDescent="0.2"/>
  <cols>
    <col min="2" max="2" width="9.140625" customWidth="1"/>
    <col min="3" max="3" width="4.42578125" bestFit="1" customWidth="1"/>
    <col min="4" max="4" width="19" bestFit="1" customWidth="1"/>
    <col min="5" max="5" width="3" bestFit="1" customWidth="1"/>
    <col min="6" max="6" width="3" style="4" bestFit="1" customWidth="1"/>
    <col min="7" max="7" width="0.85546875" style="7" customWidth="1"/>
    <col min="8" max="8" width="10.42578125" style="2" bestFit="1" customWidth="1"/>
    <col min="9" max="9" width="9.5703125" style="2" bestFit="1" customWidth="1"/>
    <col min="10" max="10" width="10" style="2" bestFit="1" customWidth="1"/>
    <col min="11" max="11" width="0.85546875" style="3" customWidth="1"/>
    <col min="12" max="12" width="8.42578125" style="3" bestFit="1" customWidth="1"/>
    <col min="13" max="13" width="8.7109375" style="3" bestFit="1" customWidth="1"/>
    <col min="14" max="14" width="0.85546875" style="3" customWidth="1"/>
    <col min="15" max="16" width="8.42578125" style="2" bestFit="1" customWidth="1"/>
    <col min="17" max="17" width="0.85546875" style="3" customWidth="1"/>
    <col min="18" max="19" width="8.42578125" style="2" customWidth="1"/>
    <col min="20" max="20" width="8.42578125" style="2" bestFit="1" customWidth="1"/>
    <col min="21" max="21" width="0.85546875" style="3" customWidth="1"/>
    <col min="22" max="23" width="8.42578125" bestFit="1" customWidth="1"/>
    <col min="24" max="24" width="0.85546875" style="3" customWidth="1"/>
    <col min="25" max="26" width="8.42578125" customWidth="1"/>
    <col min="27" max="27" width="8.7109375" bestFit="1" customWidth="1"/>
    <col min="28" max="28" width="0.85546875" style="3" customWidth="1"/>
    <col min="29" max="29" width="9.5703125" style="3" customWidth="1"/>
    <col min="30" max="30" width="0.85546875" style="3" customWidth="1"/>
    <col min="31" max="31" width="9.5703125" bestFit="1" customWidth="1"/>
    <col min="32" max="32" width="8.28515625" bestFit="1" customWidth="1"/>
    <col min="33" max="33" width="9" bestFit="1" customWidth="1"/>
    <col min="34" max="35" width="8.42578125" bestFit="1" customWidth="1"/>
  </cols>
  <sheetData>
    <row r="1" spans="1:35" s="59" customFormat="1" ht="15.75" x14ac:dyDescent="0.25">
      <c r="A1" s="6"/>
      <c r="B1" s="6"/>
      <c r="C1" s="455" t="s">
        <v>307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183"/>
    </row>
    <row r="2" spans="1:35" s="53" customFormat="1" ht="15.75" x14ac:dyDescent="0.25">
      <c r="A2" s="405"/>
      <c r="B2" s="405"/>
      <c r="C2" s="58"/>
      <c r="D2" s="165"/>
      <c r="E2" s="165"/>
      <c r="F2" s="165"/>
      <c r="G2" s="165"/>
      <c r="H2" s="184"/>
      <c r="I2" s="183"/>
      <c r="J2" s="183"/>
      <c r="L2" s="6"/>
      <c r="M2" s="6"/>
      <c r="N2" s="6"/>
      <c r="O2" s="55"/>
      <c r="P2" s="55"/>
      <c r="Q2" s="56"/>
      <c r="R2" s="55"/>
      <c r="S2" s="55"/>
      <c r="T2" s="55"/>
      <c r="U2" s="56"/>
      <c r="V2" s="55"/>
      <c r="W2" s="55"/>
      <c r="Y2" s="55"/>
      <c r="Z2" s="55"/>
      <c r="AA2" s="55"/>
      <c r="AC2" s="6"/>
      <c r="AD2" s="165"/>
    </row>
    <row r="3" spans="1:35" s="6" customFormat="1" ht="15.75" customHeight="1" x14ac:dyDescent="0.25">
      <c r="C3" s="164"/>
      <c r="D3" s="165"/>
      <c r="E3" s="185"/>
      <c r="F3" s="165"/>
      <c r="G3" s="186"/>
      <c r="H3" s="467" t="s">
        <v>213</v>
      </c>
      <c r="I3" s="468"/>
      <c r="J3" s="468"/>
      <c r="K3" s="166"/>
      <c r="L3" s="456" t="s">
        <v>189</v>
      </c>
      <c r="M3" s="469"/>
      <c r="N3" s="166"/>
      <c r="O3" s="456" t="s">
        <v>191</v>
      </c>
      <c r="P3" s="458"/>
      <c r="Q3" s="458"/>
      <c r="R3" s="458"/>
      <c r="S3" s="458"/>
      <c r="T3" s="458"/>
      <c r="U3" s="166"/>
      <c r="V3" s="456" t="s">
        <v>192</v>
      </c>
      <c r="W3" s="458"/>
      <c r="X3" s="458"/>
      <c r="Y3" s="458"/>
      <c r="Z3" s="458"/>
      <c r="AA3" s="458"/>
      <c r="AB3" s="166"/>
      <c r="AC3" s="470" t="s">
        <v>214</v>
      </c>
      <c r="AD3" s="166"/>
      <c r="AE3" s="467" t="s">
        <v>284</v>
      </c>
      <c r="AF3" s="468"/>
      <c r="AG3" s="468"/>
    </row>
    <row r="4" spans="1:35" ht="49.5" x14ac:dyDescent="0.25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49" t="s">
        <v>166</v>
      </c>
      <c r="G4" s="168"/>
      <c r="H4" s="169" t="s">
        <v>180</v>
      </c>
      <c r="I4" s="170" t="s">
        <v>215</v>
      </c>
      <c r="J4" s="170" t="s">
        <v>182</v>
      </c>
      <c r="K4" s="183"/>
      <c r="L4" s="170" t="s">
        <v>216</v>
      </c>
      <c r="M4" s="170" t="s">
        <v>217</v>
      </c>
      <c r="N4" s="183"/>
      <c r="O4" s="170" t="s">
        <v>218</v>
      </c>
      <c r="P4" s="170" t="s">
        <v>219</v>
      </c>
      <c r="Q4" s="44"/>
      <c r="R4" s="170" t="s">
        <v>285</v>
      </c>
      <c r="S4" s="170" t="s">
        <v>286</v>
      </c>
      <c r="T4" s="170" t="s">
        <v>220</v>
      </c>
      <c r="U4" s="44"/>
      <c r="V4" s="170" t="s">
        <v>218</v>
      </c>
      <c r="W4" s="170" t="s">
        <v>219</v>
      </c>
      <c r="X4" s="183"/>
      <c r="Y4" s="170" t="s">
        <v>285</v>
      </c>
      <c r="Z4" s="170" t="s">
        <v>286</v>
      </c>
      <c r="AA4" s="170" t="s">
        <v>220</v>
      </c>
      <c r="AB4" s="183"/>
      <c r="AC4" s="471"/>
      <c r="AD4" s="44"/>
      <c r="AE4" s="169" t="s">
        <v>180</v>
      </c>
      <c r="AF4" s="123" t="s">
        <v>287</v>
      </c>
      <c r="AG4" s="170" t="s">
        <v>220</v>
      </c>
      <c r="AH4" s="170" t="s">
        <v>288</v>
      </c>
      <c r="AI4" s="170" t="s">
        <v>219</v>
      </c>
    </row>
    <row r="5" spans="1:35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171"/>
      <c r="H5" s="131">
        <v>10153</v>
      </c>
      <c r="I5" s="131">
        <v>0</v>
      </c>
      <c r="J5" s="131">
        <v>10153</v>
      </c>
      <c r="K5" s="35"/>
      <c r="L5" s="131">
        <v>519.98</v>
      </c>
      <c r="M5" s="131">
        <v>3.84</v>
      </c>
      <c r="N5" s="187"/>
      <c r="O5" s="131">
        <v>0</v>
      </c>
      <c r="P5" s="131">
        <v>0</v>
      </c>
      <c r="Q5" s="35"/>
      <c r="R5" s="131">
        <v>4568.88</v>
      </c>
      <c r="S5" s="131">
        <v>0</v>
      </c>
      <c r="T5" s="131">
        <v>4568.88</v>
      </c>
      <c r="U5" s="35"/>
      <c r="V5" s="131">
        <v>0</v>
      </c>
      <c r="W5" s="131"/>
      <c r="X5" s="35"/>
      <c r="Y5" s="131">
        <v>0</v>
      </c>
      <c r="Z5" s="131">
        <v>0</v>
      </c>
      <c r="AA5" s="131">
        <v>0</v>
      </c>
      <c r="AB5" s="35"/>
      <c r="AC5" s="131">
        <f t="shared" ref="AC5:AC36" si="0">J5+L5+M5+O5+P5+T5+V5+W5+AA5</f>
        <v>15245.7</v>
      </c>
      <c r="AD5" s="35"/>
      <c r="AE5" s="306">
        <f t="shared" ref="AE5:AE36" si="1">H5+R5+Y5</f>
        <v>14721.880000000001</v>
      </c>
      <c r="AF5" s="306">
        <f t="shared" ref="AF5:AF36" si="2">I5+Z5+S5</f>
        <v>0</v>
      </c>
      <c r="AG5" s="306">
        <f t="shared" ref="AG5:AG36" si="3">AE5-AF5</f>
        <v>14721.880000000001</v>
      </c>
      <c r="AH5" s="306">
        <f t="shared" ref="AH5:AH36" si="4">L5+O5+V5</f>
        <v>519.98</v>
      </c>
      <c r="AI5" s="306">
        <f t="shared" ref="AI5:AI36" si="5">M5+P5+W5</f>
        <v>3.84</v>
      </c>
    </row>
    <row r="6" spans="1:35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171"/>
      <c r="H6" s="131">
        <v>4306</v>
      </c>
      <c r="I6" s="131">
        <v>0</v>
      </c>
      <c r="J6" s="131">
        <v>4306</v>
      </c>
      <c r="K6" s="35"/>
      <c r="L6" s="131">
        <v>123</v>
      </c>
      <c r="M6" s="131">
        <v>1.93</v>
      </c>
      <c r="N6" s="187"/>
      <c r="O6" s="131">
        <v>567.46</v>
      </c>
      <c r="P6" s="131">
        <v>0</v>
      </c>
      <c r="Q6" s="35"/>
      <c r="R6" s="131">
        <v>3189.14</v>
      </c>
      <c r="S6" s="131">
        <v>0</v>
      </c>
      <c r="T6" s="131">
        <v>3189.14</v>
      </c>
      <c r="U6" s="35"/>
      <c r="V6" s="131">
        <v>0</v>
      </c>
      <c r="W6" s="131"/>
      <c r="X6" s="35"/>
      <c r="Y6" s="131">
        <v>0</v>
      </c>
      <c r="Z6" s="131">
        <v>0</v>
      </c>
      <c r="AA6" s="131">
        <v>0</v>
      </c>
      <c r="AB6" s="35"/>
      <c r="AC6" s="131">
        <f t="shared" si="0"/>
        <v>8187.5300000000007</v>
      </c>
      <c r="AD6" s="35"/>
      <c r="AE6" s="306">
        <f t="shared" si="1"/>
        <v>7495.1399999999994</v>
      </c>
      <c r="AF6" s="306">
        <f t="shared" si="2"/>
        <v>0</v>
      </c>
      <c r="AG6" s="306">
        <f t="shared" si="3"/>
        <v>7495.1399999999994</v>
      </c>
      <c r="AH6" s="306">
        <f t="shared" si="4"/>
        <v>690.46</v>
      </c>
      <c r="AI6" s="306">
        <f t="shared" si="5"/>
        <v>1.93</v>
      </c>
    </row>
    <row r="7" spans="1:35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171"/>
      <c r="H7" s="131">
        <v>10435</v>
      </c>
      <c r="I7" s="131">
        <v>0</v>
      </c>
      <c r="J7" s="131">
        <v>10435</v>
      </c>
      <c r="K7" s="35"/>
      <c r="L7" s="131">
        <v>360.37</v>
      </c>
      <c r="M7" s="131">
        <v>102.31874999999999</v>
      </c>
      <c r="N7" s="187"/>
      <c r="O7" s="131">
        <v>0</v>
      </c>
      <c r="P7" s="131">
        <v>0</v>
      </c>
      <c r="Q7" s="35"/>
      <c r="R7" s="131">
        <v>0</v>
      </c>
      <c r="S7" s="131">
        <v>0</v>
      </c>
      <c r="T7" s="131">
        <v>0</v>
      </c>
      <c r="U7" s="35"/>
      <c r="V7" s="131">
        <v>0</v>
      </c>
      <c r="W7" s="131"/>
      <c r="X7" s="35"/>
      <c r="Y7" s="131">
        <v>1380.76</v>
      </c>
      <c r="Z7" s="131">
        <v>0</v>
      </c>
      <c r="AA7" s="131">
        <v>1380.76</v>
      </c>
      <c r="AB7" s="35"/>
      <c r="AC7" s="131">
        <f t="shared" si="0"/>
        <v>12278.448750000001</v>
      </c>
      <c r="AD7" s="35"/>
      <c r="AE7" s="306">
        <f t="shared" si="1"/>
        <v>11815.76</v>
      </c>
      <c r="AF7" s="306">
        <f t="shared" si="2"/>
        <v>0</v>
      </c>
      <c r="AG7" s="306">
        <f t="shared" si="3"/>
        <v>11815.76</v>
      </c>
      <c r="AH7" s="306">
        <f t="shared" si="4"/>
        <v>360.37</v>
      </c>
      <c r="AI7" s="306">
        <f t="shared" si="5"/>
        <v>102.31874999999999</v>
      </c>
    </row>
    <row r="8" spans="1:35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171"/>
      <c r="H8" s="131">
        <v>22634</v>
      </c>
      <c r="I8" s="131">
        <v>0</v>
      </c>
      <c r="J8" s="131">
        <v>22634</v>
      </c>
      <c r="K8" s="35"/>
      <c r="L8" s="131">
        <v>390.36</v>
      </c>
      <c r="M8" s="131">
        <v>159.34440000000001</v>
      </c>
      <c r="N8" s="187"/>
      <c r="O8" s="131"/>
      <c r="P8" s="131">
        <v>0</v>
      </c>
      <c r="Q8" s="35"/>
      <c r="R8" s="131"/>
      <c r="S8" s="131"/>
      <c r="T8" s="131">
        <v>0</v>
      </c>
      <c r="U8" s="35"/>
      <c r="V8" s="131">
        <v>0</v>
      </c>
      <c r="W8" s="131">
        <v>0</v>
      </c>
      <c r="X8" s="35"/>
      <c r="Y8" s="131">
        <v>2591.3400000000011</v>
      </c>
      <c r="Z8" s="131">
        <v>1295.670000000001</v>
      </c>
      <c r="AA8" s="131">
        <v>1295.67</v>
      </c>
      <c r="AB8" s="35"/>
      <c r="AC8" s="131">
        <f t="shared" si="0"/>
        <v>24479.374400000001</v>
      </c>
      <c r="AD8" s="35"/>
      <c r="AE8" s="306">
        <f t="shared" si="1"/>
        <v>25225.34</v>
      </c>
      <c r="AF8" s="306">
        <f t="shared" si="2"/>
        <v>1295.670000000001</v>
      </c>
      <c r="AG8" s="306">
        <f t="shared" si="3"/>
        <v>23929.67</v>
      </c>
      <c r="AH8" s="306">
        <f t="shared" si="4"/>
        <v>390.36</v>
      </c>
      <c r="AI8" s="306">
        <f t="shared" si="5"/>
        <v>159.34440000000001</v>
      </c>
    </row>
    <row r="9" spans="1:35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171"/>
      <c r="H9" s="131">
        <v>7547</v>
      </c>
      <c r="I9" s="131">
        <v>0</v>
      </c>
      <c r="J9" s="131">
        <v>7547</v>
      </c>
      <c r="K9" s="35"/>
      <c r="L9" s="131">
        <v>7.84</v>
      </c>
      <c r="M9" s="131">
        <v>355.7627</v>
      </c>
      <c r="N9" s="187"/>
      <c r="O9" s="131">
        <v>1353</v>
      </c>
      <c r="P9" s="131">
        <v>0</v>
      </c>
      <c r="Q9" s="35"/>
      <c r="R9" s="131">
        <v>2697</v>
      </c>
      <c r="S9" s="131">
        <v>1991</v>
      </c>
      <c r="T9" s="131">
        <v>706</v>
      </c>
      <c r="U9" s="35"/>
      <c r="V9" s="131">
        <v>0</v>
      </c>
      <c r="W9" s="131"/>
      <c r="X9" s="35"/>
      <c r="Y9" s="131">
        <v>0</v>
      </c>
      <c r="Z9" s="131">
        <v>0</v>
      </c>
      <c r="AA9" s="131">
        <v>0</v>
      </c>
      <c r="AB9" s="35"/>
      <c r="AC9" s="131">
        <f t="shared" si="0"/>
        <v>9969.6026999999995</v>
      </c>
      <c r="AD9" s="35"/>
      <c r="AE9" s="306">
        <f t="shared" si="1"/>
        <v>10244</v>
      </c>
      <c r="AF9" s="306">
        <f t="shared" si="2"/>
        <v>1991</v>
      </c>
      <c r="AG9" s="306">
        <f t="shared" si="3"/>
        <v>8253</v>
      </c>
      <c r="AH9" s="306">
        <f t="shared" si="4"/>
        <v>1360.84</v>
      </c>
      <c r="AI9" s="306">
        <f t="shared" si="5"/>
        <v>355.7627</v>
      </c>
    </row>
    <row r="10" spans="1:35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171"/>
      <c r="H10" s="131">
        <v>551</v>
      </c>
      <c r="I10" s="131">
        <v>0</v>
      </c>
      <c r="J10" s="131">
        <v>551</v>
      </c>
      <c r="K10" s="35"/>
      <c r="L10" s="131">
        <v>0</v>
      </c>
      <c r="M10" s="131">
        <v>0</v>
      </c>
      <c r="N10" s="187"/>
      <c r="O10" s="131">
        <v>74</v>
      </c>
      <c r="P10" s="131">
        <v>0</v>
      </c>
      <c r="Q10" s="35"/>
      <c r="R10" s="131">
        <v>1782</v>
      </c>
      <c r="S10" s="131">
        <v>0</v>
      </c>
      <c r="T10" s="131">
        <v>1782</v>
      </c>
      <c r="U10" s="35"/>
      <c r="V10" s="131">
        <v>0</v>
      </c>
      <c r="W10" s="131"/>
      <c r="X10" s="35"/>
      <c r="Y10" s="131">
        <v>0</v>
      </c>
      <c r="Z10" s="131">
        <v>0</v>
      </c>
      <c r="AA10" s="131">
        <v>0</v>
      </c>
      <c r="AB10" s="35"/>
      <c r="AC10" s="131">
        <f t="shared" si="0"/>
        <v>2407</v>
      </c>
      <c r="AD10" s="35"/>
      <c r="AE10" s="306">
        <f t="shared" si="1"/>
        <v>2333</v>
      </c>
      <c r="AF10" s="306">
        <f t="shared" si="2"/>
        <v>0</v>
      </c>
      <c r="AG10" s="306">
        <f t="shared" si="3"/>
        <v>2333</v>
      </c>
      <c r="AH10" s="306">
        <f t="shared" si="4"/>
        <v>74</v>
      </c>
      <c r="AI10" s="306">
        <f t="shared" si="5"/>
        <v>0</v>
      </c>
    </row>
    <row r="11" spans="1:35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171"/>
      <c r="H11" s="131">
        <v>45020</v>
      </c>
      <c r="I11" s="131">
        <v>0</v>
      </c>
      <c r="J11" s="131">
        <v>45020</v>
      </c>
      <c r="K11" s="35"/>
      <c r="L11" s="131">
        <v>2809.35</v>
      </c>
      <c r="M11" s="131">
        <v>1168.8499999999999</v>
      </c>
      <c r="N11" s="187"/>
      <c r="O11" s="131"/>
      <c r="P11" s="131">
        <v>0</v>
      </c>
      <c r="Q11" s="35"/>
      <c r="R11" s="131"/>
      <c r="S11" s="131"/>
      <c r="T11" s="131">
        <v>0</v>
      </c>
      <c r="U11" s="35"/>
      <c r="V11" s="131">
        <v>0</v>
      </c>
      <c r="W11" s="131">
        <v>0</v>
      </c>
      <c r="X11" s="35"/>
      <c r="Y11" s="131">
        <v>6676.11</v>
      </c>
      <c r="Z11" s="131">
        <v>1591.53</v>
      </c>
      <c r="AA11" s="131">
        <v>5084.58</v>
      </c>
      <c r="AB11" s="35"/>
      <c r="AC11" s="131">
        <f t="shared" si="0"/>
        <v>54082.78</v>
      </c>
      <c r="AD11" s="35"/>
      <c r="AE11" s="306">
        <f t="shared" si="1"/>
        <v>51696.11</v>
      </c>
      <c r="AF11" s="306">
        <f t="shared" si="2"/>
        <v>1591.53</v>
      </c>
      <c r="AG11" s="306">
        <f t="shared" si="3"/>
        <v>50104.58</v>
      </c>
      <c r="AH11" s="306">
        <f t="shared" si="4"/>
        <v>2809.35</v>
      </c>
      <c r="AI11" s="306">
        <f t="shared" si="5"/>
        <v>1168.8499999999999</v>
      </c>
    </row>
    <row r="12" spans="1:35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171"/>
      <c r="H12" s="131">
        <v>12978</v>
      </c>
      <c r="I12" s="131">
        <v>0</v>
      </c>
      <c r="J12" s="131">
        <v>12978</v>
      </c>
      <c r="K12" s="35"/>
      <c r="L12" s="131">
        <v>184.3</v>
      </c>
      <c r="M12" s="131">
        <v>0</v>
      </c>
      <c r="N12" s="187"/>
      <c r="O12" s="131">
        <v>83.72</v>
      </c>
      <c r="P12" s="131">
        <v>0</v>
      </c>
      <c r="Q12" s="35"/>
      <c r="R12" s="131">
        <v>8740.9500000000007</v>
      </c>
      <c r="S12" s="131">
        <v>0</v>
      </c>
      <c r="T12" s="131">
        <v>8740.9500000000007</v>
      </c>
      <c r="U12" s="35"/>
      <c r="V12" s="131">
        <v>0</v>
      </c>
      <c r="W12" s="131"/>
      <c r="X12" s="35"/>
      <c r="Y12" s="131">
        <v>0</v>
      </c>
      <c r="Z12" s="131">
        <v>0</v>
      </c>
      <c r="AA12" s="131">
        <v>0</v>
      </c>
      <c r="AB12" s="35"/>
      <c r="AC12" s="131">
        <f t="shared" si="0"/>
        <v>21986.97</v>
      </c>
      <c r="AD12" s="35"/>
      <c r="AE12" s="306">
        <f t="shared" si="1"/>
        <v>21718.95</v>
      </c>
      <c r="AF12" s="306">
        <f t="shared" si="2"/>
        <v>0</v>
      </c>
      <c r="AG12" s="306">
        <f t="shared" si="3"/>
        <v>21718.95</v>
      </c>
      <c r="AH12" s="306">
        <f t="shared" si="4"/>
        <v>268.02</v>
      </c>
      <c r="AI12" s="306">
        <f t="shared" si="5"/>
        <v>0</v>
      </c>
    </row>
    <row r="13" spans="1:35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171"/>
      <c r="H13" s="131">
        <v>40611</v>
      </c>
      <c r="I13" s="131">
        <v>0</v>
      </c>
      <c r="J13" s="131">
        <v>40611</v>
      </c>
      <c r="K13" s="35"/>
      <c r="L13" s="131">
        <v>1107</v>
      </c>
      <c r="M13" s="131">
        <v>1075.7245</v>
      </c>
      <c r="N13" s="187"/>
      <c r="O13" s="131"/>
      <c r="P13" s="131">
        <v>0</v>
      </c>
      <c r="Q13" s="35"/>
      <c r="R13" s="131"/>
      <c r="S13" s="131"/>
      <c r="T13" s="131">
        <v>0</v>
      </c>
      <c r="U13" s="35"/>
      <c r="V13" s="131">
        <v>0</v>
      </c>
      <c r="W13" s="131">
        <v>0</v>
      </c>
      <c r="X13" s="35"/>
      <c r="Y13" s="131">
        <v>7539</v>
      </c>
      <c r="Z13" s="131">
        <v>0</v>
      </c>
      <c r="AA13" s="131">
        <v>7539</v>
      </c>
      <c r="AB13" s="35"/>
      <c r="AC13" s="131">
        <f t="shared" si="0"/>
        <v>50332.724499999997</v>
      </c>
      <c r="AD13" s="35"/>
      <c r="AE13" s="306">
        <f t="shared" si="1"/>
        <v>48150</v>
      </c>
      <c r="AF13" s="306">
        <f t="shared" si="2"/>
        <v>0</v>
      </c>
      <c r="AG13" s="306">
        <f t="shared" si="3"/>
        <v>48150</v>
      </c>
      <c r="AH13" s="306">
        <f t="shared" si="4"/>
        <v>1107</v>
      </c>
      <c r="AI13" s="306">
        <f t="shared" si="5"/>
        <v>1075.7245</v>
      </c>
    </row>
    <row r="14" spans="1:35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171"/>
      <c r="H14" s="131">
        <v>6710</v>
      </c>
      <c r="I14" s="131">
        <v>0</v>
      </c>
      <c r="J14" s="131">
        <v>6710</v>
      </c>
      <c r="K14" s="35"/>
      <c r="L14" s="131">
        <v>194.06</v>
      </c>
      <c r="M14" s="131">
        <v>87.957941999999989</v>
      </c>
      <c r="N14" s="187"/>
      <c r="O14" s="131">
        <v>0</v>
      </c>
      <c r="P14" s="131">
        <v>0</v>
      </c>
      <c r="Q14" s="35"/>
      <c r="R14" s="131">
        <v>5374.87</v>
      </c>
      <c r="S14" s="131">
        <v>0</v>
      </c>
      <c r="T14" s="131">
        <v>5374.87</v>
      </c>
      <c r="U14" s="35"/>
      <c r="V14" s="131">
        <v>0</v>
      </c>
      <c r="W14" s="131"/>
      <c r="X14" s="35"/>
      <c r="Y14" s="131">
        <v>0</v>
      </c>
      <c r="Z14" s="131">
        <v>0</v>
      </c>
      <c r="AA14" s="131">
        <v>0</v>
      </c>
      <c r="AB14" s="35"/>
      <c r="AC14" s="131">
        <f t="shared" si="0"/>
        <v>12366.887942000001</v>
      </c>
      <c r="AD14" s="35"/>
      <c r="AE14" s="306">
        <f t="shared" si="1"/>
        <v>12084.869999999999</v>
      </c>
      <c r="AF14" s="306">
        <f t="shared" si="2"/>
        <v>0</v>
      </c>
      <c r="AG14" s="306">
        <f t="shared" si="3"/>
        <v>12084.869999999999</v>
      </c>
      <c r="AH14" s="306">
        <f t="shared" si="4"/>
        <v>194.06</v>
      </c>
      <c r="AI14" s="306">
        <f t="shared" si="5"/>
        <v>87.957941999999989</v>
      </c>
    </row>
    <row r="15" spans="1:35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171"/>
      <c r="H15" s="131">
        <v>2379</v>
      </c>
      <c r="I15" s="131">
        <v>1250</v>
      </c>
      <c r="J15" s="131">
        <v>1129</v>
      </c>
      <c r="K15" s="35"/>
      <c r="L15" s="131">
        <v>86</v>
      </c>
      <c r="M15" s="131">
        <v>127.035388</v>
      </c>
      <c r="N15" s="187"/>
      <c r="O15" s="131">
        <v>0</v>
      </c>
      <c r="P15" s="131">
        <v>0</v>
      </c>
      <c r="Q15" s="35"/>
      <c r="R15" s="131">
        <v>1019.1</v>
      </c>
      <c r="S15" s="131">
        <v>0</v>
      </c>
      <c r="T15" s="131">
        <v>1019.1</v>
      </c>
      <c r="U15" s="35"/>
      <c r="V15" s="131">
        <v>0</v>
      </c>
      <c r="W15" s="131"/>
      <c r="X15" s="35"/>
      <c r="Y15" s="131">
        <v>249.05</v>
      </c>
      <c r="Z15" s="131">
        <v>0</v>
      </c>
      <c r="AA15" s="131">
        <v>249.05</v>
      </c>
      <c r="AB15" s="35"/>
      <c r="AC15" s="131">
        <f t="shared" si="0"/>
        <v>2610.1853880000003</v>
      </c>
      <c r="AD15" s="35"/>
      <c r="AE15" s="306">
        <f t="shared" si="1"/>
        <v>3647.15</v>
      </c>
      <c r="AF15" s="306">
        <f t="shared" si="2"/>
        <v>1250</v>
      </c>
      <c r="AG15" s="306">
        <f t="shared" si="3"/>
        <v>2397.15</v>
      </c>
      <c r="AH15" s="306">
        <f t="shared" si="4"/>
        <v>86</v>
      </c>
      <c r="AI15" s="306">
        <f t="shared" si="5"/>
        <v>127.035388</v>
      </c>
    </row>
    <row r="16" spans="1:35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171"/>
      <c r="H16" s="131">
        <v>1387</v>
      </c>
      <c r="I16" s="131">
        <v>0</v>
      </c>
      <c r="J16" s="131">
        <v>1387</v>
      </c>
      <c r="K16" s="35"/>
      <c r="L16" s="131">
        <v>31.2</v>
      </c>
      <c r="M16" s="131">
        <v>0</v>
      </c>
      <c r="N16" s="187"/>
      <c r="O16" s="131">
        <v>0</v>
      </c>
      <c r="P16" s="131">
        <v>0</v>
      </c>
      <c r="Q16" s="35"/>
      <c r="R16" s="131">
        <v>370</v>
      </c>
      <c r="S16" s="131">
        <v>0</v>
      </c>
      <c r="T16" s="131">
        <v>370</v>
      </c>
      <c r="U16" s="35"/>
      <c r="V16" s="131">
        <v>0</v>
      </c>
      <c r="W16" s="131"/>
      <c r="X16" s="35"/>
      <c r="Y16" s="131">
        <v>0</v>
      </c>
      <c r="Z16" s="131">
        <v>0</v>
      </c>
      <c r="AA16" s="131">
        <v>0</v>
      </c>
      <c r="AB16" s="35"/>
      <c r="AC16" s="131">
        <f t="shared" si="0"/>
        <v>1788.2</v>
      </c>
      <c r="AD16" s="35"/>
      <c r="AE16" s="306">
        <f t="shared" si="1"/>
        <v>1757</v>
      </c>
      <c r="AF16" s="306">
        <f t="shared" si="2"/>
        <v>0</v>
      </c>
      <c r="AG16" s="306">
        <f t="shared" si="3"/>
        <v>1757</v>
      </c>
      <c r="AH16" s="306">
        <f t="shared" si="4"/>
        <v>31.2</v>
      </c>
      <c r="AI16" s="306">
        <f t="shared" si="5"/>
        <v>0</v>
      </c>
    </row>
    <row r="17" spans="1:35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171"/>
      <c r="H17" s="131">
        <v>102691</v>
      </c>
      <c r="I17" s="131">
        <v>64280</v>
      </c>
      <c r="J17" s="131">
        <v>38411</v>
      </c>
      <c r="K17" s="35"/>
      <c r="L17" s="131">
        <v>2227.79</v>
      </c>
      <c r="M17" s="131">
        <v>0</v>
      </c>
      <c r="N17" s="187"/>
      <c r="O17" s="131">
        <v>0</v>
      </c>
      <c r="P17" s="131">
        <v>0</v>
      </c>
      <c r="Q17" s="35"/>
      <c r="R17" s="131">
        <v>0</v>
      </c>
      <c r="S17" s="131">
        <v>0</v>
      </c>
      <c r="T17" s="131">
        <v>0</v>
      </c>
      <c r="U17" s="35"/>
      <c r="V17" s="131">
        <v>0</v>
      </c>
      <c r="W17" s="131"/>
      <c r="X17" s="35"/>
      <c r="Y17" s="131">
        <v>10313.73</v>
      </c>
      <c r="Z17" s="131">
        <v>1120.47</v>
      </c>
      <c r="AA17" s="131">
        <v>9193.26</v>
      </c>
      <c r="AB17" s="35"/>
      <c r="AC17" s="131">
        <f t="shared" si="0"/>
        <v>49832.05</v>
      </c>
      <c r="AD17" s="35"/>
      <c r="AE17" s="306">
        <f t="shared" si="1"/>
        <v>113004.73</v>
      </c>
      <c r="AF17" s="306">
        <f t="shared" si="2"/>
        <v>65400.47</v>
      </c>
      <c r="AG17" s="306">
        <f t="shared" si="3"/>
        <v>47604.259999999995</v>
      </c>
      <c r="AH17" s="306">
        <f t="shared" si="4"/>
        <v>2227.79</v>
      </c>
      <c r="AI17" s="306">
        <f t="shared" si="5"/>
        <v>0</v>
      </c>
    </row>
    <row r="18" spans="1:35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171"/>
      <c r="H18" s="131">
        <v>731</v>
      </c>
      <c r="I18" s="131">
        <v>0</v>
      </c>
      <c r="J18" s="131">
        <v>731</v>
      </c>
      <c r="K18" s="35"/>
      <c r="L18" s="131">
        <v>0</v>
      </c>
      <c r="M18" s="131">
        <v>0</v>
      </c>
      <c r="N18" s="187"/>
      <c r="O18" s="131">
        <v>0</v>
      </c>
      <c r="P18" s="131">
        <v>0</v>
      </c>
      <c r="Q18" s="35"/>
      <c r="R18" s="131">
        <v>227.08</v>
      </c>
      <c r="S18" s="131">
        <v>0</v>
      </c>
      <c r="T18" s="131">
        <v>227.08</v>
      </c>
      <c r="U18" s="35"/>
      <c r="V18" s="131">
        <v>0</v>
      </c>
      <c r="W18" s="131"/>
      <c r="X18" s="35"/>
      <c r="Y18" s="131">
        <v>0</v>
      </c>
      <c r="Z18" s="131">
        <v>0</v>
      </c>
      <c r="AA18" s="131">
        <v>0</v>
      </c>
      <c r="AB18" s="35"/>
      <c r="AC18" s="131">
        <f t="shared" si="0"/>
        <v>958.08</v>
      </c>
      <c r="AD18" s="35"/>
      <c r="AE18" s="306">
        <f t="shared" si="1"/>
        <v>958.08</v>
      </c>
      <c r="AF18" s="306">
        <f t="shared" si="2"/>
        <v>0</v>
      </c>
      <c r="AG18" s="306">
        <f t="shared" si="3"/>
        <v>958.08</v>
      </c>
      <c r="AH18" s="306">
        <f t="shared" si="4"/>
        <v>0</v>
      </c>
      <c r="AI18" s="306">
        <f t="shared" si="5"/>
        <v>0</v>
      </c>
    </row>
    <row r="19" spans="1:35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171"/>
      <c r="H19" s="131">
        <v>2000</v>
      </c>
      <c r="I19" s="131">
        <v>0</v>
      </c>
      <c r="J19" s="131">
        <v>2000</v>
      </c>
      <c r="K19" s="35"/>
      <c r="L19" s="131">
        <v>20.3</v>
      </c>
      <c r="M19" s="131">
        <v>0</v>
      </c>
      <c r="N19" s="187"/>
      <c r="O19" s="131">
        <v>254.3</v>
      </c>
      <c r="P19" s="131">
        <v>0</v>
      </c>
      <c r="Q19" s="35"/>
      <c r="R19" s="131">
        <v>3002</v>
      </c>
      <c r="S19" s="131">
        <v>0</v>
      </c>
      <c r="T19" s="131">
        <v>3002</v>
      </c>
      <c r="U19" s="35"/>
      <c r="V19" s="131">
        <v>0</v>
      </c>
      <c r="W19" s="131"/>
      <c r="X19" s="35"/>
      <c r="Y19" s="131">
        <v>0</v>
      </c>
      <c r="Z19" s="131">
        <v>0</v>
      </c>
      <c r="AA19" s="131">
        <v>0</v>
      </c>
      <c r="AB19" s="35"/>
      <c r="AC19" s="131">
        <f t="shared" si="0"/>
        <v>5276.6</v>
      </c>
      <c r="AD19" s="35"/>
      <c r="AE19" s="306">
        <f t="shared" si="1"/>
        <v>5002</v>
      </c>
      <c r="AF19" s="306">
        <f t="shared" si="2"/>
        <v>0</v>
      </c>
      <c r="AG19" s="306">
        <f t="shared" si="3"/>
        <v>5002</v>
      </c>
      <c r="AH19" s="306">
        <f t="shared" si="4"/>
        <v>274.60000000000002</v>
      </c>
      <c r="AI19" s="306">
        <f t="shared" si="5"/>
        <v>0</v>
      </c>
    </row>
    <row r="20" spans="1:35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171"/>
      <c r="H20" s="131">
        <v>23738</v>
      </c>
      <c r="I20" s="131">
        <v>0</v>
      </c>
      <c r="J20" s="131">
        <v>23738</v>
      </c>
      <c r="K20" s="35"/>
      <c r="L20" s="131">
        <v>503.7</v>
      </c>
      <c r="M20" s="131">
        <v>0</v>
      </c>
      <c r="N20" s="187"/>
      <c r="O20" s="131">
        <v>18.100000000000001</v>
      </c>
      <c r="P20" s="131">
        <v>574.30999999999995</v>
      </c>
      <c r="Q20" s="35"/>
      <c r="R20" s="131">
        <v>2390</v>
      </c>
      <c r="S20" s="131">
        <v>0</v>
      </c>
      <c r="T20" s="131">
        <v>2390</v>
      </c>
      <c r="U20" s="35"/>
      <c r="V20" s="131">
        <v>0</v>
      </c>
      <c r="W20" s="131">
        <v>0</v>
      </c>
      <c r="X20" s="35"/>
      <c r="Y20" s="131">
        <v>1247</v>
      </c>
      <c r="Z20" s="131">
        <v>257</v>
      </c>
      <c r="AA20" s="131">
        <v>990</v>
      </c>
      <c r="AB20" s="35"/>
      <c r="AC20" s="131">
        <f t="shared" si="0"/>
        <v>28214.11</v>
      </c>
      <c r="AD20" s="35"/>
      <c r="AE20" s="306">
        <f t="shared" si="1"/>
        <v>27375</v>
      </c>
      <c r="AF20" s="306">
        <f t="shared" si="2"/>
        <v>257</v>
      </c>
      <c r="AG20" s="306">
        <f t="shared" si="3"/>
        <v>27118</v>
      </c>
      <c r="AH20" s="306">
        <f t="shared" si="4"/>
        <v>521.79999999999995</v>
      </c>
      <c r="AI20" s="306">
        <f t="shared" si="5"/>
        <v>574.30999999999995</v>
      </c>
    </row>
    <row r="21" spans="1:35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171"/>
      <c r="H21" s="131">
        <v>830</v>
      </c>
      <c r="I21" s="131">
        <v>0</v>
      </c>
      <c r="J21" s="131">
        <v>830</v>
      </c>
      <c r="K21" s="35"/>
      <c r="L21" s="131">
        <v>5.99</v>
      </c>
      <c r="M21" s="131">
        <v>0</v>
      </c>
      <c r="N21" s="187"/>
      <c r="O21" s="131">
        <v>0</v>
      </c>
      <c r="P21" s="131">
        <v>0</v>
      </c>
      <c r="Q21" s="35"/>
      <c r="R21" s="131">
        <v>0</v>
      </c>
      <c r="S21" s="131">
        <v>0</v>
      </c>
      <c r="T21" s="131">
        <v>0</v>
      </c>
      <c r="U21" s="35"/>
      <c r="V21" s="131">
        <v>0</v>
      </c>
      <c r="W21" s="131"/>
      <c r="X21" s="35"/>
      <c r="Y21" s="131">
        <v>0</v>
      </c>
      <c r="Z21" s="131">
        <v>0</v>
      </c>
      <c r="AA21" s="131">
        <v>0</v>
      </c>
      <c r="AB21" s="35"/>
      <c r="AC21" s="131">
        <f t="shared" si="0"/>
        <v>835.99</v>
      </c>
      <c r="AD21" s="35"/>
      <c r="AE21" s="306">
        <f t="shared" si="1"/>
        <v>830</v>
      </c>
      <c r="AF21" s="306">
        <f t="shared" si="2"/>
        <v>0</v>
      </c>
      <c r="AG21" s="306">
        <f t="shared" si="3"/>
        <v>830</v>
      </c>
      <c r="AH21" s="306">
        <f t="shared" si="4"/>
        <v>5.99</v>
      </c>
      <c r="AI21" s="306">
        <f t="shared" si="5"/>
        <v>0</v>
      </c>
    </row>
    <row r="22" spans="1:35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171"/>
      <c r="H22" s="131">
        <v>1035</v>
      </c>
      <c r="I22" s="131">
        <v>0</v>
      </c>
      <c r="J22" s="131">
        <v>1035</v>
      </c>
      <c r="K22" s="35"/>
      <c r="L22" s="131">
        <v>114</v>
      </c>
      <c r="M22" s="131">
        <v>0</v>
      </c>
      <c r="N22" s="187"/>
      <c r="O22" s="131">
        <v>249.36</v>
      </c>
      <c r="P22" s="131">
        <v>0</v>
      </c>
      <c r="Q22" s="35"/>
      <c r="R22" s="131">
        <v>597</v>
      </c>
      <c r="S22" s="131">
        <v>0</v>
      </c>
      <c r="T22" s="131">
        <v>597</v>
      </c>
      <c r="U22" s="35"/>
      <c r="V22" s="131">
        <v>0</v>
      </c>
      <c r="W22" s="131"/>
      <c r="X22" s="35"/>
      <c r="Y22" s="131">
        <v>0</v>
      </c>
      <c r="Z22" s="131">
        <v>0</v>
      </c>
      <c r="AA22" s="131">
        <v>0</v>
      </c>
      <c r="AB22" s="35"/>
      <c r="AC22" s="131">
        <f t="shared" si="0"/>
        <v>1995.3600000000001</v>
      </c>
      <c r="AD22" s="35"/>
      <c r="AE22" s="306">
        <f t="shared" si="1"/>
        <v>1632</v>
      </c>
      <c r="AF22" s="306">
        <f t="shared" si="2"/>
        <v>0</v>
      </c>
      <c r="AG22" s="306">
        <f t="shared" si="3"/>
        <v>1632</v>
      </c>
      <c r="AH22" s="306">
        <f t="shared" si="4"/>
        <v>363.36</v>
      </c>
      <c r="AI22" s="306">
        <f t="shared" si="5"/>
        <v>0</v>
      </c>
    </row>
    <row r="23" spans="1:35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171"/>
      <c r="H23" s="131">
        <v>500</v>
      </c>
      <c r="I23" s="131">
        <v>0</v>
      </c>
      <c r="J23" s="131">
        <v>500</v>
      </c>
      <c r="K23" s="35"/>
      <c r="L23" s="131">
        <v>8.32</v>
      </c>
      <c r="M23" s="131">
        <v>0</v>
      </c>
      <c r="N23" s="187"/>
      <c r="O23" s="131">
        <v>0</v>
      </c>
      <c r="P23" s="131">
        <v>0</v>
      </c>
      <c r="Q23" s="35"/>
      <c r="R23" s="131">
        <v>400</v>
      </c>
      <c r="S23" s="131">
        <v>0</v>
      </c>
      <c r="T23" s="131">
        <v>400</v>
      </c>
      <c r="U23" s="35"/>
      <c r="V23" s="131">
        <v>0</v>
      </c>
      <c r="W23" s="131"/>
      <c r="X23" s="35"/>
      <c r="Y23" s="131">
        <v>0</v>
      </c>
      <c r="Z23" s="131">
        <v>0</v>
      </c>
      <c r="AA23" s="131">
        <v>0</v>
      </c>
      <c r="AB23" s="35"/>
      <c r="AC23" s="131">
        <f t="shared" si="0"/>
        <v>908.31999999999994</v>
      </c>
      <c r="AD23" s="35"/>
      <c r="AE23" s="306">
        <f t="shared" si="1"/>
        <v>900</v>
      </c>
      <c r="AF23" s="306">
        <f t="shared" si="2"/>
        <v>0</v>
      </c>
      <c r="AG23" s="306">
        <f t="shared" si="3"/>
        <v>900</v>
      </c>
      <c r="AH23" s="306">
        <f t="shared" si="4"/>
        <v>8.32</v>
      </c>
      <c r="AI23" s="306">
        <f t="shared" si="5"/>
        <v>0</v>
      </c>
    </row>
    <row r="24" spans="1:35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171"/>
      <c r="H24" s="131">
        <v>10439</v>
      </c>
      <c r="I24" s="131">
        <v>0</v>
      </c>
      <c r="J24" s="131">
        <v>10439</v>
      </c>
      <c r="K24" s="35"/>
      <c r="L24" s="131">
        <v>192</v>
      </c>
      <c r="M24" s="131">
        <v>666</v>
      </c>
      <c r="N24" s="187"/>
      <c r="O24" s="131">
        <v>4.2300000000000004</v>
      </c>
      <c r="P24" s="131">
        <v>0</v>
      </c>
      <c r="Q24" s="35"/>
      <c r="R24" s="131">
        <v>0</v>
      </c>
      <c r="S24" s="131">
        <v>0</v>
      </c>
      <c r="T24" s="131">
        <v>0</v>
      </c>
      <c r="U24" s="35"/>
      <c r="V24" s="131">
        <v>1.8</v>
      </c>
      <c r="W24" s="131">
        <v>40</v>
      </c>
      <c r="X24" s="35"/>
      <c r="Y24" s="131">
        <v>897</v>
      </c>
      <c r="Z24" s="131">
        <v>125</v>
      </c>
      <c r="AA24" s="131">
        <v>772</v>
      </c>
      <c r="AB24" s="35"/>
      <c r="AC24" s="131">
        <f t="shared" si="0"/>
        <v>12115.029999999999</v>
      </c>
      <c r="AD24" s="35"/>
      <c r="AE24" s="306">
        <f t="shared" si="1"/>
        <v>11336</v>
      </c>
      <c r="AF24" s="306">
        <f t="shared" si="2"/>
        <v>125</v>
      </c>
      <c r="AG24" s="306">
        <f t="shared" si="3"/>
        <v>11211</v>
      </c>
      <c r="AH24" s="306">
        <f t="shared" si="4"/>
        <v>198.03</v>
      </c>
      <c r="AI24" s="306">
        <f t="shared" si="5"/>
        <v>706</v>
      </c>
    </row>
    <row r="25" spans="1:35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171"/>
      <c r="H25" s="131">
        <v>569</v>
      </c>
      <c r="I25" s="131">
        <v>0</v>
      </c>
      <c r="J25" s="131">
        <v>569</v>
      </c>
      <c r="K25" s="35"/>
      <c r="L25" s="131">
        <v>0</v>
      </c>
      <c r="M25" s="131">
        <v>0</v>
      </c>
      <c r="N25" s="187"/>
      <c r="O25" s="131">
        <v>0</v>
      </c>
      <c r="P25" s="131">
        <v>0</v>
      </c>
      <c r="Q25" s="35"/>
      <c r="R25" s="131">
        <v>0</v>
      </c>
      <c r="S25" s="131">
        <v>0</v>
      </c>
      <c r="T25" s="131">
        <v>0</v>
      </c>
      <c r="U25" s="35"/>
      <c r="V25" s="131">
        <v>0</v>
      </c>
      <c r="W25" s="131">
        <v>0</v>
      </c>
      <c r="X25" s="35"/>
      <c r="Y25" s="131">
        <v>5</v>
      </c>
      <c r="Z25" s="131">
        <v>0</v>
      </c>
      <c r="AA25" s="131">
        <v>5</v>
      </c>
      <c r="AB25" s="35"/>
      <c r="AC25" s="131">
        <f t="shared" si="0"/>
        <v>574</v>
      </c>
      <c r="AD25" s="35"/>
      <c r="AE25" s="306">
        <f t="shared" si="1"/>
        <v>574</v>
      </c>
      <c r="AF25" s="306">
        <f t="shared" si="2"/>
        <v>0</v>
      </c>
      <c r="AG25" s="306">
        <f t="shared" si="3"/>
        <v>574</v>
      </c>
      <c r="AH25" s="306">
        <f t="shared" si="4"/>
        <v>0</v>
      </c>
      <c r="AI25" s="306">
        <f t="shared" si="5"/>
        <v>0</v>
      </c>
    </row>
    <row r="26" spans="1:35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171"/>
      <c r="H26" s="131">
        <v>500</v>
      </c>
      <c r="I26" s="131">
        <v>0</v>
      </c>
      <c r="J26" s="131">
        <v>500</v>
      </c>
      <c r="K26" s="35"/>
      <c r="L26" s="131">
        <v>0</v>
      </c>
      <c r="M26" s="131">
        <v>0</v>
      </c>
      <c r="N26" s="187"/>
      <c r="O26" s="131"/>
      <c r="P26" s="131">
        <v>0</v>
      </c>
      <c r="Q26" s="35"/>
      <c r="R26" s="131">
        <v>310</v>
      </c>
      <c r="S26" s="131"/>
      <c r="T26" s="131">
        <v>310</v>
      </c>
      <c r="U26" s="35"/>
      <c r="V26" s="131">
        <v>10</v>
      </c>
      <c r="W26" s="131"/>
      <c r="X26" s="35"/>
      <c r="Y26" s="131">
        <v>0</v>
      </c>
      <c r="Z26" s="131">
        <v>0</v>
      </c>
      <c r="AA26" s="131">
        <v>0</v>
      </c>
      <c r="AB26" s="35"/>
      <c r="AC26" s="131">
        <f t="shared" si="0"/>
        <v>820</v>
      </c>
      <c r="AD26" s="35"/>
      <c r="AE26" s="306">
        <f t="shared" si="1"/>
        <v>810</v>
      </c>
      <c r="AF26" s="306">
        <f t="shared" si="2"/>
        <v>0</v>
      </c>
      <c r="AG26" s="306">
        <f t="shared" si="3"/>
        <v>810</v>
      </c>
      <c r="AH26" s="306">
        <f t="shared" si="4"/>
        <v>10</v>
      </c>
      <c r="AI26" s="306">
        <f t="shared" si="5"/>
        <v>0</v>
      </c>
    </row>
    <row r="27" spans="1:35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171"/>
      <c r="H27" s="131">
        <v>6499</v>
      </c>
      <c r="I27" s="131">
        <v>0</v>
      </c>
      <c r="J27" s="131">
        <v>6499</v>
      </c>
      <c r="K27" s="35"/>
      <c r="L27" s="131">
        <v>0</v>
      </c>
      <c r="M27" s="131">
        <v>27</v>
      </c>
      <c r="N27" s="187"/>
      <c r="O27" s="131">
        <v>0</v>
      </c>
      <c r="P27" s="131">
        <v>750</v>
      </c>
      <c r="Q27" s="35"/>
      <c r="R27" s="131">
        <v>11176.62</v>
      </c>
      <c r="S27" s="131">
        <v>0</v>
      </c>
      <c r="T27" s="131">
        <v>11176.62</v>
      </c>
      <c r="U27" s="35"/>
      <c r="V27" s="131">
        <v>0</v>
      </c>
      <c r="W27" s="131"/>
      <c r="X27" s="35"/>
      <c r="Y27" s="131">
        <v>0</v>
      </c>
      <c r="Z27" s="131">
        <v>0</v>
      </c>
      <c r="AA27" s="131">
        <v>0</v>
      </c>
      <c r="AB27" s="35"/>
      <c r="AC27" s="131">
        <f t="shared" si="0"/>
        <v>18452.620000000003</v>
      </c>
      <c r="AD27" s="35"/>
      <c r="AE27" s="306">
        <f t="shared" si="1"/>
        <v>17675.620000000003</v>
      </c>
      <c r="AF27" s="306">
        <f t="shared" si="2"/>
        <v>0</v>
      </c>
      <c r="AG27" s="306">
        <f t="shared" si="3"/>
        <v>17675.620000000003</v>
      </c>
      <c r="AH27" s="306">
        <f t="shared" si="4"/>
        <v>0</v>
      </c>
      <c r="AI27" s="306">
        <f t="shared" si="5"/>
        <v>777</v>
      </c>
    </row>
    <row r="28" spans="1:35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171"/>
      <c r="H28" s="131">
        <v>7553</v>
      </c>
      <c r="I28" s="131">
        <v>0</v>
      </c>
      <c r="J28" s="131">
        <v>7553</v>
      </c>
      <c r="K28" s="35"/>
      <c r="L28" s="131">
        <v>296.92</v>
      </c>
      <c r="M28" s="131">
        <v>126.75541000000001</v>
      </c>
      <c r="N28" s="187"/>
      <c r="O28" s="131">
        <v>0</v>
      </c>
      <c r="P28" s="131">
        <v>0</v>
      </c>
      <c r="Q28" s="35"/>
      <c r="R28" s="131">
        <v>0</v>
      </c>
      <c r="S28" s="131">
        <v>0</v>
      </c>
      <c r="T28" s="131">
        <v>0</v>
      </c>
      <c r="U28" s="35"/>
      <c r="V28" s="131">
        <v>0</v>
      </c>
      <c r="W28" s="131"/>
      <c r="X28" s="35"/>
      <c r="Y28" s="131">
        <v>1025.04</v>
      </c>
      <c r="Z28" s="131">
        <v>0</v>
      </c>
      <c r="AA28" s="131">
        <v>1025.04</v>
      </c>
      <c r="AB28" s="35"/>
      <c r="AC28" s="131">
        <f t="shared" si="0"/>
        <v>9001.7154100000007</v>
      </c>
      <c r="AD28" s="35"/>
      <c r="AE28" s="306">
        <f t="shared" si="1"/>
        <v>8578.0400000000009</v>
      </c>
      <c r="AF28" s="306">
        <f t="shared" si="2"/>
        <v>0</v>
      </c>
      <c r="AG28" s="306">
        <f t="shared" si="3"/>
        <v>8578.0400000000009</v>
      </c>
      <c r="AH28" s="306">
        <f t="shared" si="4"/>
        <v>296.92</v>
      </c>
      <c r="AI28" s="306">
        <f t="shared" si="5"/>
        <v>126.75541000000001</v>
      </c>
    </row>
    <row r="29" spans="1:35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171"/>
      <c r="H29" s="131">
        <v>8053</v>
      </c>
      <c r="I29" s="131">
        <v>0</v>
      </c>
      <c r="J29" s="131">
        <v>8053</v>
      </c>
      <c r="K29" s="35"/>
      <c r="L29" s="131">
        <v>204.17</v>
      </c>
      <c r="M29" s="131">
        <v>0</v>
      </c>
      <c r="N29" s="187"/>
      <c r="O29" s="131">
        <v>142</v>
      </c>
      <c r="P29" s="131">
        <v>0</v>
      </c>
      <c r="Q29" s="35"/>
      <c r="R29" s="131">
        <v>6154</v>
      </c>
      <c r="S29" s="131">
        <v>468</v>
      </c>
      <c r="T29" s="131">
        <v>5686</v>
      </c>
      <c r="U29" s="35"/>
      <c r="V29" s="131">
        <v>0</v>
      </c>
      <c r="W29" s="131"/>
      <c r="X29" s="35"/>
      <c r="Y29" s="131">
        <v>0</v>
      </c>
      <c r="Z29" s="131">
        <v>0</v>
      </c>
      <c r="AA29" s="131">
        <v>0</v>
      </c>
      <c r="AB29" s="35"/>
      <c r="AC29" s="131">
        <f t="shared" si="0"/>
        <v>14085.17</v>
      </c>
      <c r="AD29" s="35"/>
      <c r="AE29" s="306">
        <f t="shared" si="1"/>
        <v>14207</v>
      </c>
      <c r="AF29" s="306">
        <f t="shared" si="2"/>
        <v>468</v>
      </c>
      <c r="AG29" s="306">
        <f t="shared" si="3"/>
        <v>13739</v>
      </c>
      <c r="AH29" s="306">
        <f t="shared" si="4"/>
        <v>346.16999999999996</v>
      </c>
      <c r="AI29" s="306">
        <f t="shared" si="5"/>
        <v>0</v>
      </c>
    </row>
    <row r="30" spans="1:35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171"/>
      <c r="H30" s="131">
        <v>2027</v>
      </c>
      <c r="I30" s="131">
        <v>0</v>
      </c>
      <c r="J30" s="131">
        <v>2027</v>
      </c>
      <c r="K30" s="35"/>
      <c r="L30" s="131">
        <v>40.08</v>
      </c>
      <c r="M30" s="131">
        <v>0</v>
      </c>
      <c r="N30" s="187"/>
      <c r="O30" s="131">
        <v>0</v>
      </c>
      <c r="P30" s="131">
        <v>0</v>
      </c>
      <c r="Q30" s="35"/>
      <c r="R30" s="131">
        <v>1445.33</v>
      </c>
      <c r="S30" s="131">
        <v>0</v>
      </c>
      <c r="T30" s="131">
        <v>1445.33</v>
      </c>
      <c r="U30" s="35"/>
      <c r="V30" s="131">
        <v>0</v>
      </c>
      <c r="W30" s="131">
        <v>0</v>
      </c>
      <c r="X30" s="35"/>
      <c r="Y30" s="131">
        <v>46.67</v>
      </c>
      <c r="Z30" s="131">
        <v>0</v>
      </c>
      <c r="AA30" s="131">
        <v>46.67</v>
      </c>
      <c r="AB30" s="35"/>
      <c r="AC30" s="131">
        <f t="shared" si="0"/>
        <v>3559.08</v>
      </c>
      <c r="AD30" s="35"/>
      <c r="AE30" s="306">
        <f t="shared" si="1"/>
        <v>3519</v>
      </c>
      <c r="AF30" s="306">
        <f t="shared" si="2"/>
        <v>0</v>
      </c>
      <c r="AG30" s="306">
        <f t="shared" si="3"/>
        <v>3519</v>
      </c>
      <c r="AH30" s="306">
        <f t="shared" si="4"/>
        <v>40.08</v>
      </c>
      <c r="AI30" s="306">
        <f t="shared" si="5"/>
        <v>0</v>
      </c>
    </row>
    <row r="31" spans="1:35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171"/>
      <c r="H31" s="131">
        <v>15610</v>
      </c>
      <c r="I31" s="131">
        <v>7975</v>
      </c>
      <c r="J31" s="131">
        <v>7635</v>
      </c>
      <c r="K31" s="35"/>
      <c r="L31" s="131">
        <v>243</v>
      </c>
      <c r="M31" s="131">
        <v>97</v>
      </c>
      <c r="N31" s="187"/>
      <c r="O31" s="131"/>
      <c r="P31" s="131">
        <v>0</v>
      </c>
      <c r="Q31" s="35"/>
      <c r="R31" s="131"/>
      <c r="S31" s="131"/>
      <c r="T31" s="131">
        <v>0</v>
      </c>
      <c r="U31" s="35"/>
      <c r="V31" s="131">
        <v>0</v>
      </c>
      <c r="W31" s="131"/>
      <c r="X31" s="35"/>
      <c r="Y31" s="131">
        <v>2720</v>
      </c>
      <c r="Z31" s="131">
        <v>0</v>
      </c>
      <c r="AA31" s="131">
        <v>2720</v>
      </c>
      <c r="AB31" s="35"/>
      <c r="AC31" s="131">
        <f t="shared" si="0"/>
        <v>10695</v>
      </c>
      <c r="AD31" s="35"/>
      <c r="AE31" s="306">
        <f t="shared" si="1"/>
        <v>18330</v>
      </c>
      <c r="AF31" s="306">
        <f t="shared" si="2"/>
        <v>7975</v>
      </c>
      <c r="AG31" s="306">
        <f t="shared" si="3"/>
        <v>10355</v>
      </c>
      <c r="AH31" s="306">
        <f t="shared" si="4"/>
        <v>243</v>
      </c>
      <c r="AI31" s="306">
        <f t="shared" si="5"/>
        <v>97</v>
      </c>
    </row>
    <row r="32" spans="1:35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171"/>
      <c r="H32" s="131">
        <v>32881</v>
      </c>
      <c r="I32" s="131">
        <v>17336</v>
      </c>
      <c r="J32" s="131">
        <v>15545</v>
      </c>
      <c r="K32" s="35"/>
      <c r="L32" s="131">
        <v>434</v>
      </c>
      <c r="M32" s="131">
        <v>851</v>
      </c>
      <c r="N32" s="187"/>
      <c r="O32" s="131"/>
      <c r="P32" s="131">
        <v>0</v>
      </c>
      <c r="Q32" s="35"/>
      <c r="R32" s="131"/>
      <c r="S32" s="131"/>
      <c r="T32" s="131">
        <v>0</v>
      </c>
      <c r="U32" s="35"/>
      <c r="V32" s="131">
        <v>0</v>
      </c>
      <c r="W32" s="131"/>
      <c r="X32" s="35"/>
      <c r="Y32" s="131">
        <v>6033</v>
      </c>
      <c r="Z32" s="131">
        <v>0</v>
      </c>
      <c r="AA32" s="131">
        <v>6033</v>
      </c>
      <c r="AB32" s="35"/>
      <c r="AC32" s="131">
        <f t="shared" si="0"/>
        <v>22863</v>
      </c>
      <c r="AD32" s="35"/>
      <c r="AE32" s="306">
        <f t="shared" si="1"/>
        <v>38914</v>
      </c>
      <c r="AF32" s="306">
        <f t="shared" si="2"/>
        <v>17336</v>
      </c>
      <c r="AG32" s="306">
        <f t="shared" si="3"/>
        <v>21578</v>
      </c>
      <c r="AH32" s="306">
        <f t="shared" si="4"/>
        <v>434</v>
      </c>
      <c r="AI32" s="306">
        <f t="shared" si="5"/>
        <v>851</v>
      </c>
    </row>
    <row r="33" spans="1:35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171"/>
      <c r="H33" s="131">
        <v>17663</v>
      </c>
      <c r="I33" s="131">
        <v>2565.0500000000002</v>
      </c>
      <c r="J33" s="131">
        <v>15097.95</v>
      </c>
      <c r="K33" s="35"/>
      <c r="L33" s="131">
        <v>277.95</v>
      </c>
      <c r="M33" s="131">
        <v>76.62</v>
      </c>
      <c r="N33" s="187"/>
      <c r="O33" s="131"/>
      <c r="P33" s="131">
        <v>0</v>
      </c>
      <c r="Q33" s="35"/>
      <c r="R33" s="131"/>
      <c r="S33" s="131"/>
      <c r="T33" s="131">
        <v>0</v>
      </c>
      <c r="U33" s="35"/>
      <c r="V33" s="131">
        <v>0</v>
      </c>
      <c r="W33" s="131">
        <v>0</v>
      </c>
      <c r="X33" s="35"/>
      <c r="Y33" s="131">
        <v>2140.15</v>
      </c>
      <c r="Z33" s="131">
        <v>0</v>
      </c>
      <c r="AA33" s="131">
        <v>2140.15</v>
      </c>
      <c r="AB33" s="35"/>
      <c r="AC33" s="131">
        <f t="shared" si="0"/>
        <v>17592.670000000002</v>
      </c>
      <c r="AD33" s="35"/>
      <c r="AE33" s="306">
        <f t="shared" si="1"/>
        <v>19803.150000000001</v>
      </c>
      <c r="AF33" s="306">
        <f t="shared" si="2"/>
        <v>2565.0500000000002</v>
      </c>
      <c r="AG33" s="306">
        <f t="shared" si="3"/>
        <v>17238.100000000002</v>
      </c>
      <c r="AH33" s="306">
        <f t="shared" si="4"/>
        <v>277.95</v>
      </c>
      <c r="AI33" s="306">
        <f t="shared" si="5"/>
        <v>76.62</v>
      </c>
    </row>
    <row r="34" spans="1:35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171"/>
      <c r="H34" s="131">
        <v>35530</v>
      </c>
      <c r="I34" s="131">
        <v>0</v>
      </c>
      <c r="J34" s="131">
        <v>35530</v>
      </c>
      <c r="K34" s="35"/>
      <c r="L34" s="131">
        <v>1640.8</v>
      </c>
      <c r="M34" s="131">
        <v>563.03399999999999</v>
      </c>
      <c r="N34" s="187"/>
      <c r="O34" s="131"/>
      <c r="P34" s="131">
        <v>0</v>
      </c>
      <c r="Q34" s="35"/>
      <c r="R34" s="131"/>
      <c r="S34" s="131"/>
      <c r="T34" s="131">
        <v>0</v>
      </c>
      <c r="U34" s="35"/>
      <c r="V34" s="131">
        <v>0</v>
      </c>
      <c r="W34" s="131"/>
      <c r="X34" s="35"/>
      <c r="Y34" s="131">
        <v>3954</v>
      </c>
      <c r="Z34" s="131">
        <v>395.40000000000003</v>
      </c>
      <c r="AA34" s="131">
        <v>3558.6</v>
      </c>
      <c r="AB34" s="35"/>
      <c r="AC34" s="131">
        <f t="shared" si="0"/>
        <v>41292.434000000001</v>
      </c>
      <c r="AD34" s="35"/>
      <c r="AE34" s="306">
        <f t="shared" si="1"/>
        <v>39484</v>
      </c>
      <c r="AF34" s="306">
        <f t="shared" si="2"/>
        <v>395.40000000000003</v>
      </c>
      <c r="AG34" s="306">
        <f t="shared" si="3"/>
        <v>39088.6</v>
      </c>
      <c r="AH34" s="306">
        <f t="shared" si="4"/>
        <v>1640.8</v>
      </c>
      <c r="AI34" s="306">
        <f t="shared" si="5"/>
        <v>563.03399999999999</v>
      </c>
    </row>
    <row r="35" spans="1:35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171"/>
      <c r="H35" s="131">
        <v>415</v>
      </c>
      <c r="I35" s="131">
        <v>0</v>
      </c>
      <c r="J35" s="131">
        <v>415</v>
      </c>
      <c r="K35" s="35"/>
      <c r="L35" s="131">
        <v>0</v>
      </c>
      <c r="M35" s="131">
        <v>0</v>
      </c>
      <c r="N35" s="187"/>
      <c r="O35" s="131"/>
      <c r="P35" s="131">
        <v>0</v>
      </c>
      <c r="Q35" s="35"/>
      <c r="R35" s="131"/>
      <c r="S35" s="131"/>
      <c r="T35" s="131">
        <v>0</v>
      </c>
      <c r="U35" s="35"/>
      <c r="V35" s="131">
        <v>0</v>
      </c>
      <c r="W35" s="131"/>
      <c r="X35" s="35"/>
      <c r="Y35" s="131">
        <v>0</v>
      </c>
      <c r="Z35" s="131">
        <v>0</v>
      </c>
      <c r="AA35" s="131">
        <v>0</v>
      </c>
      <c r="AB35" s="35"/>
      <c r="AC35" s="131">
        <f t="shared" si="0"/>
        <v>415</v>
      </c>
      <c r="AD35" s="35"/>
      <c r="AE35" s="306">
        <f t="shared" si="1"/>
        <v>415</v>
      </c>
      <c r="AF35" s="306">
        <f t="shared" si="2"/>
        <v>0</v>
      </c>
      <c r="AG35" s="306">
        <f t="shared" si="3"/>
        <v>415</v>
      </c>
      <c r="AH35" s="306">
        <f t="shared" si="4"/>
        <v>0</v>
      </c>
      <c r="AI35" s="306">
        <f t="shared" si="5"/>
        <v>0</v>
      </c>
    </row>
    <row r="36" spans="1:35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171"/>
      <c r="H36" s="131">
        <v>450</v>
      </c>
      <c r="I36" s="131">
        <v>0</v>
      </c>
      <c r="J36" s="131">
        <v>450</v>
      </c>
      <c r="K36" s="35"/>
      <c r="L36" s="131">
        <v>0</v>
      </c>
      <c r="M36" s="131">
        <v>0</v>
      </c>
      <c r="N36" s="187"/>
      <c r="O36" s="131">
        <v>0</v>
      </c>
      <c r="P36" s="131">
        <v>0</v>
      </c>
      <c r="Q36" s="35"/>
      <c r="R36" s="131">
        <v>0</v>
      </c>
      <c r="S36" s="131">
        <v>0</v>
      </c>
      <c r="T36" s="131">
        <v>0</v>
      </c>
      <c r="U36" s="35"/>
      <c r="V36" s="131">
        <v>0</v>
      </c>
      <c r="W36" s="131"/>
      <c r="X36" s="35"/>
      <c r="Y36" s="131">
        <v>0</v>
      </c>
      <c r="Z36" s="131">
        <v>0</v>
      </c>
      <c r="AA36" s="131">
        <v>0</v>
      </c>
      <c r="AB36" s="35"/>
      <c r="AC36" s="131">
        <f t="shared" si="0"/>
        <v>450</v>
      </c>
      <c r="AD36" s="35"/>
      <c r="AE36" s="306">
        <f t="shared" si="1"/>
        <v>450</v>
      </c>
      <c r="AF36" s="306">
        <f t="shared" si="2"/>
        <v>0</v>
      </c>
      <c r="AG36" s="306">
        <f t="shared" si="3"/>
        <v>450</v>
      </c>
      <c r="AH36" s="306">
        <f t="shared" si="4"/>
        <v>0</v>
      </c>
      <c r="AI36" s="306">
        <f t="shared" si="5"/>
        <v>0</v>
      </c>
    </row>
    <row r="37" spans="1:35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171"/>
      <c r="H37" s="131">
        <v>16799</v>
      </c>
      <c r="I37" s="131">
        <v>0</v>
      </c>
      <c r="J37" s="131">
        <v>16799</v>
      </c>
      <c r="K37" s="35"/>
      <c r="L37" s="131">
        <v>105</v>
      </c>
      <c r="M37" s="131">
        <v>0</v>
      </c>
      <c r="N37" s="187"/>
      <c r="O37" s="131">
        <v>0</v>
      </c>
      <c r="P37" s="131">
        <v>2292</v>
      </c>
      <c r="Q37" s="35"/>
      <c r="R37" s="131">
        <v>8885</v>
      </c>
      <c r="S37" s="131">
        <v>0</v>
      </c>
      <c r="T37" s="131">
        <v>8885</v>
      </c>
      <c r="U37" s="35"/>
      <c r="V37" s="131">
        <v>0</v>
      </c>
      <c r="W37" s="131"/>
      <c r="X37" s="35"/>
      <c r="Y37" s="131">
        <v>0</v>
      </c>
      <c r="Z37" s="131">
        <v>0</v>
      </c>
      <c r="AA37" s="131">
        <v>0</v>
      </c>
      <c r="AB37" s="35"/>
      <c r="AC37" s="131">
        <f t="shared" ref="AC37:AC68" si="6">J37+L37+M37+O37+P37+T37+V37+W37+AA37</f>
        <v>28081</v>
      </c>
      <c r="AD37" s="35"/>
      <c r="AE37" s="306">
        <f t="shared" ref="AE37:AE68" si="7">H37+R37+Y37</f>
        <v>25684</v>
      </c>
      <c r="AF37" s="306">
        <f t="shared" ref="AF37:AF68" si="8">I37+Z37+S37</f>
        <v>0</v>
      </c>
      <c r="AG37" s="306">
        <f t="shared" ref="AG37:AG68" si="9">AE37-AF37</f>
        <v>25684</v>
      </c>
      <c r="AH37" s="306">
        <f t="shared" ref="AH37:AH68" si="10">L37+O37+V37</f>
        <v>105</v>
      </c>
      <c r="AI37" s="306">
        <f t="shared" ref="AI37:AI68" si="11">M37+P37+W37</f>
        <v>2292</v>
      </c>
    </row>
    <row r="38" spans="1:35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171"/>
      <c r="H38" s="131">
        <v>6871</v>
      </c>
      <c r="I38" s="131">
        <v>0</v>
      </c>
      <c r="J38" s="131">
        <v>6871</v>
      </c>
      <c r="K38" s="35"/>
      <c r="L38" s="131">
        <v>150</v>
      </c>
      <c r="M38" s="131">
        <v>36</v>
      </c>
      <c r="N38" s="187"/>
      <c r="O38" s="131">
        <v>0</v>
      </c>
      <c r="P38" s="131">
        <v>0</v>
      </c>
      <c r="Q38" s="35"/>
      <c r="R38" s="131">
        <v>4683</v>
      </c>
      <c r="S38" s="131">
        <v>73</v>
      </c>
      <c r="T38" s="131">
        <v>4610</v>
      </c>
      <c r="U38" s="35"/>
      <c r="V38" s="131">
        <v>0</v>
      </c>
      <c r="W38" s="131"/>
      <c r="X38" s="35"/>
      <c r="Y38" s="131">
        <v>764</v>
      </c>
      <c r="Z38" s="131">
        <v>0</v>
      </c>
      <c r="AA38" s="131">
        <v>764</v>
      </c>
      <c r="AB38" s="35"/>
      <c r="AC38" s="131">
        <f t="shared" si="6"/>
        <v>12431</v>
      </c>
      <c r="AD38" s="35"/>
      <c r="AE38" s="306">
        <f t="shared" si="7"/>
        <v>12318</v>
      </c>
      <c r="AF38" s="306">
        <f t="shared" si="8"/>
        <v>73</v>
      </c>
      <c r="AG38" s="306">
        <f t="shared" si="9"/>
        <v>12245</v>
      </c>
      <c r="AH38" s="306">
        <f t="shared" si="10"/>
        <v>150</v>
      </c>
      <c r="AI38" s="306">
        <f t="shared" si="11"/>
        <v>36</v>
      </c>
    </row>
    <row r="39" spans="1:35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171"/>
      <c r="H39" s="131">
        <v>1357</v>
      </c>
      <c r="I39" s="131">
        <v>0</v>
      </c>
      <c r="J39" s="131">
        <v>1357</v>
      </c>
      <c r="K39" s="35"/>
      <c r="L39" s="131">
        <v>0</v>
      </c>
      <c r="M39" s="131">
        <v>0</v>
      </c>
      <c r="N39" s="187"/>
      <c r="O39" s="131">
        <v>0</v>
      </c>
      <c r="P39" s="131">
        <v>0</v>
      </c>
      <c r="Q39" s="35"/>
      <c r="R39" s="131">
        <v>35.14</v>
      </c>
      <c r="S39" s="131">
        <v>0</v>
      </c>
      <c r="T39" s="131">
        <v>35.14</v>
      </c>
      <c r="U39" s="35"/>
      <c r="V39" s="131">
        <v>0</v>
      </c>
      <c r="W39" s="131"/>
      <c r="X39" s="35"/>
      <c r="Y39" s="131">
        <v>0</v>
      </c>
      <c r="Z39" s="131">
        <v>0</v>
      </c>
      <c r="AA39" s="131">
        <v>0</v>
      </c>
      <c r="AB39" s="35"/>
      <c r="AC39" s="131">
        <f t="shared" si="6"/>
        <v>1392.14</v>
      </c>
      <c r="AD39" s="35"/>
      <c r="AE39" s="306">
        <f t="shared" si="7"/>
        <v>1392.14</v>
      </c>
      <c r="AF39" s="306">
        <f t="shared" si="8"/>
        <v>0</v>
      </c>
      <c r="AG39" s="306">
        <f t="shared" si="9"/>
        <v>1392.14</v>
      </c>
      <c r="AH39" s="306">
        <f t="shared" si="10"/>
        <v>0</v>
      </c>
      <c r="AI39" s="306">
        <f t="shared" si="11"/>
        <v>0</v>
      </c>
    </row>
    <row r="40" spans="1:35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171"/>
      <c r="H40" s="131">
        <v>12654</v>
      </c>
      <c r="I40" s="131">
        <v>5386.6</v>
      </c>
      <c r="J40" s="131">
        <v>7267.4</v>
      </c>
      <c r="K40" s="35"/>
      <c r="L40" s="131">
        <v>620</v>
      </c>
      <c r="M40" s="131">
        <v>443.48</v>
      </c>
      <c r="N40" s="187"/>
      <c r="O40" s="131">
        <v>67.680000000000007</v>
      </c>
      <c r="P40" s="131">
        <v>0</v>
      </c>
      <c r="Q40" s="35"/>
      <c r="R40" s="131">
        <v>2373.87</v>
      </c>
      <c r="S40" s="131">
        <v>161.94</v>
      </c>
      <c r="T40" s="131">
        <v>2211.9299999999998</v>
      </c>
      <c r="U40" s="35"/>
      <c r="V40" s="131">
        <v>0</v>
      </c>
      <c r="W40" s="131"/>
      <c r="X40" s="35"/>
      <c r="Y40" s="131">
        <v>1733.44</v>
      </c>
      <c r="Z40" s="131">
        <v>0</v>
      </c>
      <c r="AA40" s="131">
        <v>1733.44</v>
      </c>
      <c r="AB40" s="35"/>
      <c r="AC40" s="131">
        <f t="shared" si="6"/>
        <v>12343.93</v>
      </c>
      <c r="AD40" s="35"/>
      <c r="AE40" s="306">
        <f t="shared" si="7"/>
        <v>16761.309999999998</v>
      </c>
      <c r="AF40" s="306">
        <f t="shared" si="8"/>
        <v>5548.54</v>
      </c>
      <c r="AG40" s="306">
        <f t="shared" si="9"/>
        <v>11212.769999999997</v>
      </c>
      <c r="AH40" s="306">
        <f t="shared" si="10"/>
        <v>687.68000000000006</v>
      </c>
      <c r="AI40" s="306">
        <f t="shared" si="11"/>
        <v>443.48</v>
      </c>
    </row>
    <row r="41" spans="1:35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171"/>
      <c r="H41" s="131">
        <v>0</v>
      </c>
      <c r="I41" s="131">
        <v>0</v>
      </c>
      <c r="J41" s="131">
        <v>0</v>
      </c>
      <c r="K41" s="35"/>
      <c r="L41" s="131">
        <v>0</v>
      </c>
      <c r="M41" s="131">
        <v>0</v>
      </c>
      <c r="N41" s="187"/>
      <c r="O41" s="131">
        <v>0</v>
      </c>
      <c r="P41" s="131">
        <v>0</v>
      </c>
      <c r="Q41" s="35"/>
      <c r="R41" s="131">
        <v>863.46</v>
      </c>
      <c r="S41" s="131">
        <v>0</v>
      </c>
      <c r="T41" s="131">
        <v>863.46</v>
      </c>
      <c r="U41" s="35"/>
      <c r="V41" s="131">
        <v>0</v>
      </c>
      <c r="W41" s="131"/>
      <c r="X41" s="35"/>
      <c r="Y41" s="131">
        <v>0</v>
      </c>
      <c r="Z41" s="131">
        <v>0</v>
      </c>
      <c r="AA41" s="131">
        <v>0</v>
      </c>
      <c r="AB41" s="35"/>
      <c r="AC41" s="131">
        <f t="shared" si="6"/>
        <v>863.46</v>
      </c>
      <c r="AD41" s="35"/>
      <c r="AE41" s="306">
        <f t="shared" si="7"/>
        <v>863.46</v>
      </c>
      <c r="AF41" s="306">
        <f t="shared" si="8"/>
        <v>0</v>
      </c>
      <c r="AG41" s="306">
        <f t="shared" si="9"/>
        <v>863.46</v>
      </c>
      <c r="AH41" s="306">
        <f t="shared" si="10"/>
        <v>0</v>
      </c>
      <c r="AI41" s="306">
        <f t="shared" si="11"/>
        <v>0</v>
      </c>
    </row>
    <row r="42" spans="1:35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171"/>
      <c r="H42" s="131">
        <v>700</v>
      </c>
      <c r="I42" s="131">
        <v>0</v>
      </c>
      <c r="J42" s="131">
        <v>700</v>
      </c>
      <c r="K42" s="35"/>
      <c r="L42" s="131">
        <v>11.66</v>
      </c>
      <c r="M42" s="131">
        <v>10.318999999999999</v>
      </c>
      <c r="N42" s="187"/>
      <c r="O42" s="131"/>
      <c r="P42" s="131">
        <v>0</v>
      </c>
      <c r="Q42" s="35"/>
      <c r="R42" s="131"/>
      <c r="S42" s="131"/>
      <c r="T42" s="131">
        <v>0</v>
      </c>
      <c r="U42" s="35"/>
      <c r="V42" s="131">
        <v>0</v>
      </c>
      <c r="W42" s="131"/>
      <c r="X42" s="35"/>
      <c r="Y42" s="131">
        <v>0</v>
      </c>
      <c r="Z42" s="131">
        <v>0</v>
      </c>
      <c r="AA42" s="131">
        <v>0</v>
      </c>
      <c r="AB42" s="35"/>
      <c r="AC42" s="131">
        <f t="shared" si="6"/>
        <v>721.97899999999993</v>
      </c>
      <c r="AD42" s="35"/>
      <c r="AE42" s="306">
        <f t="shared" si="7"/>
        <v>700</v>
      </c>
      <c r="AF42" s="306">
        <f t="shared" si="8"/>
        <v>0</v>
      </c>
      <c r="AG42" s="306">
        <f t="shared" si="9"/>
        <v>700</v>
      </c>
      <c r="AH42" s="306">
        <f t="shared" si="10"/>
        <v>11.66</v>
      </c>
      <c r="AI42" s="306">
        <f t="shared" si="11"/>
        <v>10.318999999999999</v>
      </c>
    </row>
    <row r="43" spans="1:35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171"/>
      <c r="H43" s="131">
        <v>1465</v>
      </c>
      <c r="I43" s="131">
        <v>0</v>
      </c>
      <c r="J43" s="131">
        <v>1465</v>
      </c>
      <c r="K43" s="35"/>
      <c r="L43" s="131">
        <v>27.37</v>
      </c>
      <c r="M43" s="131">
        <v>22.442610999999999</v>
      </c>
      <c r="N43" s="187"/>
      <c r="O43" s="131">
        <v>0</v>
      </c>
      <c r="P43" s="131">
        <v>0</v>
      </c>
      <c r="Q43" s="35"/>
      <c r="R43" s="131">
        <v>1194.57</v>
      </c>
      <c r="S43" s="131">
        <v>0</v>
      </c>
      <c r="T43" s="131">
        <v>1194.57</v>
      </c>
      <c r="U43" s="35"/>
      <c r="V43" s="131">
        <v>0</v>
      </c>
      <c r="W43" s="131"/>
      <c r="X43" s="35"/>
      <c r="Y43" s="131">
        <v>0</v>
      </c>
      <c r="Z43" s="131">
        <v>0</v>
      </c>
      <c r="AA43" s="131">
        <v>0</v>
      </c>
      <c r="AB43" s="35"/>
      <c r="AC43" s="131">
        <f t="shared" si="6"/>
        <v>2709.382611</v>
      </c>
      <c r="AD43" s="35"/>
      <c r="AE43" s="306">
        <f t="shared" si="7"/>
        <v>2659.5699999999997</v>
      </c>
      <c r="AF43" s="306">
        <f t="shared" si="8"/>
        <v>0</v>
      </c>
      <c r="AG43" s="306">
        <f t="shared" si="9"/>
        <v>2659.5699999999997</v>
      </c>
      <c r="AH43" s="306">
        <f t="shared" si="10"/>
        <v>27.37</v>
      </c>
      <c r="AI43" s="306">
        <f t="shared" si="11"/>
        <v>22.442610999999999</v>
      </c>
    </row>
    <row r="44" spans="1:35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171"/>
      <c r="H44" s="131">
        <v>2000</v>
      </c>
      <c r="I44" s="131">
        <v>0</v>
      </c>
      <c r="J44" s="131">
        <v>2000</v>
      </c>
      <c r="K44" s="35"/>
      <c r="L44" s="131">
        <v>0</v>
      </c>
      <c r="M44" s="131">
        <v>0</v>
      </c>
      <c r="N44" s="187"/>
      <c r="O44" s="131">
        <v>0</v>
      </c>
      <c r="P44" s="131">
        <v>0</v>
      </c>
      <c r="Q44" s="35"/>
      <c r="R44" s="131">
        <v>2000</v>
      </c>
      <c r="S44" s="131">
        <v>0</v>
      </c>
      <c r="T44" s="131">
        <v>2000</v>
      </c>
      <c r="U44" s="35"/>
      <c r="V44" s="131">
        <v>0</v>
      </c>
      <c r="W44" s="131"/>
      <c r="X44" s="35"/>
      <c r="Y44" s="131">
        <v>0</v>
      </c>
      <c r="Z44" s="131">
        <v>0</v>
      </c>
      <c r="AA44" s="131">
        <v>0</v>
      </c>
      <c r="AB44" s="35"/>
      <c r="AC44" s="131">
        <f t="shared" si="6"/>
        <v>4000</v>
      </c>
      <c r="AD44" s="35"/>
      <c r="AE44" s="306">
        <f t="shared" si="7"/>
        <v>4000</v>
      </c>
      <c r="AF44" s="306">
        <f t="shared" si="8"/>
        <v>0</v>
      </c>
      <c r="AG44" s="306">
        <f t="shared" si="9"/>
        <v>4000</v>
      </c>
      <c r="AH44" s="306">
        <f t="shared" si="10"/>
        <v>0</v>
      </c>
      <c r="AI44" s="306">
        <f t="shared" si="11"/>
        <v>0</v>
      </c>
    </row>
    <row r="45" spans="1:35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171"/>
      <c r="H45" s="131">
        <v>1707</v>
      </c>
      <c r="I45" s="131">
        <v>0</v>
      </c>
      <c r="J45" s="131">
        <v>1707</v>
      </c>
      <c r="K45" s="35"/>
      <c r="L45" s="131">
        <v>219</v>
      </c>
      <c r="M45" s="131">
        <v>51.018349999999998</v>
      </c>
      <c r="N45" s="187"/>
      <c r="O45" s="131">
        <v>13.65</v>
      </c>
      <c r="P45" s="131">
        <v>11.5</v>
      </c>
      <c r="Q45" s="35"/>
      <c r="R45" s="131">
        <v>1384</v>
      </c>
      <c r="S45" s="131">
        <v>0</v>
      </c>
      <c r="T45" s="131">
        <v>1384</v>
      </c>
      <c r="U45" s="35"/>
      <c r="V45" s="131">
        <v>0</v>
      </c>
      <c r="W45" s="131"/>
      <c r="X45" s="35"/>
      <c r="Y45" s="131">
        <v>0</v>
      </c>
      <c r="Z45" s="131">
        <v>0</v>
      </c>
      <c r="AA45" s="131">
        <v>0</v>
      </c>
      <c r="AB45" s="35"/>
      <c r="AC45" s="131">
        <f t="shared" si="6"/>
        <v>3386.1683499999999</v>
      </c>
      <c r="AD45" s="35"/>
      <c r="AE45" s="306">
        <f t="shared" si="7"/>
        <v>3091</v>
      </c>
      <c r="AF45" s="306">
        <f t="shared" si="8"/>
        <v>0</v>
      </c>
      <c r="AG45" s="306">
        <f t="shared" si="9"/>
        <v>3091</v>
      </c>
      <c r="AH45" s="306">
        <f t="shared" si="10"/>
        <v>232.65</v>
      </c>
      <c r="AI45" s="306">
        <f t="shared" si="11"/>
        <v>62.518349999999998</v>
      </c>
    </row>
    <row r="46" spans="1:35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171"/>
      <c r="H46" s="131">
        <v>3779</v>
      </c>
      <c r="I46" s="131">
        <v>0</v>
      </c>
      <c r="J46" s="131">
        <v>3779</v>
      </c>
      <c r="K46" s="35"/>
      <c r="L46" s="131">
        <v>138</v>
      </c>
      <c r="M46" s="131">
        <v>0</v>
      </c>
      <c r="N46" s="187"/>
      <c r="O46" s="131">
        <v>1.7</v>
      </c>
      <c r="P46" s="131">
        <v>0</v>
      </c>
      <c r="Q46" s="35"/>
      <c r="R46" s="131">
        <v>3294</v>
      </c>
      <c r="S46" s="131">
        <v>0</v>
      </c>
      <c r="T46" s="131">
        <v>3294</v>
      </c>
      <c r="U46" s="35"/>
      <c r="V46" s="131">
        <v>0</v>
      </c>
      <c r="W46" s="131"/>
      <c r="X46" s="35"/>
      <c r="Y46" s="131">
        <v>0</v>
      </c>
      <c r="Z46" s="131">
        <v>0</v>
      </c>
      <c r="AA46" s="131">
        <v>0</v>
      </c>
      <c r="AB46" s="35"/>
      <c r="AC46" s="131">
        <f t="shared" si="6"/>
        <v>7212.7</v>
      </c>
      <c r="AD46" s="35"/>
      <c r="AE46" s="306">
        <f t="shared" si="7"/>
        <v>7073</v>
      </c>
      <c r="AF46" s="306">
        <f t="shared" si="8"/>
        <v>0</v>
      </c>
      <c r="AG46" s="306">
        <f t="shared" si="9"/>
        <v>7073</v>
      </c>
      <c r="AH46" s="306">
        <f t="shared" si="10"/>
        <v>139.69999999999999</v>
      </c>
      <c r="AI46" s="306">
        <f t="shared" si="11"/>
        <v>0</v>
      </c>
    </row>
    <row r="47" spans="1:35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171"/>
      <c r="H47" s="131">
        <v>3409</v>
      </c>
      <c r="I47" s="131">
        <v>0</v>
      </c>
      <c r="J47" s="131">
        <v>3409</v>
      </c>
      <c r="K47" s="35"/>
      <c r="L47" s="131">
        <v>115.32</v>
      </c>
      <c r="M47" s="131">
        <v>0</v>
      </c>
      <c r="N47" s="187"/>
      <c r="O47" s="131">
        <v>22.38</v>
      </c>
      <c r="P47" s="131">
        <v>0</v>
      </c>
      <c r="Q47" s="35"/>
      <c r="R47" s="131">
        <v>1636.4</v>
      </c>
      <c r="S47" s="131">
        <v>0</v>
      </c>
      <c r="T47" s="131">
        <v>1636.4</v>
      </c>
      <c r="U47" s="35"/>
      <c r="V47" s="131">
        <v>0</v>
      </c>
      <c r="W47" s="131"/>
      <c r="X47" s="35"/>
      <c r="Y47" s="131">
        <v>0</v>
      </c>
      <c r="Z47" s="131">
        <v>0</v>
      </c>
      <c r="AA47" s="131">
        <v>0</v>
      </c>
      <c r="AB47" s="35"/>
      <c r="AC47" s="131">
        <f t="shared" si="6"/>
        <v>5183.1000000000004</v>
      </c>
      <c r="AD47" s="35"/>
      <c r="AE47" s="306">
        <f t="shared" si="7"/>
        <v>5045.3999999999996</v>
      </c>
      <c r="AF47" s="306">
        <f t="shared" si="8"/>
        <v>0</v>
      </c>
      <c r="AG47" s="306">
        <f t="shared" si="9"/>
        <v>5045.3999999999996</v>
      </c>
      <c r="AH47" s="306">
        <f t="shared" si="10"/>
        <v>137.69999999999999</v>
      </c>
      <c r="AI47" s="306">
        <f t="shared" si="11"/>
        <v>0</v>
      </c>
    </row>
    <row r="48" spans="1:35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171"/>
      <c r="H48" s="131">
        <v>2722</v>
      </c>
      <c r="I48" s="131">
        <v>0</v>
      </c>
      <c r="J48" s="131">
        <v>2722</v>
      </c>
      <c r="K48" s="35"/>
      <c r="L48" s="131">
        <v>0</v>
      </c>
      <c r="M48" s="131">
        <v>0</v>
      </c>
      <c r="N48" s="187"/>
      <c r="O48" s="131">
        <v>3.5</v>
      </c>
      <c r="P48" s="131">
        <v>0</v>
      </c>
      <c r="Q48" s="35"/>
      <c r="R48" s="131">
        <v>643.44000000000005</v>
      </c>
      <c r="S48" s="131">
        <v>0</v>
      </c>
      <c r="T48" s="131">
        <v>643.44000000000005</v>
      </c>
      <c r="U48" s="35"/>
      <c r="V48" s="131">
        <v>0</v>
      </c>
      <c r="W48" s="131">
        <v>0</v>
      </c>
      <c r="X48" s="35"/>
      <c r="Y48" s="131">
        <v>0</v>
      </c>
      <c r="Z48" s="131">
        <v>0</v>
      </c>
      <c r="AA48" s="131">
        <v>0</v>
      </c>
      <c r="AB48" s="35"/>
      <c r="AC48" s="131">
        <f t="shared" si="6"/>
        <v>3368.94</v>
      </c>
      <c r="AD48" s="35"/>
      <c r="AE48" s="306">
        <f t="shared" si="7"/>
        <v>3365.44</v>
      </c>
      <c r="AF48" s="306">
        <f t="shared" si="8"/>
        <v>0</v>
      </c>
      <c r="AG48" s="306">
        <f t="shared" si="9"/>
        <v>3365.44</v>
      </c>
      <c r="AH48" s="306">
        <f t="shared" si="10"/>
        <v>3.5</v>
      </c>
      <c r="AI48" s="306">
        <f t="shared" si="11"/>
        <v>0</v>
      </c>
    </row>
    <row r="49" spans="1:35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171"/>
      <c r="H49" s="131">
        <v>12414</v>
      </c>
      <c r="I49" s="131">
        <v>0</v>
      </c>
      <c r="J49" s="131">
        <v>12414</v>
      </c>
      <c r="K49" s="35"/>
      <c r="L49" s="131">
        <v>262</v>
      </c>
      <c r="M49" s="131">
        <v>0</v>
      </c>
      <c r="N49" s="187"/>
      <c r="O49" s="131">
        <v>0</v>
      </c>
      <c r="P49" s="131">
        <v>0</v>
      </c>
      <c r="Q49" s="35"/>
      <c r="R49" s="131">
        <v>970</v>
      </c>
      <c r="S49" s="131">
        <v>0</v>
      </c>
      <c r="T49" s="131">
        <v>970</v>
      </c>
      <c r="U49" s="35"/>
      <c r="V49" s="131">
        <v>0</v>
      </c>
      <c r="W49" s="131"/>
      <c r="X49" s="35"/>
      <c r="Y49" s="131">
        <v>432</v>
      </c>
      <c r="Z49" s="131">
        <v>1</v>
      </c>
      <c r="AA49" s="131">
        <v>431</v>
      </c>
      <c r="AB49" s="35"/>
      <c r="AC49" s="131">
        <f t="shared" si="6"/>
        <v>14077</v>
      </c>
      <c r="AD49" s="35"/>
      <c r="AE49" s="306">
        <f t="shared" si="7"/>
        <v>13816</v>
      </c>
      <c r="AF49" s="306">
        <f t="shared" si="8"/>
        <v>1</v>
      </c>
      <c r="AG49" s="306">
        <f t="shared" si="9"/>
        <v>13815</v>
      </c>
      <c r="AH49" s="306">
        <f t="shared" si="10"/>
        <v>262</v>
      </c>
      <c r="AI49" s="306">
        <f t="shared" si="11"/>
        <v>0</v>
      </c>
    </row>
    <row r="50" spans="1:35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171"/>
      <c r="H50" s="131">
        <v>1140</v>
      </c>
      <c r="I50" s="131">
        <v>0</v>
      </c>
      <c r="J50" s="131">
        <v>1140</v>
      </c>
      <c r="K50" s="35"/>
      <c r="L50" s="131">
        <v>108.49</v>
      </c>
      <c r="M50" s="131">
        <v>0</v>
      </c>
      <c r="N50" s="187"/>
      <c r="O50" s="131">
        <v>0</v>
      </c>
      <c r="P50" s="131">
        <v>0</v>
      </c>
      <c r="Q50" s="35"/>
      <c r="R50" s="131">
        <v>834</v>
      </c>
      <c r="S50" s="131">
        <v>0</v>
      </c>
      <c r="T50" s="131">
        <v>834</v>
      </c>
      <c r="U50" s="35"/>
      <c r="V50" s="131">
        <v>0</v>
      </c>
      <c r="W50" s="131"/>
      <c r="X50" s="35"/>
      <c r="Y50" s="131">
        <v>103</v>
      </c>
      <c r="Z50" s="131">
        <v>0</v>
      </c>
      <c r="AA50" s="131">
        <v>103</v>
      </c>
      <c r="AB50" s="35"/>
      <c r="AC50" s="131">
        <f t="shared" si="6"/>
        <v>2185.4899999999998</v>
      </c>
      <c r="AD50" s="35"/>
      <c r="AE50" s="306">
        <f t="shared" si="7"/>
        <v>2077</v>
      </c>
      <c r="AF50" s="306">
        <f t="shared" si="8"/>
        <v>0</v>
      </c>
      <c r="AG50" s="306">
        <f t="shared" si="9"/>
        <v>2077</v>
      </c>
      <c r="AH50" s="306">
        <f t="shared" si="10"/>
        <v>108.49</v>
      </c>
      <c r="AI50" s="306">
        <f t="shared" si="11"/>
        <v>0</v>
      </c>
    </row>
    <row r="51" spans="1:35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171"/>
      <c r="H51" s="131">
        <v>6365</v>
      </c>
      <c r="I51" s="131">
        <v>0</v>
      </c>
      <c r="J51" s="131">
        <v>6365</v>
      </c>
      <c r="K51" s="35"/>
      <c r="L51" s="131">
        <v>503</v>
      </c>
      <c r="M51" s="131">
        <v>6</v>
      </c>
      <c r="N51" s="187"/>
      <c r="O51" s="131">
        <v>98.03</v>
      </c>
      <c r="P51" s="131">
        <v>0</v>
      </c>
      <c r="Q51" s="35"/>
      <c r="R51" s="131">
        <v>938.19</v>
      </c>
      <c r="S51" s="131">
        <v>0</v>
      </c>
      <c r="T51" s="131">
        <v>938.19</v>
      </c>
      <c r="U51" s="35"/>
      <c r="V51" s="131">
        <v>0</v>
      </c>
      <c r="W51" s="131"/>
      <c r="X51" s="35"/>
      <c r="Y51" s="131">
        <v>431.28</v>
      </c>
      <c r="Z51" s="131">
        <v>0</v>
      </c>
      <c r="AA51" s="131">
        <v>431.28</v>
      </c>
      <c r="AB51" s="35"/>
      <c r="AC51" s="131">
        <f t="shared" si="6"/>
        <v>8341.5</v>
      </c>
      <c r="AD51" s="35"/>
      <c r="AE51" s="306">
        <f t="shared" si="7"/>
        <v>7734.47</v>
      </c>
      <c r="AF51" s="306">
        <f t="shared" si="8"/>
        <v>0</v>
      </c>
      <c r="AG51" s="306">
        <f t="shared" si="9"/>
        <v>7734.47</v>
      </c>
      <c r="AH51" s="306">
        <f t="shared" si="10"/>
        <v>601.03</v>
      </c>
      <c r="AI51" s="306">
        <f t="shared" si="11"/>
        <v>6</v>
      </c>
    </row>
    <row r="52" spans="1:35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171"/>
      <c r="H52" s="131">
        <v>63432</v>
      </c>
      <c r="I52" s="131">
        <v>12686</v>
      </c>
      <c r="J52" s="131">
        <v>50746</v>
      </c>
      <c r="K52" s="35"/>
      <c r="L52" s="131">
        <v>1457.98</v>
      </c>
      <c r="M52" s="131">
        <v>0</v>
      </c>
      <c r="N52" s="187"/>
      <c r="O52" s="131">
        <v>0</v>
      </c>
      <c r="P52" s="131">
        <v>0</v>
      </c>
      <c r="Q52" s="35"/>
      <c r="R52" s="131">
        <v>0</v>
      </c>
      <c r="S52" s="131">
        <v>0</v>
      </c>
      <c r="T52" s="131">
        <v>0</v>
      </c>
      <c r="U52" s="35"/>
      <c r="V52" s="131">
        <v>0</v>
      </c>
      <c r="W52" s="131"/>
      <c r="X52" s="35"/>
      <c r="Y52" s="131">
        <v>8085</v>
      </c>
      <c r="Z52" s="131">
        <v>0</v>
      </c>
      <c r="AA52" s="131">
        <v>8085</v>
      </c>
      <c r="AB52" s="35"/>
      <c r="AC52" s="131">
        <f t="shared" si="6"/>
        <v>60288.98</v>
      </c>
      <c r="AD52" s="35"/>
      <c r="AE52" s="306">
        <f t="shared" si="7"/>
        <v>71517</v>
      </c>
      <c r="AF52" s="306">
        <f t="shared" si="8"/>
        <v>12686</v>
      </c>
      <c r="AG52" s="306">
        <f t="shared" si="9"/>
        <v>58831</v>
      </c>
      <c r="AH52" s="306">
        <f t="shared" si="10"/>
        <v>1457.98</v>
      </c>
      <c r="AI52" s="306">
        <f t="shared" si="11"/>
        <v>0</v>
      </c>
    </row>
    <row r="53" spans="1:35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171"/>
      <c r="H53" s="131">
        <v>4043</v>
      </c>
      <c r="I53" s="131">
        <v>0</v>
      </c>
      <c r="J53" s="131">
        <v>4043</v>
      </c>
      <c r="K53" s="35"/>
      <c r="L53" s="131">
        <v>35</v>
      </c>
      <c r="M53" s="131">
        <v>0</v>
      </c>
      <c r="N53" s="187"/>
      <c r="O53" s="131">
        <v>3</v>
      </c>
      <c r="P53" s="131">
        <v>105</v>
      </c>
      <c r="Q53" s="35"/>
      <c r="R53" s="131">
        <v>6003</v>
      </c>
      <c r="S53" s="131">
        <v>1273</v>
      </c>
      <c r="T53" s="131">
        <v>4730</v>
      </c>
      <c r="U53" s="35"/>
      <c r="V53" s="131">
        <v>0</v>
      </c>
      <c r="W53" s="131">
        <v>0</v>
      </c>
      <c r="X53" s="35"/>
      <c r="Y53" s="131">
        <v>8</v>
      </c>
      <c r="Z53" s="131">
        <v>0</v>
      </c>
      <c r="AA53" s="131">
        <v>8</v>
      </c>
      <c r="AB53" s="35"/>
      <c r="AC53" s="131">
        <f t="shared" si="6"/>
        <v>8924</v>
      </c>
      <c r="AD53" s="35"/>
      <c r="AE53" s="306">
        <f t="shared" si="7"/>
        <v>10054</v>
      </c>
      <c r="AF53" s="306">
        <f t="shared" si="8"/>
        <v>1273</v>
      </c>
      <c r="AG53" s="306">
        <f t="shared" si="9"/>
        <v>8781</v>
      </c>
      <c r="AH53" s="306">
        <f t="shared" si="10"/>
        <v>38</v>
      </c>
      <c r="AI53" s="306">
        <f t="shared" si="11"/>
        <v>105</v>
      </c>
    </row>
    <row r="54" spans="1:35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171"/>
      <c r="H54" s="131">
        <v>845</v>
      </c>
      <c r="I54" s="131">
        <v>0</v>
      </c>
      <c r="J54" s="131">
        <v>845</v>
      </c>
      <c r="K54" s="35"/>
      <c r="L54" s="131">
        <v>18.55</v>
      </c>
      <c r="M54" s="131">
        <v>0</v>
      </c>
      <c r="N54" s="187"/>
      <c r="O54" s="131">
        <v>0</v>
      </c>
      <c r="P54" s="131">
        <v>0</v>
      </c>
      <c r="Q54" s="35"/>
      <c r="R54" s="131">
        <v>205</v>
      </c>
      <c r="S54" s="131">
        <v>0</v>
      </c>
      <c r="T54" s="131">
        <v>205</v>
      </c>
      <c r="U54" s="35"/>
      <c r="V54" s="131">
        <v>0</v>
      </c>
      <c r="W54" s="131"/>
      <c r="X54" s="35"/>
      <c r="Y54" s="131">
        <v>0</v>
      </c>
      <c r="Z54" s="131">
        <v>0</v>
      </c>
      <c r="AA54" s="131">
        <v>0</v>
      </c>
      <c r="AB54" s="35"/>
      <c r="AC54" s="131">
        <f t="shared" si="6"/>
        <v>1068.55</v>
      </c>
      <c r="AD54" s="35"/>
      <c r="AE54" s="306">
        <f t="shared" si="7"/>
        <v>1050</v>
      </c>
      <c r="AF54" s="306">
        <f t="shared" si="8"/>
        <v>0</v>
      </c>
      <c r="AG54" s="306">
        <f t="shared" si="9"/>
        <v>1050</v>
      </c>
      <c r="AH54" s="306">
        <f t="shared" si="10"/>
        <v>18.55</v>
      </c>
      <c r="AI54" s="306">
        <f t="shared" si="11"/>
        <v>0</v>
      </c>
    </row>
    <row r="55" spans="1:35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171"/>
      <c r="H55" s="131">
        <v>1624</v>
      </c>
      <c r="I55" s="131">
        <v>0</v>
      </c>
      <c r="J55" s="131">
        <v>1624</v>
      </c>
      <c r="K55" s="35"/>
      <c r="L55" s="131">
        <v>316</v>
      </c>
      <c r="M55" s="131">
        <v>0</v>
      </c>
      <c r="N55" s="187"/>
      <c r="O55" s="131">
        <v>0</v>
      </c>
      <c r="P55" s="131">
        <v>0</v>
      </c>
      <c r="Q55" s="35"/>
      <c r="R55" s="131">
        <v>670</v>
      </c>
      <c r="S55" s="131">
        <v>0</v>
      </c>
      <c r="T55" s="131">
        <v>670</v>
      </c>
      <c r="U55" s="35"/>
      <c r="V55" s="131">
        <v>0</v>
      </c>
      <c r="W55" s="131"/>
      <c r="X55" s="35"/>
      <c r="Y55" s="131">
        <v>0</v>
      </c>
      <c r="Z55" s="131">
        <v>0</v>
      </c>
      <c r="AA55" s="131">
        <v>0</v>
      </c>
      <c r="AB55" s="35"/>
      <c r="AC55" s="131">
        <f t="shared" si="6"/>
        <v>2610</v>
      </c>
      <c r="AD55" s="35"/>
      <c r="AE55" s="306">
        <f t="shared" si="7"/>
        <v>2294</v>
      </c>
      <c r="AF55" s="306">
        <f t="shared" si="8"/>
        <v>0</v>
      </c>
      <c r="AG55" s="306">
        <f t="shared" si="9"/>
        <v>2294</v>
      </c>
      <c r="AH55" s="306">
        <f t="shared" si="10"/>
        <v>316</v>
      </c>
      <c r="AI55" s="306">
        <f t="shared" si="11"/>
        <v>0</v>
      </c>
    </row>
    <row r="56" spans="1:35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171"/>
      <c r="H56" s="131">
        <v>721</v>
      </c>
      <c r="I56" s="131">
        <v>0</v>
      </c>
      <c r="J56" s="131">
        <v>721</v>
      </c>
      <c r="K56" s="35"/>
      <c r="L56" s="131">
        <v>19.46</v>
      </c>
      <c r="M56" s="131">
        <v>12.139999999999999</v>
      </c>
      <c r="N56" s="187"/>
      <c r="O56" s="131">
        <v>0</v>
      </c>
      <c r="P56" s="131">
        <v>0</v>
      </c>
      <c r="Q56" s="35"/>
      <c r="R56" s="131">
        <v>1200</v>
      </c>
      <c r="S56" s="131">
        <v>800</v>
      </c>
      <c r="T56" s="131">
        <v>400</v>
      </c>
      <c r="U56" s="35"/>
      <c r="V56" s="131">
        <v>0</v>
      </c>
      <c r="W56" s="131"/>
      <c r="X56" s="35"/>
      <c r="Y56" s="131">
        <v>0</v>
      </c>
      <c r="Z56" s="131">
        <v>0</v>
      </c>
      <c r="AA56" s="131">
        <v>0</v>
      </c>
      <c r="AB56" s="35"/>
      <c r="AC56" s="131">
        <f t="shared" si="6"/>
        <v>1152.5999999999999</v>
      </c>
      <c r="AD56" s="35"/>
      <c r="AE56" s="306">
        <f t="shared" si="7"/>
        <v>1921</v>
      </c>
      <c r="AF56" s="306">
        <f t="shared" si="8"/>
        <v>800</v>
      </c>
      <c r="AG56" s="306">
        <f t="shared" si="9"/>
        <v>1121</v>
      </c>
      <c r="AH56" s="306">
        <f t="shared" si="10"/>
        <v>19.46</v>
      </c>
      <c r="AI56" s="306">
        <f t="shared" si="11"/>
        <v>12.139999999999999</v>
      </c>
    </row>
    <row r="57" spans="1:35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171"/>
      <c r="H57" s="131">
        <v>39301</v>
      </c>
      <c r="I57" s="131">
        <v>0</v>
      </c>
      <c r="J57" s="131">
        <v>39301</v>
      </c>
      <c r="K57" s="35"/>
      <c r="L57" s="131">
        <v>1435</v>
      </c>
      <c r="M57" s="131">
        <v>402</v>
      </c>
      <c r="N57" s="187"/>
      <c r="O57" s="131">
        <v>0</v>
      </c>
      <c r="P57" s="131">
        <v>0</v>
      </c>
      <c r="Q57" s="35"/>
      <c r="R57" s="131">
        <v>5027</v>
      </c>
      <c r="S57" s="131">
        <v>0</v>
      </c>
      <c r="T57" s="131">
        <v>5027</v>
      </c>
      <c r="U57" s="35"/>
      <c r="V57" s="131">
        <v>0</v>
      </c>
      <c r="W57" s="131"/>
      <c r="X57" s="35"/>
      <c r="Y57" s="131">
        <v>8956</v>
      </c>
      <c r="Z57" s="131">
        <v>348</v>
      </c>
      <c r="AA57" s="131">
        <v>8608</v>
      </c>
      <c r="AB57" s="35"/>
      <c r="AC57" s="131">
        <f t="shared" si="6"/>
        <v>54773</v>
      </c>
      <c r="AD57" s="35"/>
      <c r="AE57" s="306">
        <f t="shared" si="7"/>
        <v>53284</v>
      </c>
      <c r="AF57" s="306">
        <f t="shared" si="8"/>
        <v>348</v>
      </c>
      <c r="AG57" s="306">
        <f t="shared" si="9"/>
        <v>52936</v>
      </c>
      <c r="AH57" s="306">
        <f t="shared" si="10"/>
        <v>1435</v>
      </c>
      <c r="AI57" s="306">
        <f t="shared" si="11"/>
        <v>402</v>
      </c>
    </row>
    <row r="58" spans="1:35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171"/>
      <c r="H58" s="131">
        <v>5371</v>
      </c>
      <c r="I58" s="131">
        <v>0</v>
      </c>
      <c r="J58" s="131">
        <v>5371</v>
      </c>
      <c r="K58" s="35"/>
      <c r="L58" s="131">
        <v>1062</v>
      </c>
      <c r="M58" s="131">
        <v>72.718599999999995</v>
      </c>
      <c r="N58" s="187"/>
      <c r="O58" s="131">
        <v>0</v>
      </c>
      <c r="P58" s="131">
        <v>0</v>
      </c>
      <c r="Q58" s="35"/>
      <c r="R58" s="131">
        <v>8304.18</v>
      </c>
      <c r="S58" s="131">
        <v>0</v>
      </c>
      <c r="T58" s="131">
        <v>8304.18</v>
      </c>
      <c r="U58" s="35"/>
      <c r="V58" s="131">
        <v>0</v>
      </c>
      <c r="W58" s="131"/>
      <c r="X58" s="35"/>
      <c r="Y58" s="131">
        <v>0</v>
      </c>
      <c r="Z58" s="131">
        <v>0</v>
      </c>
      <c r="AA58" s="131">
        <v>0</v>
      </c>
      <c r="AB58" s="35"/>
      <c r="AC58" s="131">
        <f t="shared" si="6"/>
        <v>14809.8986</v>
      </c>
      <c r="AD58" s="35"/>
      <c r="AE58" s="306">
        <f t="shared" si="7"/>
        <v>13675.18</v>
      </c>
      <c r="AF58" s="306">
        <f t="shared" si="8"/>
        <v>0</v>
      </c>
      <c r="AG58" s="306">
        <f t="shared" si="9"/>
        <v>13675.18</v>
      </c>
      <c r="AH58" s="306">
        <f t="shared" si="10"/>
        <v>1062</v>
      </c>
      <c r="AI58" s="306">
        <f t="shared" si="11"/>
        <v>72.718599999999995</v>
      </c>
    </row>
    <row r="59" spans="1:35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171"/>
      <c r="H59" s="131">
        <v>10484</v>
      </c>
      <c r="I59" s="131">
        <v>0</v>
      </c>
      <c r="J59" s="131">
        <v>10484</v>
      </c>
      <c r="K59" s="35"/>
      <c r="L59" s="131">
        <v>227</v>
      </c>
      <c r="M59" s="131">
        <v>591</v>
      </c>
      <c r="N59" s="187"/>
      <c r="O59" s="131">
        <v>577</v>
      </c>
      <c r="P59" s="131">
        <v>400</v>
      </c>
      <c r="Q59" s="35"/>
      <c r="R59" s="131">
        <v>2630</v>
      </c>
      <c r="S59" s="131">
        <v>0</v>
      </c>
      <c r="T59" s="131">
        <v>2630</v>
      </c>
      <c r="U59" s="35"/>
      <c r="V59" s="131">
        <v>0</v>
      </c>
      <c r="W59" s="131"/>
      <c r="X59" s="35"/>
      <c r="Y59" s="131">
        <v>436</v>
      </c>
      <c r="Z59" s="131">
        <v>0</v>
      </c>
      <c r="AA59" s="131">
        <v>436</v>
      </c>
      <c r="AB59" s="35"/>
      <c r="AC59" s="131">
        <f t="shared" si="6"/>
        <v>15345</v>
      </c>
      <c r="AD59" s="35"/>
      <c r="AE59" s="306">
        <f t="shared" si="7"/>
        <v>13550</v>
      </c>
      <c r="AF59" s="306">
        <f t="shared" si="8"/>
        <v>0</v>
      </c>
      <c r="AG59" s="306">
        <f t="shared" si="9"/>
        <v>13550</v>
      </c>
      <c r="AH59" s="306">
        <f t="shared" si="10"/>
        <v>804</v>
      </c>
      <c r="AI59" s="306">
        <f t="shared" si="11"/>
        <v>991</v>
      </c>
    </row>
    <row r="60" spans="1:35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171"/>
      <c r="H60" s="131">
        <v>2396</v>
      </c>
      <c r="I60" s="131">
        <v>0</v>
      </c>
      <c r="J60" s="131">
        <v>2396</v>
      </c>
      <c r="K60" s="35"/>
      <c r="L60" s="131">
        <v>30.99</v>
      </c>
      <c r="M60" s="131">
        <v>0</v>
      </c>
      <c r="N60" s="187"/>
      <c r="O60" s="131">
        <v>30</v>
      </c>
      <c r="P60" s="131">
        <v>100</v>
      </c>
      <c r="Q60" s="35"/>
      <c r="R60" s="131">
        <v>656</v>
      </c>
      <c r="S60" s="131">
        <v>0</v>
      </c>
      <c r="T60" s="131">
        <v>656</v>
      </c>
      <c r="U60" s="35"/>
      <c r="V60" s="131">
        <v>0</v>
      </c>
      <c r="W60" s="131"/>
      <c r="X60" s="35"/>
      <c r="Y60" s="131">
        <v>0</v>
      </c>
      <c r="Z60" s="131">
        <v>0</v>
      </c>
      <c r="AA60" s="131">
        <v>0</v>
      </c>
      <c r="AB60" s="35"/>
      <c r="AC60" s="131">
        <f t="shared" si="6"/>
        <v>3212.99</v>
      </c>
      <c r="AD60" s="35"/>
      <c r="AE60" s="306">
        <f t="shared" si="7"/>
        <v>3052</v>
      </c>
      <c r="AF60" s="306">
        <f t="shared" si="8"/>
        <v>0</v>
      </c>
      <c r="AG60" s="306">
        <f t="shared" si="9"/>
        <v>3052</v>
      </c>
      <c r="AH60" s="306">
        <f t="shared" si="10"/>
        <v>60.989999999999995</v>
      </c>
      <c r="AI60" s="306">
        <f t="shared" si="11"/>
        <v>100</v>
      </c>
    </row>
    <row r="61" spans="1:35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171"/>
      <c r="H61" s="131">
        <v>7956</v>
      </c>
      <c r="I61" s="131">
        <v>0</v>
      </c>
      <c r="J61" s="131">
        <v>7956</v>
      </c>
      <c r="K61" s="35"/>
      <c r="L61" s="131">
        <v>223</v>
      </c>
      <c r="M61" s="131">
        <v>317.03609999999998</v>
      </c>
      <c r="N61" s="187"/>
      <c r="O61" s="131">
        <v>0</v>
      </c>
      <c r="P61" s="131">
        <v>0</v>
      </c>
      <c r="Q61" s="35"/>
      <c r="R61" s="131">
        <v>5322</v>
      </c>
      <c r="S61" s="131">
        <v>0</v>
      </c>
      <c r="T61" s="131">
        <v>5322</v>
      </c>
      <c r="U61" s="35"/>
      <c r="V61" s="131">
        <v>0</v>
      </c>
      <c r="W61" s="131"/>
      <c r="X61" s="35"/>
      <c r="Y61" s="131">
        <v>0</v>
      </c>
      <c r="Z61" s="131">
        <v>0</v>
      </c>
      <c r="AA61" s="131">
        <v>0</v>
      </c>
      <c r="AB61" s="35"/>
      <c r="AC61" s="131">
        <f t="shared" si="6"/>
        <v>13818.036099999999</v>
      </c>
      <c r="AD61" s="35"/>
      <c r="AE61" s="306">
        <f t="shared" si="7"/>
        <v>13278</v>
      </c>
      <c r="AF61" s="306">
        <f t="shared" si="8"/>
        <v>0</v>
      </c>
      <c r="AG61" s="306">
        <f t="shared" si="9"/>
        <v>13278</v>
      </c>
      <c r="AH61" s="306">
        <f t="shared" si="10"/>
        <v>223</v>
      </c>
      <c r="AI61" s="306">
        <f t="shared" si="11"/>
        <v>317.03609999999998</v>
      </c>
    </row>
    <row r="62" spans="1:35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171"/>
      <c r="H62" s="131">
        <v>8420</v>
      </c>
      <c r="I62" s="131">
        <v>0</v>
      </c>
      <c r="J62" s="131">
        <v>8420</v>
      </c>
      <c r="K62" s="35"/>
      <c r="L62" s="131">
        <v>63.23</v>
      </c>
      <c r="M62" s="131">
        <v>0</v>
      </c>
      <c r="N62" s="187"/>
      <c r="O62" s="131"/>
      <c r="P62" s="131">
        <v>0</v>
      </c>
      <c r="Q62" s="35"/>
      <c r="R62" s="131"/>
      <c r="S62" s="131"/>
      <c r="T62" s="131">
        <v>0</v>
      </c>
      <c r="U62" s="35"/>
      <c r="V62" s="131">
        <v>0</v>
      </c>
      <c r="W62" s="131"/>
      <c r="X62" s="35"/>
      <c r="Y62" s="131">
        <v>0</v>
      </c>
      <c r="Z62" s="131">
        <v>0</v>
      </c>
      <c r="AA62" s="131">
        <v>0</v>
      </c>
      <c r="AB62" s="35"/>
      <c r="AC62" s="131">
        <f t="shared" si="6"/>
        <v>8483.23</v>
      </c>
      <c r="AD62" s="35"/>
      <c r="AE62" s="306">
        <f t="shared" si="7"/>
        <v>8420</v>
      </c>
      <c r="AF62" s="306">
        <f t="shared" si="8"/>
        <v>0</v>
      </c>
      <c r="AG62" s="306">
        <f t="shared" si="9"/>
        <v>8420</v>
      </c>
      <c r="AH62" s="306">
        <f t="shared" si="10"/>
        <v>63.23</v>
      </c>
      <c r="AI62" s="306">
        <f t="shared" si="11"/>
        <v>0</v>
      </c>
    </row>
    <row r="63" spans="1:35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171"/>
      <c r="H63" s="131">
        <v>630</v>
      </c>
      <c r="I63" s="131">
        <v>0</v>
      </c>
      <c r="J63" s="131">
        <v>630</v>
      </c>
      <c r="K63" s="35"/>
      <c r="L63" s="131">
        <v>5.5</v>
      </c>
      <c r="M63" s="131">
        <v>0</v>
      </c>
      <c r="N63" s="187"/>
      <c r="O63" s="131">
        <v>0</v>
      </c>
      <c r="P63" s="131">
        <v>0</v>
      </c>
      <c r="Q63" s="35"/>
      <c r="R63" s="131">
        <v>113</v>
      </c>
      <c r="S63" s="131">
        <v>0</v>
      </c>
      <c r="T63" s="131">
        <v>113</v>
      </c>
      <c r="U63" s="35"/>
      <c r="V63" s="131">
        <v>0</v>
      </c>
      <c r="W63" s="131"/>
      <c r="X63" s="35"/>
      <c r="Y63" s="131">
        <v>0</v>
      </c>
      <c r="Z63" s="131">
        <v>0</v>
      </c>
      <c r="AA63" s="131">
        <v>0</v>
      </c>
      <c r="AB63" s="35"/>
      <c r="AC63" s="131">
        <f t="shared" si="6"/>
        <v>748.5</v>
      </c>
      <c r="AD63" s="35"/>
      <c r="AE63" s="306">
        <f t="shared" si="7"/>
        <v>743</v>
      </c>
      <c r="AF63" s="306">
        <f t="shared" si="8"/>
        <v>0</v>
      </c>
      <c r="AG63" s="306">
        <f t="shared" si="9"/>
        <v>743</v>
      </c>
      <c r="AH63" s="306">
        <f t="shared" si="10"/>
        <v>5.5</v>
      </c>
      <c r="AI63" s="306">
        <f t="shared" si="11"/>
        <v>0</v>
      </c>
    </row>
    <row r="64" spans="1:35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171"/>
      <c r="H64" s="131">
        <v>2380</v>
      </c>
      <c r="I64" s="131">
        <v>0</v>
      </c>
      <c r="J64" s="131">
        <v>2380</v>
      </c>
      <c r="K64" s="35"/>
      <c r="L64" s="131">
        <v>50</v>
      </c>
      <c r="M64" s="131">
        <v>87.13970599999999</v>
      </c>
      <c r="N64" s="187"/>
      <c r="O64" s="131">
        <v>161.52000000000001</v>
      </c>
      <c r="P64" s="131">
        <v>5</v>
      </c>
      <c r="Q64" s="35"/>
      <c r="R64" s="131">
        <v>793.82</v>
      </c>
      <c r="S64" s="131">
        <v>0</v>
      </c>
      <c r="T64" s="131">
        <v>793.82</v>
      </c>
      <c r="U64" s="35"/>
      <c r="V64" s="131">
        <v>0</v>
      </c>
      <c r="W64" s="131"/>
      <c r="X64" s="35"/>
      <c r="Y64" s="131">
        <v>0</v>
      </c>
      <c r="Z64" s="131">
        <v>0</v>
      </c>
      <c r="AA64" s="131">
        <v>0</v>
      </c>
      <c r="AB64" s="35"/>
      <c r="AC64" s="131">
        <f t="shared" si="6"/>
        <v>3477.4797060000001</v>
      </c>
      <c r="AD64" s="35"/>
      <c r="AE64" s="306">
        <f t="shared" si="7"/>
        <v>3173.82</v>
      </c>
      <c r="AF64" s="306">
        <f t="shared" si="8"/>
        <v>0</v>
      </c>
      <c r="AG64" s="306">
        <f t="shared" si="9"/>
        <v>3173.82</v>
      </c>
      <c r="AH64" s="306">
        <f t="shared" si="10"/>
        <v>211.52</v>
      </c>
      <c r="AI64" s="306">
        <f t="shared" si="11"/>
        <v>92.13970599999999</v>
      </c>
    </row>
    <row r="65" spans="1:35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171"/>
      <c r="H65" s="131">
        <v>625</v>
      </c>
      <c r="I65" s="131">
        <v>0</v>
      </c>
      <c r="J65" s="131">
        <v>625</v>
      </c>
      <c r="K65" s="35"/>
      <c r="L65" s="131">
        <v>20.350000000000001</v>
      </c>
      <c r="M65" s="131">
        <v>0</v>
      </c>
      <c r="N65" s="187"/>
      <c r="O65" s="131">
        <v>0</v>
      </c>
      <c r="P65" s="131">
        <v>0</v>
      </c>
      <c r="Q65" s="35"/>
      <c r="R65" s="131">
        <v>0</v>
      </c>
      <c r="S65" s="131">
        <v>0</v>
      </c>
      <c r="T65" s="131">
        <v>0</v>
      </c>
      <c r="U65" s="35"/>
      <c r="V65" s="131">
        <v>0</v>
      </c>
      <c r="W65" s="131"/>
      <c r="X65" s="35"/>
      <c r="Y65" s="131">
        <v>0</v>
      </c>
      <c r="Z65" s="131">
        <v>0</v>
      </c>
      <c r="AA65" s="131">
        <v>0</v>
      </c>
      <c r="AB65" s="35"/>
      <c r="AC65" s="131">
        <f t="shared" si="6"/>
        <v>645.35</v>
      </c>
      <c r="AD65" s="35"/>
      <c r="AE65" s="306">
        <f t="shared" si="7"/>
        <v>625</v>
      </c>
      <c r="AF65" s="306">
        <f t="shared" si="8"/>
        <v>0</v>
      </c>
      <c r="AG65" s="306">
        <f t="shared" si="9"/>
        <v>625</v>
      </c>
      <c r="AH65" s="306">
        <f t="shared" si="10"/>
        <v>20.350000000000001</v>
      </c>
      <c r="AI65" s="306">
        <f t="shared" si="11"/>
        <v>0</v>
      </c>
    </row>
    <row r="66" spans="1:35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171"/>
      <c r="H66" s="131">
        <v>461</v>
      </c>
      <c r="I66" s="131">
        <v>0</v>
      </c>
      <c r="J66" s="131">
        <v>461</v>
      </c>
      <c r="K66" s="35"/>
      <c r="L66" s="131">
        <v>9</v>
      </c>
      <c r="M66" s="131">
        <v>0.5</v>
      </c>
      <c r="N66" s="187"/>
      <c r="O66" s="131">
        <v>0</v>
      </c>
      <c r="P66" s="131">
        <v>0</v>
      </c>
      <c r="Q66" s="35"/>
      <c r="R66" s="131">
        <v>1697.05</v>
      </c>
      <c r="S66" s="131">
        <v>0</v>
      </c>
      <c r="T66" s="131">
        <v>1697.05</v>
      </c>
      <c r="U66" s="35"/>
      <c r="V66" s="131">
        <v>0</v>
      </c>
      <c r="W66" s="131"/>
      <c r="X66" s="35"/>
      <c r="Y66" s="131">
        <v>0</v>
      </c>
      <c r="Z66" s="131">
        <v>0</v>
      </c>
      <c r="AA66" s="131">
        <v>0</v>
      </c>
      <c r="AB66" s="35"/>
      <c r="AC66" s="131">
        <f t="shared" si="6"/>
        <v>2167.5500000000002</v>
      </c>
      <c r="AD66" s="35"/>
      <c r="AE66" s="306">
        <f t="shared" si="7"/>
        <v>2158.0500000000002</v>
      </c>
      <c r="AF66" s="306">
        <f t="shared" si="8"/>
        <v>0</v>
      </c>
      <c r="AG66" s="306">
        <f t="shared" si="9"/>
        <v>2158.0500000000002</v>
      </c>
      <c r="AH66" s="306">
        <f t="shared" si="10"/>
        <v>9</v>
      </c>
      <c r="AI66" s="306">
        <f t="shared" si="11"/>
        <v>0.5</v>
      </c>
    </row>
    <row r="67" spans="1:35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171"/>
      <c r="H67" s="131">
        <v>570</v>
      </c>
      <c r="I67" s="131">
        <v>0</v>
      </c>
      <c r="J67" s="131">
        <v>570</v>
      </c>
      <c r="K67" s="35"/>
      <c r="L67" s="131">
        <v>8.5299999999999994</v>
      </c>
      <c r="M67" s="131">
        <v>13.353999999999999</v>
      </c>
      <c r="N67" s="187"/>
      <c r="O67" s="131">
        <v>0</v>
      </c>
      <c r="P67" s="131">
        <v>0</v>
      </c>
      <c r="Q67" s="35"/>
      <c r="R67" s="131">
        <v>505</v>
      </c>
      <c r="S67" s="131">
        <v>0</v>
      </c>
      <c r="T67" s="131">
        <v>505</v>
      </c>
      <c r="U67" s="35"/>
      <c r="V67" s="131">
        <v>0</v>
      </c>
      <c r="W67" s="131"/>
      <c r="X67" s="35"/>
      <c r="Y67" s="131">
        <v>0</v>
      </c>
      <c r="Z67" s="131">
        <v>0</v>
      </c>
      <c r="AA67" s="131">
        <v>0</v>
      </c>
      <c r="AB67" s="35"/>
      <c r="AC67" s="131">
        <f t="shared" si="6"/>
        <v>1096.884</v>
      </c>
      <c r="AD67" s="35"/>
      <c r="AE67" s="306">
        <f t="shared" si="7"/>
        <v>1075</v>
      </c>
      <c r="AF67" s="306">
        <f t="shared" si="8"/>
        <v>0</v>
      </c>
      <c r="AG67" s="306">
        <f t="shared" si="9"/>
        <v>1075</v>
      </c>
      <c r="AH67" s="306">
        <f t="shared" si="10"/>
        <v>8.5299999999999994</v>
      </c>
      <c r="AI67" s="306">
        <f t="shared" si="11"/>
        <v>13.353999999999999</v>
      </c>
    </row>
    <row r="68" spans="1:35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171"/>
      <c r="H68" s="131">
        <v>10204</v>
      </c>
      <c r="I68" s="131">
        <v>0</v>
      </c>
      <c r="J68" s="131">
        <v>10204</v>
      </c>
      <c r="K68" s="35"/>
      <c r="L68" s="131">
        <v>562</v>
      </c>
      <c r="M68" s="131">
        <v>145.38</v>
      </c>
      <c r="N68" s="187"/>
      <c r="O68" s="131">
        <v>0.95</v>
      </c>
      <c r="P68" s="131">
        <v>0</v>
      </c>
      <c r="Q68" s="35"/>
      <c r="R68" s="131">
        <v>6503.98</v>
      </c>
      <c r="S68" s="131">
        <v>0</v>
      </c>
      <c r="T68" s="131">
        <v>6503.98</v>
      </c>
      <c r="U68" s="35"/>
      <c r="V68" s="131">
        <v>0</v>
      </c>
      <c r="W68" s="131"/>
      <c r="X68" s="35"/>
      <c r="Y68" s="131">
        <v>2913.29</v>
      </c>
      <c r="Z68" s="131">
        <v>264</v>
      </c>
      <c r="AA68" s="131">
        <v>2649.29</v>
      </c>
      <c r="AB68" s="35"/>
      <c r="AC68" s="131">
        <f t="shared" si="6"/>
        <v>20065.599999999999</v>
      </c>
      <c r="AD68" s="35"/>
      <c r="AE68" s="306">
        <f t="shared" si="7"/>
        <v>19621.27</v>
      </c>
      <c r="AF68" s="306">
        <f t="shared" si="8"/>
        <v>264</v>
      </c>
      <c r="AG68" s="306">
        <f t="shared" si="9"/>
        <v>19357.27</v>
      </c>
      <c r="AH68" s="306">
        <f t="shared" si="10"/>
        <v>562.95000000000005</v>
      </c>
      <c r="AI68" s="306">
        <f t="shared" si="11"/>
        <v>145.38</v>
      </c>
    </row>
    <row r="69" spans="1:35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171"/>
      <c r="H69" s="131">
        <v>17412</v>
      </c>
      <c r="I69" s="131">
        <v>0</v>
      </c>
      <c r="J69" s="131">
        <v>17412</v>
      </c>
      <c r="K69" s="35"/>
      <c r="L69" s="131">
        <v>569</v>
      </c>
      <c r="M69" s="131">
        <v>268.96170000000001</v>
      </c>
      <c r="N69" s="187"/>
      <c r="O69" s="131">
        <v>0</v>
      </c>
      <c r="P69" s="131">
        <v>0</v>
      </c>
      <c r="Q69" s="35"/>
      <c r="R69" s="131">
        <v>4295.5</v>
      </c>
      <c r="S69" s="131">
        <v>0</v>
      </c>
      <c r="T69" s="131">
        <v>4295.5</v>
      </c>
      <c r="U69" s="35"/>
      <c r="V69" s="131">
        <v>0</v>
      </c>
      <c r="W69" s="131"/>
      <c r="X69" s="35"/>
      <c r="Y69" s="131">
        <v>1269</v>
      </c>
      <c r="Z69" s="131">
        <v>0</v>
      </c>
      <c r="AA69" s="131">
        <v>1269</v>
      </c>
      <c r="AB69" s="35"/>
      <c r="AC69" s="131">
        <f t="shared" ref="AC69:AC100" si="12">J69+L69+M69+O69+P69+T69+V69+W69+AA69</f>
        <v>23814.4617</v>
      </c>
      <c r="AD69" s="35"/>
      <c r="AE69" s="306">
        <f t="shared" ref="AE69:AE100" si="13">H69+R69+Y69</f>
        <v>22976.5</v>
      </c>
      <c r="AF69" s="306">
        <f t="shared" ref="AF69:AF100" si="14">I69+Z69+S69</f>
        <v>0</v>
      </c>
      <c r="AG69" s="306">
        <f t="shared" ref="AG69:AG100" si="15">AE69-AF69</f>
        <v>22976.5</v>
      </c>
      <c r="AH69" s="306">
        <f t="shared" ref="AH69:AH100" si="16">L69+O69+V69</f>
        <v>569</v>
      </c>
      <c r="AI69" s="306">
        <f t="shared" ref="AI69:AI100" si="17">M69+P69+W69</f>
        <v>268.96170000000001</v>
      </c>
    </row>
    <row r="70" spans="1:35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171"/>
      <c r="H70" s="131">
        <v>748</v>
      </c>
      <c r="I70" s="131">
        <v>0</v>
      </c>
      <c r="J70" s="131">
        <v>748</v>
      </c>
      <c r="K70" s="35"/>
      <c r="L70" s="131">
        <v>0</v>
      </c>
      <c r="M70" s="131">
        <v>0</v>
      </c>
      <c r="N70" s="187"/>
      <c r="O70" s="131">
        <v>0</v>
      </c>
      <c r="P70" s="131">
        <v>0</v>
      </c>
      <c r="Q70" s="35"/>
      <c r="R70" s="131">
        <v>2738</v>
      </c>
      <c r="S70" s="131">
        <v>0</v>
      </c>
      <c r="T70" s="131">
        <v>2738</v>
      </c>
      <c r="U70" s="35"/>
      <c r="V70" s="131">
        <v>0</v>
      </c>
      <c r="W70" s="131"/>
      <c r="X70" s="35"/>
      <c r="Y70" s="131">
        <v>0</v>
      </c>
      <c r="Z70" s="131">
        <v>0</v>
      </c>
      <c r="AA70" s="131">
        <v>0</v>
      </c>
      <c r="AB70" s="35"/>
      <c r="AC70" s="131">
        <f t="shared" si="12"/>
        <v>3486</v>
      </c>
      <c r="AD70" s="35"/>
      <c r="AE70" s="306">
        <f t="shared" si="13"/>
        <v>3486</v>
      </c>
      <c r="AF70" s="306">
        <f t="shared" si="14"/>
        <v>0</v>
      </c>
      <c r="AG70" s="306">
        <f t="shared" si="15"/>
        <v>3486</v>
      </c>
      <c r="AH70" s="306">
        <f t="shared" si="16"/>
        <v>0</v>
      </c>
      <c r="AI70" s="306">
        <f t="shared" si="17"/>
        <v>0</v>
      </c>
    </row>
    <row r="71" spans="1:35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171"/>
      <c r="H71" s="131">
        <v>32737</v>
      </c>
      <c r="I71" s="131">
        <v>20442</v>
      </c>
      <c r="J71" s="131">
        <v>12295</v>
      </c>
      <c r="K71" s="35"/>
      <c r="L71" s="131">
        <v>875.68</v>
      </c>
      <c r="M71" s="131">
        <v>0</v>
      </c>
      <c r="N71" s="187"/>
      <c r="O71" s="131">
        <v>0</v>
      </c>
      <c r="P71" s="131">
        <v>0</v>
      </c>
      <c r="Q71" s="35"/>
      <c r="R71" s="131">
        <v>0</v>
      </c>
      <c r="S71" s="131">
        <v>0</v>
      </c>
      <c r="T71" s="131">
        <v>0</v>
      </c>
      <c r="U71" s="35"/>
      <c r="V71" s="131">
        <v>0</v>
      </c>
      <c r="W71" s="131">
        <v>0</v>
      </c>
      <c r="X71" s="35"/>
      <c r="Y71" s="131">
        <v>4935</v>
      </c>
      <c r="Z71" s="131">
        <v>1891</v>
      </c>
      <c r="AA71" s="131">
        <v>3044</v>
      </c>
      <c r="AB71" s="35"/>
      <c r="AC71" s="131">
        <f t="shared" si="12"/>
        <v>16214.68</v>
      </c>
      <c r="AD71" s="35"/>
      <c r="AE71" s="306">
        <f t="shared" si="13"/>
        <v>37672</v>
      </c>
      <c r="AF71" s="306">
        <f t="shared" si="14"/>
        <v>22333</v>
      </c>
      <c r="AG71" s="306">
        <f t="shared" si="15"/>
        <v>15339</v>
      </c>
      <c r="AH71" s="306">
        <f t="shared" si="16"/>
        <v>875.68</v>
      </c>
      <c r="AI71" s="306">
        <f t="shared" si="17"/>
        <v>0</v>
      </c>
    </row>
    <row r="72" spans="1:35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171"/>
      <c r="H72" s="131">
        <v>32155</v>
      </c>
      <c r="I72" s="131">
        <v>0</v>
      </c>
      <c r="J72" s="131">
        <v>32155</v>
      </c>
      <c r="K72" s="35"/>
      <c r="L72" s="131">
        <v>941.41</v>
      </c>
      <c r="M72" s="131">
        <v>1054.4314999999999</v>
      </c>
      <c r="N72" s="187"/>
      <c r="O72" s="131">
        <v>0</v>
      </c>
      <c r="P72" s="131">
        <v>0</v>
      </c>
      <c r="Q72" s="35"/>
      <c r="R72" s="131">
        <v>0</v>
      </c>
      <c r="S72" s="131">
        <v>0</v>
      </c>
      <c r="T72" s="131">
        <v>0</v>
      </c>
      <c r="U72" s="35"/>
      <c r="V72" s="131">
        <v>0</v>
      </c>
      <c r="W72" s="131"/>
      <c r="X72" s="35"/>
      <c r="Y72" s="131">
        <v>6010</v>
      </c>
      <c r="Z72" s="131">
        <v>962</v>
      </c>
      <c r="AA72" s="131">
        <v>5048</v>
      </c>
      <c r="AB72" s="35"/>
      <c r="AC72" s="131">
        <f t="shared" si="12"/>
        <v>39198.841500000002</v>
      </c>
      <c r="AD72" s="35"/>
      <c r="AE72" s="306">
        <f t="shared" si="13"/>
        <v>38165</v>
      </c>
      <c r="AF72" s="306">
        <f t="shared" si="14"/>
        <v>962</v>
      </c>
      <c r="AG72" s="306">
        <f t="shared" si="15"/>
        <v>37203</v>
      </c>
      <c r="AH72" s="306">
        <f t="shared" si="16"/>
        <v>941.41</v>
      </c>
      <c r="AI72" s="306">
        <f t="shared" si="17"/>
        <v>1054.4314999999999</v>
      </c>
    </row>
    <row r="73" spans="1:35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171"/>
      <c r="H73" s="131">
        <v>3070</v>
      </c>
      <c r="I73" s="131">
        <v>0</v>
      </c>
      <c r="J73" s="131">
        <v>3070</v>
      </c>
      <c r="K73" s="35"/>
      <c r="L73" s="131">
        <v>35.450000000000003</v>
      </c>
      <c r="M73" s="131">
        <v>60.288080000000008</v>
      </c>
      <c r="N73" s="187"/>
      <c r="O73" s="131"/>
      <c r="P73" s="131">
        <v>0</v>
      </c>
      <c r="Q73" s="35"/>
      <c r="R73" s="131"/>
      <c r="S73" s="131"/>
      <c r="T73" s="131">
        <v>0</v>
      </c>
      <c r="U73" s="35"/>
      <c r="V73" s="131">
        <v>0.51</v>
      </c>
      <c r="W73" s="131"/>
      <c r="X73" s="35"/>
      <c r="Y73" s="131">
        <v>0</v>
      </c>
      <c r="Z73" s="131">
        <v>0</v>
      </c>
      <c r="AA73" s="131">
        <v>0</v>
      </c>
      <c r="AB73" s="35"/>
      <c r="AC73" s="131">
        <f t="shared" si="12"/>
        <v>3166.2480799999998</v>
      </c>
      <c r="AD73" s="35"/>
      <c r="AE73" s="306">
        <f t="shared" si="13"/>
        <v>3070</v>
      </c>
      <c r="AF73" s="306">
        <f t="shared" si="14"/>
        <v>0</v>
      </c>
      <c r="AG73" s="306">
        <f t="shared" si="15"/>
        <v>3070</v>
      </c>
      <c r="AH73" s="306">
        <f t="shared" si="16"/>
        <v>35.96</v>
      </c>
      <c r="AI73" s="306">
        <f t="shared" si="17"/>
        <v>60.288080000000008</v>
      </c>
    </row>
    <row r="74" spans="1:35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171"/>
      <c r="H74" s="131">
        <v>13912</v>
      </c>
      <c r="I74" s="131">
        <v>0</v>
      </c>
      <c r="J74" s="131">
        <v>13912</v>
      </c>
      <c r="K74" s="35"/>
      <c r="L74" s="131">
        <v>357</v>
      </c>
      <c r="M74" s="131">
        <v>346.94749999999999</v>
      </c>
      <c r="N74" s="187"/>
      <c r="O74" s="131">
        <v>0</v>
      </c>
      <c r="P74" s="131">
        <v>0</v>
      </c>
      <c r="Q74" s="35"/>
      <c r="R74" s="131">
        <v>0</v>
      </c>
      <c r="S74" s="131">
        <v>0</v>
      </c>
      <c r="T74" s="131">
        <v>0</v>
      </c>
      <c r="U74" s="35"/>
      <c r="V74" s="131">
        <v>0</v>
      </c>
      <c r="W74" s="131"/>
      <c r="X74" s="35"/>
      <c r="Y74" s="131">
        <v>2220.33</v>
      </c>
      <c r="Z74" s="131">
        <v>0</v>
      </c>
      <c r="AA74" s="131">
        <v>2220.33</v>
      </c>
      <c r="AB74" s="35"/>
      <c r="AC74" s="131">
        <f t="shared" si="12"/>
        <v>16836.2775</v>
      </c>
      <c r="AD74" s="35"/>
      <c r="AE74" s="306">
        <f t="shared" si="13"/>
        <v>16132.33</v>
      </c>
      <c r="AF74" s="306">
        <f t="shared" si="14"/>
        <v>0</v>
      </c>
      <c r="AG74" s="306">
        <f t="shared" si="15"/>
        <v>16132.33</v>
      </c>
      <c r="AH74" s="306">
        <f t="shared" si="16"/>
        <v>357</v>
      </c>
      <c r="AI74" s="306">
        <f t="shared" si="17"/>
        <v>346.94749999999999</v>
      </c>
    </row>
    <row r="75" spans="1:35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171"/>
      <c r="H75" s="131">
        <v>4000</v>
      </c>
      <c r="I75" s="131">
        <v>0</v>
      </c>
      <c r="J75" s="131">
        <v>4000</v>
      </c>
      <c r="K75" s="35"/>
      <c r="L75" s="131">
        <v>100</v>
      </c>
      <c r="M75" s="131">
        <v>0</v>
      </c>
      <c r="N75" s="187"/>
      <c r="O75" s="131">
        <v>0</v>
      </c>
      <c r="P75" s="131">
        <v>0</v>
      </c>
      <c r="Q75" s="35"/>
      <c r="R75" s="131">
        <v>0</v>
      </c>
      <c r="S75" s="131">
        <v>0</v>
      </c>
      <c r="T75" s="131">
        <v>0</v>
      </c>
      <c r="U75" s="35"/>
      <c r="V75" s="131">
        <v>0</v>
      </c>
      <c r="W75" s="131"/>
      <c r="X75" s="35"/>
      <c r="Y75" s="131">
        <v>0</v>
      </c>
      <c r="Z75" s="131">
        <v>0</v>
      </c>
      <c r="AA75" s="131">
        <v>0</v>
      </c>
      <c r="AB75" s="35"/>
      <c r="AC75" s="131">
        <f t="shared" si="12"/>
        <v>4100</v>
      </c>
      <c r="AD75" s="35"/>
      <c r="AE75" s="306">
        <f t="shared" si="13"/>
        <v>4000</v>
      </c>
      <c r="AF75" s="306">
        <f t="shared" si="14"/>
        <v>0</v>
      </c>
      <c r="AG75" s="306">
        <f t="shared" si="15"/>
        <v>4000</v>
      </c>
      <c r="AH75" s="306">
        <f t="shared" si="16"/>
        <v>100</v>
      </c>
      <c r="AI75" s="306">
        <f t="shared" si="17"/>
        <v>0</v>
      </c>
    </row>
    <row r="76" spans="1:35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171"/>
      <c r="H76" s="131">
        <v>60</v>
      </c>
      <c r="I76" s="131">
        <v>0</v>
      </c>
      <c r="J76" s="131">
        <v>60</v>
      </c>
      <c r="K76" s="35"/>
      <c r="L76" s="131">
        <v>0</v>
      </c>
      <c r="M76" s="131">
        <v>0</v>
      </c>
      <c r="N76" s="187"/>
      <c r="O76" s="131"/>
      <c r="P76" s="131">
        <v>0</v>
      </c>
      <c r="Q76" s="35"/>
      <c r="R76" s="131"/>
      <c r="S76" s="131"/>
      <c r="T76" s="131">
        <v>0</v>
      </c>
      <c r="U76" s="35"/>
      <c r="V76" s="131">
        <v>0</v>
      </c>
      <c r="W76" s="131"/>
      <c r="X76" s="35"/>
      <c r="Y76" s="131">
        <v>0</v>
      </c>
      <c r="Z76" s="131">
        <v>0</v>
      </c>
      <c r="AA76" s="131">
        <v>0</v>
      </c>
      <c r="AB76" s="35"/>
      <c r="AC76" s="131">
        <f t="shared" si="12"/>
        <v>60</v>
      </c>
      <c r="AD76" s="35"/>
      <c r="AE76" s="306">
        <f t="shared" si="13"/>
        <v>60</v>
      </c>
      <c r="AF76" s="306">
        <f t="shared" si="14"/>
        <v>0</v>
      </c>
      <c r="AG76" s="306">
        <f t="shared" si="15"/>
        <v>60</v>
      </c>
      <c r="AH76" s="306">
        <f t="shared" si="16"/>
        <v>0</v>
      </c>
      <c r="AI76" s="306">
        <f t="shared" si="17"/>
        <v>0</v>
      </c>
    </row>
    <row r="77" spans="1:35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171"/>
      <c r="H77" s="131">
        <v>833</v>
      </c>
      <c r="I77" s="131">
        <v>0</v>
      </c>
      <c r="J77" s="131">
        <v>833</v>
      </c>
      <c r="K77" s="35"/>
      <c r="L77" s="131">
        <v>79.180000000000007</v>
      </c>
      <c r="M77" s="131">
        <v>0</v>
      </c>
      <c r="N77" s="187"/>
      <c r="O77" s="131">
        <v>0</v>
      </c>
      <c r="P77" s="131">
        <v>0</v>
      </c>
      <c r="Q77" s="35"/>
      <c r="R77" s="131">
        <v>339.08</v>
      </c>
      <c r="S77" s="131">
        <v>0</v>
      </c>
      <c r="T77" s="131">
        <v>339.08</v>
      </c>
      <c r="U77" s="35"/>
      <c r="V77" s="131">
        <v>0</v>
      </c>
      <c r="W77" s="131"/>
      <c r="X77" s="35"/>
      <c r="Y77" s="131">
        <v>0</v>
      </c>
      <c r="Z77" s="131">
        <v>0</v>
      </c>
      <c r="AA77" s="131">
        <v>0</v>
      </c>
      <c r="AB77" s="35"/>
      <c r="AC77" s="131">
        <f t="shared" si="12"/>
        <v>1251.26</v>
      </c>
      <c r="AD77" s="35"/>
      <c r="AE77" s="306">
        <f t="shared" si="13"/>
        <v>1172.08</v>
      </c>
      <c r="AF77" s="306">
        <f t="shared" si="14"/>
        <v>0</v>
      </c>
      <c r="AG77" s="306">
        <f t="shared" si="15"/>
        <v>1172.08</v>
      </c>
      <c r="AH77" s="306">
        <f t="shared" si="16"/>
        <v>79.180000000000007</v>
      </c>
      <c r="AI77" s="306">
        <f t="shared" si="17"/>
        <v>0</v>
      </c>
    </row>
    <row r="78" spans="1:35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171"/>
      <c r="H78" s="131">
        <v>5971</v>
      </c>
      <c r="I78" s="131">
        <v>0</v>
      </c>
      <c r="J78" s="131">
        <v>5971</v>
      </c>
      <c r="K78" s="35"/>
      <c r="L78" s="131">
        <v>195.7</v>
      </c>
      <c r="M78" s="131">
        <v>20.95</v>
      </c>
      <c r="N78" s="187"/>
      <c r="O78" s="131">
        <v>174.73</v>
      </c>
      <c r="P78" s="131">
        <v>0</v>
      </c>
      <c r="Q78" s="35"/>
      <c r="R78" s="131">
        <v>2237.44</v>
      </c>
      <c r="S78" s="131">
        <v>542.80999999999995</v>
      </c>
      <c r="T78" s="131">
        <v>1694.63</v>
      </c>
      <c r="U78" s="35"/>
      <c r="V78" s="131">
        <v>0</v>
      </c>
      <c r="W78" s="131"/>
      <c r="X78" s="35"/>
      <c r="Y78" s="131">
        <v>0</v>
      </c>
      <c r="Z78" s="131">
        <v>0</v>
      </c>
      <c r="AA78" s="131">
        <v>0</v>
      </c>
      <c r="AB78" s="35"/>
      <c r="AC78" s="131">
        <f t="shared" si="12"/>
        <v>8057.0099999999993</v>
      </c>
      <c r="AD78" s="35"/>
      <c r="AE78" s="306">
        <f t="shared" si="13"/>
        <v>8208.44</v>
      </c>
      <c r="AF78" s="306">
        <f t="shared" si="14"/>
        <v>542.80999999999995</v>
      </c>
      <c r="AG78" s="306">
        <f t="shared" si="15"/>
        <v>7665.630000000001</v>
      </c>
      <c r="AH78" s="306">
        <f t="shared" si="16"/>
        <v>370.42999999999995</v>
      </c>
      <c r="AI78" s="306">
        <f t="shared" si="17"/>
        <v>20.95</v>
      </c>
    </row>
    <row r="79" spans="1:35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171"/>
      <c r="H79" s="131">
        <v>3761</v>
      </c>
      <c r="I79" s="131">
        <v>0</v>
      </c>
      <c r="J79" s="131">
        <v>3761</v>
      </c>
      <c r="K79" s="35"/>
      <c r="L79" s="131">
        <v>102.5</v>
      </c>
      <c r="M79" s="131">
        <v>200.12789999999998</v>
      </c>
      <c r="N79" s="187"/>
      <c r="O79" s="131">
        <v>0</v>
      </c>
      <c r="P79" s="131">
        <v>0</v>
      </c>
      <c r="Q79" s="35"/>
      <c r="R79" s="131">
        <v>0</v>
      </c>
      <c r="S79" s="131">
        <v>0</v>
      </c>
      <c r="T79" s="131">
        <v>0</v>
      </c>
      <c r="U79" s="35"/>
      <c r="V79" s="131">
        <v>0</v>
      </c>
      <c r="W79" s="131"/>
      <c r="X79" s="35"/>
      <c r="Y79" s="131">
        <v>341</v>
      </c>
      <c r="Z79" s="131">
        <v>104</v>
      </c>
      <c r="AA79" s="131">
        <v>237</v>
      </c>
      <c r="AB79" s="35"/>
      <c r="AC79" s="131">
        <f t="shared" si="12"/>
        <v>4300.6278999999995</v>
      </c>
      <c r="AD79" s="35"/>
      <c r="AE79" s="306">
        <f t="shared" si="13"/>
        <v>4102</v>
      </c>
      <c r="AF79" s="306">
        <f t="shared" si="14"/>
        <v>104</v>
      </c>
      <c r="AG79" s="306">
        <f t="shared" si="15"/>
        <v>3998</v>
      </c>
      <c r="AH79" s="306">
        <f t="shared" si="16"/>
        <v>102.5</v>
      </c>
      <c r="AI79" s="306">
        <f t="shared" si="17"/>
        <v>200.12789999999998</v>
      </c>
    </row>
    <row r="80" spans="1:35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171"/>
      <c r="H80" s="131">
        <v>12505</v>
      </c>
      <c r="I80" s="131">
        <v>0</v>
      </c>
      <c r="J80" s="131">
        <v>12505</v>
      </c>
      <c r="K80" s="35"/>
      <c r="L80" s="131">
        <v>504.31</v>
      </c>
      <c r="M80" s="131">
        <v>267.60699999999997</v>
      </c>
      <c r="N80" s="187"/>
      <c r="O80" s="131"/>
      <c r="P80" s="131">
        <v>0</v>
      </c>
      <c r="Q80" s="35"/>
      <c r="R80" s="131"/>
      <c r="S80" s="131"/>
      <c r="T80" s="131">
        <v>0</v>
      </c>
      <c r="U80" s="35"/>
      <c r="V80" s="131">
        <v>72</v>
      </c>
      <c r="W80" s="131">
        <v>0</v>
      </c>
      <c r="X80" s="35"/>
      <c r="Y80" s="131">
        <v>1653</v>
      </c>
      <c r="Z80" s="131">
        <v>0</v>
      </c>
      <c r="AA80" s="131">
        <v>1653</v>
      </c>
      <c r="AB80" s="35"/>
      <c r="AC80" s="131">
        <f t="shared" si="12"/>
        <v>15001.916999999999</v>
      </c>
      <c r="AD80" s="35"/>
      <c r="AE80" s="306">
        <f t="shared" si="13"/>
        <v>14158</v>
      </c>
      <c r="AF80" s="306">
        <f t="shared" si="14"/>
        <v>0</v>
      </c>
      <c r="AG80" s="306">
        <f t="shared" si="15"/>
        <v>14158</v>
      </c>
      <c r="AH80" s="306">
        <f t="shared" si="16"/>
        <v>576.30999999999995</v>
      </c>
      <c r="AI80" s="306">
        <f t="shared" si="17"/>
        <v>267.60699999999997</v>
      </c>
    </row>
    <row r="81" spans="1:35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171"/>
      <c r="H81" s="131">
        <v>22101</v>
      </c>
      <c r="I81" s="131">
        <v>0</v>
      </c>
      <c r="J81" s="131">
        <v>22101</v>
      </c>
      <c r="K81" s="35"/>
      <c r="L81" s="131">
        <v>527.03</v>
      </c>
      <c r="M81" s="131">
        <v>1058.6537199999998</v>
      </c>
      <c r="N81" s="187"/>
      <c r="O81" s="131"/>
      <c r="P81" s="131">
        <v>0</v>
      </c>
      <c r="Q81" s="35"/>
      <c r="R81" s="131"/>
      <c r="S81" s="131"/>
      <c r="T81" s="131">
        <v>0</v>
      </c>
      <c r="U81" s="35"/>
      <c r="V81" s="131">
        <v>0</v>
      </c>
      <c r="W81" s="131"/>
      <c r="X81" s="35"/>
      <c r="Y81" s="131">
        <v>2821</v>
      </c>
      <c r="Z81" s="131">
        <v>0</v>
      </c>
      <c r="AA81" s="131">
        <v>2821</v>
      </c>
      <c r="AB81" s="35"/>
      <c r="AC81" s="131">
        <f t="shared" si="12"/>
        <v>26507.683719999997</v>
      </c>
      <c r="AD81" s="35"/>
      <c r="AE81" s="306">
        <f t="shared" si="13"/>
        <v>24922</v>
      </c>
      <c r="AF81" s="306">
        <f t="shared" si="14"/>
        <v>0</v>
      </c>
      <c r="AG81" s="306">
        <f t="shared" si="15"/>
        <v>24922</v>
      </c>
      <c r="AH81" s="306">
        <f t="shared" si="16"/>
        <v>527.03</v>
      </c>
      <c r="AI81" s="306">
        <f t="shared" si="17"/>
        <v>1058.6537199999998</v>
      </c>
    </row>
    <row r="82" spans="1:35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171"/>
      <c r="H82" s="131">
        <v>768</v>
      </c>
      <c r="I82" s="131">
        <v>0</v>
      </c>
      <c r="J82" s="131">
        <v>768</v>
      </c>
      <c r="K82" s="35"/>
      <c r="L82" s="131">
        <v>6</v>
      </c>
      <c r="M82" s="131">
        <v>0</v>
      </c>
      <c r="N82" s="187"/>
      <c r="O82" s="131">
        <v>0</v>
      </c>
      <c r="P82" s="131">
        <v>0</v>
      </c>
      <c r="Q82" s="35"/>
      <c r="R82" s="131">
        <v>1184</v>
      </c>
      <c r="S82" s="131">
        <v>0</v>
      </c>
      <c r="T82" s="131">
        <v>1184</v>
      </c>
      <c r="U82" s="35"/>
      <c r="V82" s="131">
        <v>0</v>
      </c>
      <c r="W82" s="131"/>
      <c r="X82" s="35"/>
      <c r="Y82" s="131">
        <v>0</v>
      </c>
      <c r="Z82" s="131">
        <v>0</v>
      </c>
      <c r="AA82" s="131">
        <v>0</v>
      </c>
      <c r="AB82" s="35"/>
      <c r="AC82" s="131">
        <f t="shared" si="12"/>
        <v>1958</v>
      </c>
      <c r="AD82" s="35"/>
      <c r="AE82" s="306">
        <f t="shared" si="13"/>
        <v>1952</v>
      </c>
      <c r="AF82" s="306">
        <f t="shared" si="14"/>
        <v>0</v>
      </c>
      <c r="AG82" s="306">
        <f t="shared" si="15"/>
        <v>1952</v>
      </c>
      <c r="AH82" s="306">
        <f t="shared" si="16"/>
        <v>6</v>
      </c>
      <c r="AI82" s="306">
        <f t="shared" si="17"/>
        <v>0</v>
      </c>
    </row>
    <row r="83" spans="1:35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171"/>
      <c r="H83" s="131">
        <v>2500</v>
      </c>
      <c r="I83" s="131">
        <v>0</v>
      </c>
      <c r="J83" s="131">
        <v>2500</v>
      </c>
      <c r="K83" s="35"/>
      <c r="L83" s="131">
        <v>0</v>
      </c>
      <c r="M83" s="131">
        <v>0</v>
      </c>
      <c r="N83" s="187"/>
      <c r="O83" s="131">
        <v>0</v>
      </c>
      <c r="P83" s="131">
        <v>0</v>
      </c>
      <c r="Q83" s="35"/>
      <c r="R83" s="131">
        <v>0</v>
      </c>
      <c r="S83" s="131">
        <v>0</v>
      </c>
      <c r="T83" s="131">
        <v>0</v>
      </c>
      <c r="U83" s="35"/>
      <c r="V83" s="131">
        <v>0</v>
      </c>
      <c r="W83" s="131"/>
      <c r="X83" s="35"/>
      <c r="Y83" s="131">
        <v>0</v>
      </c>
      <c r="Z83" s="131">
        <v>0</v>
      </c>
      <c r="AA83" s="131">
        <v>0</v>
      </c>
      <c r="AB83" s="35"/>
      <c r="AC83" s="131">
        <f t="shared" si="12"/>
        <v>2500</v>
      </c>
      <c r="AD83" s="35"/>
      <c r="AE83" s="306">
        <f t="shared" si="13"/>
        <v>2500</v>
      </c>
      <c r="AF83" s="306">
        <f t="shared" si="14"/>
        <v>0</v>
      </c>
      <c r="AG83" s="306">
        <f t="shared" si="15"/>
        <v>2500</v>
      </c>
      <c r="AH83" s="306">
        <f t="shared" si="16"/>
        <v>0</v>
      </c>
      <c r="AI83" s="306">
        <f t="shared" si="17"/>
        <v>0</v>
      </c>
    </row>
    <row r="84" spans="1:35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171"/>
      <c r="H84" s="131">
        <v>53384</v>
      </c>
      <c r="I84" s="131">
        <v>0</v>
      </c>
      <c r="J84" s="131">
        <v>53384</v>
      </c>
      <c r="K84" s="35"/>
      <c r="L84" s="131">
        <v>413</v>
      </c>
      <c r="M84" s="131">
        <v>58</v>
      </c>
      <c r="N84" s="187"/>
      <c r="O84" s="131">
        <v>0</v>
      </c>
      <c r="P84" s="131">
        <v>0</v>
      </c>
      <c r="Q84" s="35"/>
      <c r="R84" s="131">
        <v>3422.52</v>
      </c>
      <c r="S84" s="131">
        <v>0</v>
      </c>
      <c r="T84" s="131">
        <v>3422.52</v>
      </c>
      <c r="U84" s="35"/>
      <c r="V84" s="131">
        <v>0</v>
      </c>
      <c r="W84" s="131">
        <v>0</v>
      </c>
      <c r="X84" s="35"/>
      <c r="Y84" s="131">
        <v>7268</v>
      </c>
      <c r="Z84" s="131">
        <v>0</v>
      </c>
      <c r="AA84" s="131">
        <v>7268</v>
      </c>
      <c r="AB84" s="35"/>
      <c r="AC84" s="131">
        <f t="shared" si="12"/>
        <v>64545.52</v>
      </c>
      <c r="AD84" s="35"/>
      <c r="AE84" s="306">
        <f t="shared" si="13"/>
        <v>64074.52</v>
      </c>
      <c r="AF84" s="306">
        <f t="shared" si="14"/>
        <v>0</v>
      </c>
      <c r="AG84" s="306">
        <f t="shared" si="15"/>
        <v>64074.52</v>
      </c>
      <c r="AH84" s="306">
        <f t="shared" si="16"/>
        <v>413</v>
      </c>
      <c r="AI84" s="306">
        <f t="shared" si="17"/>
        <v>58</v>
      </c>
    </row>
    <row r="85" spans="1:35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171"/>
      <c r="H85" s="131">
        <v>6100</v>
      </c>
      <c r="I85" s="131">
        <v>0</v>
      </c>
      <c r="J85" s="131">
        <v>6100</v>
      </c>
      <c r="K85" s="35"/>
      <c r="L85" s="131">
        <v>255</v>
      </c>
      <c r="M85" s="131">
        <v>132</v>
      </c>
      <c r="N85" s="187"/>
      <c r="O85" s="131"/>
      <c r="P85" s="131">
        <v>0</v>
      </c>
      <c r="Q85" s="35"/>
      <c r="R85" s="131"/>
      <c r="S85" s="131"/>
      <c r="T85" s="131">
        <v>0</v>
      </c>
      <c r="U85" s="35"/>
      <c r="V85" s="131">
        <v>0</v>
      </c>
      <c r="W85" s="131">
        <v>0</v>
      </c>
      <c r="X85" s="35"/>
      <c r="Y85" s="131">
        <v>962</v>
      </c>
      <c r="Z85" s="131">
        <v>0</v>
      </c>
      <c r="AA85" s="131">
        <v>962</v>
      </c>
      <c r="AB85" s="35"/>
      <c r="AC85" s="131">
        <f t="shared" si="12"/>
        <v>7449</v>
      </c>
      <c r="AD85" s="35"/>
      <c r="AE85" s="306">
        <f t="shared" si="13"/>
        <v>7062</v>
      </c>
      <c r="AF85" s="306">
        <f t="shared" si="14"/>
        <v>0</v>
      </c>
      <c r="AG85" s="306">
        <f t="shared" si="15"/>
        <v>7062</v>
      </c>
      <c r="AH85" s="306">
        <f t="shared" si="16"/>
        <v>255</v>
      </c>
      <c r="AI85" s="306">
        <f t="shared" si="17"/>
        <v>132</v>
      </c>
    </row>
    <row r="86" spans="1:35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171"/>
      <c r="H86" s="131">
        <v>1724</v>
      </c>
      <c r="I86" s="131">
        <v>0</v>
      </c>
      <c r="J86" s="131">
        <v>1724</v>
      </c>
      <c r="K86" s="35"/>
      <c r="L86" s="131">
        <v>32.200000000000003</v>
      </c>
      <c r="M86" s="131">
        <v>0</v>
      </c>
      <c r="N86" s="187"/>
      <c r="O86" s="131">
        <v>0</v>
      </c>
      <c r="P86" s="131">
        <v>0</v>
      </c>
      <c r="Q86" s="35"/>
      <c r="R86" s="131">
        <v>248.01</v>
      </c>
      <c r="S86" s="131">
        <v>0</v>
      </c>
      <c r="T86" s="131">
        <v>248.01</v>
      </c>
      <c r="U86" s="35"/>
      <c r="V86" s="131">
        <v>0</v>
      </c>
      <c r="W86" s="131"/>
      <c r="X86" s="35"/>
      <c r="Y86" s="131">
        <v>0</v>
      </c>
      <c r="Z86" s="131">
        <v>0</v>
      </c>
      <c r="AA86" s="131">
        <v>0</v>
      </c>
      <c r="AB86" s="35"/>
      <c r="AC86" s="131">
        <f t="shared" si="12"/>
        <v>2004.21</v>
      </c>
      <c r="AD86" s="35"/>
      <c r="AE86" s="306">
        <f t="shared" si="13"/>
        <v>1972.01</v>
      </c>
      <c r="AF86" s="306">
        <f t="shared" si="14"/>
        <v>0</v>
      </c>
      <c r="AG86" s="306">
        <f t="shared" si="15"/>
        <v>1972.01</v>
      </c>
      <c r="AH86" s="306">
        <f t="shared" si="16"/>
        <v>32.200000000000003</v>
      </c>
      <c r="AI86" s="306">
        <f t="shared" si="17"/>
        <v>0</v>
      </c>
    </row>
    <row r="87" spans="1:35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171"/>
      <c r="H87" s="131">
        <v>10810</v>
      </c>
      <c r="I87" s="131">
        <v>0</v>
      </c>
      <c r="J87" s="131">
        <v>10810</v>
      </c>
      <c r="K87" s="35"/>
      <c r="L87" s="131">
        <v>51</v>
      </c>
      <c r="M87" s="131">
        <v>101.30866999999999</v>
      </c>
      <c r="N87" s="187"/>
      <c r="O87" s="131">
        <v>0</v>
      </c>
      <c r="P87" s="131">
        <v>0</v>
      </c>
      <c r="Q87" s="35"/>
      <c r="R87" s="131">
        <v>744.26</v>
      </c>
      <c r="S87" s="131">
        <v>75</v>
      </c>
      <c r="T87" s="131">
        <v>669.26</v>
      </c>
      <c r="U87" s="35"/>
      <c r="V87" s="131">
        <v>0</v>
      </c>
      <c r="W87" s="131"/>
      <c r="X87" s="35"/>
      <c r="Y87" s="131">
        <v>1023</v>
      </c>
      <c r="Z87" s="131">
        <v>103</v>
      </c>
      <c r="AA87" s="131">
        <v>920</v>
      </c>
      <c r="AB87" s="35"/>
      <c r="AC87" s="131">
        <f t="shared" si="12"/>
        <v>12551.568670000001</v>
      </c>
      <c r="AD87" s="35"/>
      <c r="AE87" s="306">
        <f t="shared" si="13"/>
        <v>12577.26</v>
      </c>
      <c r="AF87" s="306">
        <f t="shared" si="14"/>
        <v>178</v>
      </c>
      <c r="AG87" s="306">
        <f t="shared" si="15"/>
        <v>12399.26</v>
      </c>
      <c r="AH87" s="306">
        <f t="shared" si="16"/>
        <v>51</v>
      </c>
      <c r="AI87" s="306">
        <f t="shared" si="17"/>
        <v>101.30866999999999</v>
      </c>
    </row>
    <row r="88" spans="1:35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171"/>
      <c r="H88" s="131">
        <v>5976</v>
      </c>
      <c r="I88" s="131">
        <v>0</v>
      </c>
      <c r="J88" s="131">
        <v>5976</v>
      </c>
      <c r="K88" s="35"/>
      <c r="L88" s="131">
        <v>98.45</v>
      </c>
      <c r="M88" s="131">
        <v>281.16239999999999</v>
      </c>
      <c r="N88" s="187"/>
      <c r="O88" s="131">
        <v>0</v>
      </c>
      <c r="P88" s="131">
        <v>0</v>
      </c>
      <c r="Q88" s="35"/>
      <c r="R88" s="131">
        <v>1683</v>
      </c>
      <c r="S88" s="131">
        <v>869</v>
      </c>
      <c r="T88" s="131">
        <v>814</v>
      </c>
      <c r="U88" s="35"/>
      <c r="V88" s="131">
        <v>0</v>
      </c>
      <c r="W88" s="131"/>
      <c r="X88" s="35"/>
      <c r="Y88" s="131">
        <v>0</v>
      </c>
      <c r="Z88" s="131">
        <v>0</v>
      </c>
      <c r="AA88" s="131">
        <v>0</v>
      </c>
      <c r="AB88" s="35"/>
      <c r="AC88" s="131">
        <f t="shared" si="12"/>
        <v>7169.6124</v>
      </c>
      <c r="AD88" s="35"/>
      <c r="AE88" s="306">
        <f t="shared" si="13"/>
        <v>7659</v>
      </c>
      <c r="AF88" s="306">
        <f t="shared" si="14"/>
        <v>869</v>
      </c>
      <c r="AG88" s="306">
        <f t="shared" si="15"/>
        <v>6790</v>
      </c>
      <c r="AH88" s="306">
        <f t="shared" si="16"/>
        <v>98.45</v>
      </c>
      <c r="AI88" s="306">
        <f t="shared" si="17"/>
        <v>281.16239999999999</v>
      </c>
    </row>
    <row r="89" spans="1:35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171"/>
      <c r="H89" s="131">
        <v>5383</v>
      </c>
      <c r="I89" s="131">
        <v>0</v>
      </c>
      <c r="J89" s="131">
        <v>5383</v>
      </c>
      <c r="K89" s="35"/>
      <c r="L89" s="131">
        <v>85.38</v>
      </c>
      <c r="M89" s="131">
        <v>0</v>
      </c>
      <c r="N89" s="187"/>
      <c r="O89" s="131"/>
      <c r="P89" s="131">
        <v>0</v>
      </c>
      <c r="Q89" s="35"/>
      <c r="R89" s="131"/>
      <c r="S89" s="131"/>
      <c r="T89" s="131">
        <v>0</v>
      </c>
      <c r="U89" s="35"/>
      <c r="V89" s="131">
        <v>0</v>
      </c>
      <c r="W89" s="131"/>
      <c r="X89" s="35"/>
      <c r="Y89" s="131">
        <v>264</v>
      </c>
      <c r="Z89" s="131">
        <v>0</v>
      </c>
      <c r="AA89" s="131">
        <v>264</v>
      </c>
      <c r="AB89" s="35"/>
      <c r="AC89" s="131">
        <f t="shared" si="12"/>
        <v>5732.38</v>
      </c>
      <c r="AD89" s="35"/>
      <c r="AE89" s="306">
        <f t="shared" si="13"/>
        <v>5647</v>
      </c>
      <c r="AF89" s="306">
        <f t="shared" si="14"/>
        <v>0</v>
      </c>
      <c r="AG89" s="306">
        <f t="shared" si="15"/>
        <v>5647</v>
      </c>
      <c r="AH89" s="306">
        <f t="shared" si="16"/>
        <v>85.38</v>
      </c>
      <c r="AI89" s="306">
        <f t="shared" si="17"/>
        <v>0</v>
      </c>
    </row>
    <row r="90" spans="1:35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171"/>
      <c r="H90" s="131">
        <v>44952</v>
      </c>
      <c r="I90" s="131">
        <v>22926</v>
      </c>
      <c r="J90" s="131">
        <v>22026</v>
      </c>
      <c r="K90" s="35"/>
      <c r="L90" s="131">
        <v>1125</v>
      </c>
      <c r="M90" s="131">
        <v>249</v>
      </c>
      <c r="N90" s="187"/>
      <c r="O90" s="131">
        <v>0</v>
      </c>
      <c r="P90" s="131">
        <v>0</v>
      </c>
      <c r="Q90" s="35"/>
      <c r="R90" s="131">
        <v>0</v>
      </c>
      <c r="S90" s="131">
        <v>0</v>
      </c>
      <c r="T90" s="131">
        <v>0</v>
      </c>
      <c r="U90" s="35"/>
      <c r="V90" s="131">
        <v>275</v>
      </c>
      <c r="W90" s="131"/>
      <c r="X90" s="35"/>
      <c r="Y90" s="131">
        <v>3875.0300000000007</v>
      </c>
      <c r="Z90" s="131">
        <v>0</v>
      </c>
      <c r="AA90" s="131">
        <v>3875.0300000000007</v>
      </c>
      <c r="AB90" s="35"/>
      <c r="AC90" s="131">
        <f t="shared" si="12"/>
        <v>27550.03</v>
      </c>
      <c r="AD90" s="35"/>
      <c r="AE90" s="306">
        <f t="shared" si="13"/>
        <v>48827.03</v>
      </c>
      <c r="AF90" s="306">
        <f t="shared" si="14"/>
        <v>22926</v>
      </c>
      <c r="AG90" s="306">
        <f t="shared" si="15"/>
        <v>25901.03</v>
      </c>
      <c r="AH90" s="306">
        <f t="shared" si="16"/>
        <v>1400</v>
      </c>
      <c r="AI90" s="306">
        <f t="shared" si="17"/>
        <v>249</v>
      </c>
    </row>
    <row r="91" spans="1:35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171"/>
      <c r="H91" s="131">
        <v>1471</v>
      </c>
      <c r="I91" s="131">
        <v>0</v>
      </c>
      <c r="J91" s="131">
        <v>1471</v>
      </c>
      <c r="K91" s="35"/>
      <c r="L91" s="131">
        <v>22</v>
      </c>
      <c r="M91" s="131">
        <v>0</v>
      </c>
      <c r="N91" s="187"/>
      <c r="O91" s="131">
        <v>136.5</v>
      </c>
      <c r="P91" s="131">
        <v>4</v>
      </c>
      <c r="Q91" s="35"/>
      <c r="R91" s="131">
        <v>140.6</v>
      </c>
      <c r="S91" s="131">
        <v>0</v>
      </c>
      <c r="T91" s="131">
        <v>140.6</v>
      </c>
      <c r="U91" s="35"/>
      <c r="V91" s="131">
        <v>0</v>
      </c>
      <c r="W91" s="131">
        <v>0.23</v>
      </c>
      <c r="X91" s="35"/>
      <c r="Y91" s="131">
        <v>34</v>
      </c>
      <c r="Z91" s="131">
        <v>6</v>
      </c>
      <c r="AA91" s="131">
        <v>28</v>
      </c>
      <c r="AB91" s="35"/>
      <c r="AC91" s="131">
        <f t="shared" si="12"/>
        <v>1802.33</v>
      </c>
      <c r="AD91" s="35"/>
      <c r="AE91" s="306">
        <f t="shared" si="13"/>
        <v>1645.6</v>
      </c>
      <c r="AF91" s="306">
        <f t="shared" si="14"/>
        <v>6</v>
      </c>
      <c r="AG91" s="306">
        <f t="shared" si="15"/>
        <v>1639.6</v>
      </c>
      <c r="AH91" s="306">
        <f t="shared" si="16"/>
        <v>158.5</v>
      </c>
      <c r="AI91" s="306">
        <f t="shared" si="17"/>
        <v>4.2300000000000004</v>
      </c>
    </row>
    <row r="92" spans="1:35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171"/>
      <c r="H92" s="131">
        <v>569</v>
      </c>
      <c r="I92" s="131">
        <v>0</v>
      </c>
      <c r="J92" s="131">
        <v>569</v>
      </c>
      <c r="K92" s="35"/>
      <c r="L92" s="131">
        <v>7.17</v>
      </c>
      <c r="M92" s="131">
        <v>0</v>
      </c>
      <c r="N92" s="187"/>
      <c r="O92" s="131">
        <v>0</v>
      </c>
      <c r="P92" s="131">
        <v>0</v>
      </c>
      <c r="Q92" s="35"/>
      <c r="R92" s="131">
        <v>364.02</v>
      </c>
      <c r="S92" s="131">
        <v>0</v>
      </c>
      <c r="T92" s="131">
        <v>364.02</v>
      </c>
      <c r="U92" s="35"/>
      <c r="V92" s="131">
        <v>0</v>
      </c>
      <c r="W92" s="131"/>
      <c r="X92" s="35"/>
      <c r="Y92" s="131">
        <v>15.599999999999994</v>
      </c>
      <c r="Z92" s="131">
        <v>0</v>
      </c>
      <c r="AA92" s="131">
        <v>15.6</v>
      </c>
      <c r="AB92" s="35"/>
      <c r="AC92" s="131">
        <f t="shared" si="12"/>
        <v>955.79</v>
      </c>
      <c r="AD92" s="35"/>
      <c r="AE92" s="306">
        <f t="shared" si="13"/>
        <v>948.62</v>
      </c>
      <c r="AF92" s="306">
        <f t="shared" si="14"/>
        <v>0</v>
      </c>
      <c r="AG92" s="306">
        <f t="shared" si="15"/>
        <v>948.62</v>
      </c>
      <c r="AH92" s="306">
        <f t="shared" si="16"/>
        <v>7.17</v>
      </c>
      <c r="AI92" s="306">
        <f t="shared" si="17"/>
        <v>0</v>
      </c>
    </row>
    <row r="93" spans="1:35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171"/>
      <c r="H93" s="131">
        <v>25292</v>
      </c>
      <c r="I93" s="131">
        <v>0</v>
      </c>
      <c r="J93" s="131">
        <v>25292</v>
      </c>
      <c r="K93" s="35"/>
      <c r="L93" s="131">
        <v>139.25</v>
      </c>
      <c r="M93" s="131">
        <v>0</v>
      </c>
      <c r="N93" s="187"/>
      <c r="O93" s="131">
        <v>0</v>
      </c>
      <c r="P93" s="131">
        <v>0</v>
      </c>
      <c r="Q93" s="35"/>
      <c r="R93" s="131">
        <v>4662</v>
      </c>
      <c r="S93" s="131">
        <v>118.84</v>
      </c>
      <c r="T93" s="131">
        <v>4543.16</v>
      </c>
      <c r="U93" s="35"/>
      <c r="V93" s="131">
        <v>0</v>
      </c>
      <c r="W93" s="131"/>
      <c r="X93" s="35"/>
      <c r="Y93" s="131">
        <v>0</v>
      </c>
      <c r="Z93" s="131">
        <v>0</v>
      </c>
      <c r="AA93" s="131">
        <v>0</v>
      </c>
      <c r="AB93" s="35"/>
      <c r="AC93" s="131">
        <f t="shared" si="12"/>
        <v>29974.41</v>
      </c>
      <c r="AD93" s="35"/>
      <c r="AE93" s="306">
        <f t="shared" si="13"/>
        <v>29954</v>
      </c>
      <c r="AF93" s="306">
        <f t="shared" si="14"/>
        <v>118.84</v>
      </c>
      <c r="AG93" s="306">
        <f t="shared" si="15"/>
        <v>29835.16</v>
      </c>
      <c r="AH93" s="306">
        <f t="shared" si="16"/>
        <v>139.25</v>
      </c>
      <c r="AI93" s="306">
        <f t="shared" si="17"/>
        <v>0</v>
      </c>
    </row>
    <row r="94" spans="1:35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171"/>
      <c r="H94" s="131">
        <v>7988</v>
      </c>
      <c r="I94" s="131">
        <v>0</v>
      </c>
      <c r="J94" s="131">
        <v>7988</v>
      </c>
      <c r="K94" s="35"/>
      <c r="L94" s="131">
        <v>222.9</v>
      </c>
      <c r="M94" s="131">
        <v>137.43561499999998</v>
      </c>
      <c r="N94" s="187"/>
      <c r="O94" s="131">
        <v>0</v>
      </c>
      <c r="P94" s="131">
        <v>0</v>
      </c>
      <c r="Q94" s="35"/>
      <c r="R94" s="131">
        <v>0</v>
      </c>
      <c r="S94" s="131">
        <v>0</v>
      </c>
      <c r="T94" s="131">
        <v>0</v>
      </c>
      <c r="U94" s="35"/>
      <c r="V94" s="131">
        <v>0</v>
      </c>
      <c r="W94" s="131"/>
      <c r="X94" s="35"/>
      <c r="Y94" s="131">
        <v>1100.33</v>
      </c>
      <c r="Z94" s="131">
        <v>110.033</v>
      </c>
      <c r="AA94" s="131">
        <v>990.29699999999991</v>
      </c>
      <c r="AB94" s="35"/>
      <c r="AC94" s="131">
        <f t="shared" si="12"/>
        <v>9338.6326150000004</v>
      </c>
      <c r="AD94" s="35"/>
      <c r="AE94" s="306">
        <f t="shared" si="13"/>
        <v>9088.33</v>
      </c>
      <c r="AF94" s="306">
        <f t="shared" si="14"/>
        <v>110.033</v>
      </c>
      <c r="AG94" s="306">
        <f t="shared" si="15"/>
        <v>8978.2970000000005</v>
      </c>
      <c r="AH94" s="306">
        <f t="shared" si="16"/>
        <v>222.9</v>
      </c>
      <c r="AI94" s="306">
        <f t="shared" si="17"/>
        <v>137.43561499999998</v>
      </c>
    </row>
    <row r="95" spans="1:35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171"/>
      <c r="H95" s="131">
        <v>16979</v>
      </c>
      <c r="I95" s="131">
        <v>0</v>
      </c>
      <c r="J95" s="131">
        <v>16979</v>
      </c>
      <c r="K95" s="35"/>
      <c r="L95" s="131">
        <v>176.85</v>
      </c>
      <c r="M95" s="131">
        <v>202.1765</v>
      </c>
      <c r="N95" s="187"/>
      <c r="O95" s="131">
        <v>6.4</v>
      </c>
      <c r="P95" s="131">
        <v>0</v>
      </c>
      <c r="Q95" s="35"/>
      <c r="R95" s="131">
        <v>0</v>
      </c>
      <c r="S95" s="131">
        <v>0</v>
      </c>
      <c r="T95" s="131">
        <v>0</v>
      </c>
      <c r="U95" s="35"/>
      <c r="V95" s="131">
        <v>34.4</v>
      </c>
      <c r="W95" s="131"/>
      <c r="X95" s="35"/>
      <c r="Y95" s="131">
        <v>1523</v>
      </c>
      <c r="Z95" s="131">
        <v>274.14</v>
      </c>
      <c r="AA95" s="131">
        <v>1248.8599999999999</v>
      </c>
      <c r="AB95" s="35"/>
      <c r="AC95" s="131">
        <f t="shared" si="12"/>
        <v>18647.686500000003</v>
      </c>
      <c r="AD95" s="35"/>
      <c r="AE95" s="306">
        <f t="shared" si="13"/>
        <v>18502</v>
      </c>
      <c r="AF95" s="306">
        <f t="shared" si="14"/>
        <v>274.14</v>
      </c>
      <c r="AG95" s="306">
        <f t="shared" si="15"/>
        <v>18227.86</v>
      </c>
      <c r="AH95" s="306">
        <f t="shared" si="16"/>
        <v>217.65</v>
      </c>
      <c r="AI95" s="306">
        <f t="shared" si="17"/>
        <v>202.1765</v>
      </c>
    </row>
    <row r="96" spans="1:35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171"/>
      <c r="H96" s="131">
        <v>4438</v>
      </c>
      <c r="I96" s="131">
        <v>0</v>
      </c>
      <c r="J96" s="131">
        <v>4438</v>
      </c>
      <c r="K96" s="35"/>
      <c r="L96" s="131">
        <v>378.04</v>
      </c>
      <c r="M96" s="131">
        <v>0</v>
      </c>
      <c r="N96" s="187"/>
      <c r="O96" s="131">
        <v>20.52</v>
      </c>
      <c r="P96" s="131">
        <v>0</v>
      </c>
      <c r="Q96" s="35"/>
      <c r="R96" s="131">
        <v>7525.85</v>
      </c>
      <c r="S96" s="131">
        <v>0</v>
      </c>
      <c r="T96" s="131">
        <v>7525.85</v>
      </c>
      <c r="U96" s="35"/>
      <c r="V96" s="131">
        <v>0</v>
      </c>
      <c r="W96" s="131"/>
      <c r="X96" s="35"/>
      <c r="Y96" s="131">
        <v>0</v>
      </c>
      <c r="Z96" s="131">
        <v>0</v>
      </c>
      <c r="AA96" s="131">
        <v>0</v>
      </c>
      <c r="AB96" s="35"/>
      <c r="AC96" s="131">
        <f t="shared" si="12"/>
        <v>12362.41</v>
      </c>
      <c r="AD96" s="35"/>
      <c r="AE96" s="306">
        <f t="shared" si="13"/>
        <v>11963.85</v>
      </c>
      <c r="AF96" s="306">
        <f t="shared" si="14"/>
        <v>0</v>
      </c>
      <c r="AG96" s="306">
        <f t="shared" si="15"/>
        <v>11963.85</v>
      </c>
      <c r="AH96" s="306">
        <f t="shared" si="16"/>
        <v>398.56</v>
      </c>
      <c r="AI96" s="306">
        <f t="shared" si="17"/>
        <v>0</v>
      </c>
    </row>
    <row r="97" spans="1:35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171"/>
      <c r="H97" s="131">
        <v>2598</v>
      </c>
      <c r="I97" s="131">
        <v>0</v>
      </c>
      <c r="J97" s="131">
        <v>2598</v>
      </c>
      <c r="K97" s="35"/>
      <c r="L97" s="131">
        <v>68</v>
      </c>
      <c r="M97" s="131">
        <v>60.000000000000007</v>
      </c>
      <c r="N97" s="187"/>
      <c r="O97" s="131">
        <v>4</v>
      </c>
      <c r="P97" s="131">
        <v>0</v>
      </c>
      <c r="Q97" s="35"/>
      <c r="R97" s="131">
        <v>1955</v>
      </c>
      <c r="S97" s="131">
        <v>37</v>
      </c>
      <c r="T97" s="131">
        <v>1918</v>
      </c>
      <c r="U97" s="35"/>
      <c r="V97" s="131">
        <v>0</v>
      </c>
      <c r="W97" s="131"/>
      <c r="X97" s="35"/>
      <c r="Y97" s="131">
        <v>60.84</v>
      </c>
      <c r="Z97" s="131">
        <v>6.3799999999999972</v>
      </c>
      <c r="AA97" s="131">
        <v>54.46</v>
      </c>
      <c r="AB97" s="35"/>
      <c r="AC97" s="131">
        <f t="shared" si="12"/>
        <v>4702.46</v>
      </c>
      <c r="AD97" s="35"/>
      <c r="AE97" s="306">
        <f t="shared" si="13"/>
        <v>4613.84</v>
      </c>
      <c r="AF97" s="306">
        <f t="shared" si="14"/>
        <v>43.379999999999995</v>
      </c>
      <c r="AG97" s="306">
        <f t="shared" si="15"/>
        <v>4570.46</v>
      </c>
      <c r="AH97" s="306">
        <f t="shared" si="16"/>
        <v>72</v>
      </c>
      <c r="AI97" s="306">
        <f t="shared" si="17"/>
        <v>60.000000000000007</v>
      </c>
    </row>
    <row r="98" spans="1:35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171"/>
      <c r="H98" s="131">
        <v>6516</v>
      </c>
      <c r="I98" s="131">
        <v>0</v>
      </c>
      <c r="J98" s="131">
        <v>6516</v>
      </c>
      <c r="K98" s="35"/>
      <c r="L98" s="131">
        <v>103.43</v>
      </c>
      <c r="M98" s="131">
        <v>65.323499999999996</v>
      </c>
      <c r="N98" s="187"/>
      <c r="O98" s="131">
        <v>0</v>
      </c>
      <c r="P98" s="131">
        <v>0</v>
      </c>
      <c r="Q98" s="35"/>
      <c r="R98" s="131">
        <v>0</v>
      </c>
      <c r="S98" s="131">
        <v>0</v>
      </c>
      <c r="T98" s="131">
        <v>0</v>
      </c>
      <c r="U98" s="35"/>
      <c r="V98" s="131">
        <v>0</v>
      </c>
      <c r="W98" s="131"/>
      <c r="X98" s="35"/>
      <c r="Y98" s="131">
        <v>586</v>
      </c>
      <c r="Z98" s="131">
        <v>0</v>
      </c>
      <c r="AA98" s="131">
        <v>586</v>
      </c>
      <c r="AB98" s="35"/>
      <c r="AC98" s="131">
        <f t="shared" si="12"/>
        <v>7270.7535000000007</v>
      </c>
      <c r="AD98" s="35"/>
      <c r="AE98" s="306">
        <f t="shared" si="13"/>
        <v>7102</v>
      </c>
      <c r="AF98" s="306">
        <f t="shared" si="14"/>
        <v>0</v>
      </c>
      <c r="AG98" s="306">
        <f t="shared" si="15"/>
        <v>7102</v>
      </c>
      <c r="AH98" s="306">
        <f t="shared" si="16"/>
        <v>103.43</v>
      </c>
      <c r="AI98" s="306">
        <f t="shared" si="17"/>
        <v>65.323499999999996</v>
      </c>
    </row>
    <row r="99" spans="1:35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171"/>
      <c r="H99" s="131">
        <v>1694</v>
      </c>
      <c r="I99" s="131">
        <v>0</v>
      </c>
      <c r="J99" s="131">
        <v>1694</v>
      </c>
      <c r="K99" s="35"/>
      <c r="L99" s="131">
        <v>31.12</v>
      </c>
      <c r="M99" s="131">
        <v>0</v>
      </c>
      <c r="N99" s="187"/>
      <c r="O99" s="131">
        <v>13.6</v>
      </c>
      <c r="P99" s="131">
        <v>0</v>
      </c>
      <c r="Q99" s="35"/>
      <c r="R99" s="131">
        <v>643</v>
      </c>
      <c r="S99" s="131">
        <v>0</v>
      </c>
      <c r="T99" s="131">
        <v>643</v>
      </c>
      <c r="U99" s="35"/>
      <c r="V99" s="131">
        <v>0</v>
      </c>
      <c r="W99" s="131"/>
      <c r="X99" s="35"/>
      <c r="Y99" s="131">
        <v>0</v>
      </c>
      <c r="Z99" s="131">
        <v>0</v>
      </c>
      <c r="AA99" s="131">
        <v>0</v>
      </c>
      <c r="AB99" s="35"/>
      <c r="AC99" s="131">
        <f t="shared" si="12"/>
        <v>2381.7199999999998</v>
      </c>
      <c r="AD99" s="35"/>
      <c r="AE99" s="306">
        <f t="shared" si="13"/>
        <v>2337</v>
      </c>
      <c r="AF99" s="306">
        <f t="shared" si="14"/>
        <v>0</v>
      </c>
      <c r="AG99" s="306">
        <f t="shared" si="15"/>
        <v>2337</v>
      </c>
      <c r="AH99" s="306">
        <f t="shared" si="16"/>
        <v>44.72</v>
      </c>
      <c r="AI99" s="306">
        <f t="shared" si="17"/>
        <v>0</v>
      </c>
    </row>
    <row r="100" spans="1:35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171"/>
      <c r="H100" s="131">
        <v>800</v>
      </c>
      <c r="I100" s="131">
        <v>0</v>
      </c>
      <c r="J100" s="131">
        <v>800</v>
      </c>
      <c r="K100" s="35"/>
      <c r="L100" s="131">
        <v>150</v>
      </c>
      <c r="M100" s="131">
        <v>0</v>
      </c>
      <c r="N100" s="187"/>
      <c r="O100" s="131">
        <v>0</v>
      </c>
      <c r="P100" s="131">
        <v>0</v>
      </c>
      <c r="Q100" s="35"/>
      <c r="R100" s="131">
        <v>0</v>
      </c>
      <c r="S100" s="131">
        <v>0</v>
      </c>
      <c r="T100" s="131">
        <v>0</v>
      </c>
      <c r="U100" s="35"/>
      <c r="V100" s="131">
        <v>0</v>
      </c>
      <c r="W100" s="131"/>
      <c r="X100" s="35"/>
      <c r="Y100" s="131">
        <v>0</v>
      </c>
      <c r="Z100" s="131">
        <v>0</v>
      </c>
      <c r="AA100" s="131">
        <v>0</v>
      </c>
      <c r="AB100" s="35"/>
      <c r="AC100" s="131">
        <f t="shared" si="12"/>
        <v>950</v>
      </c>
      <c r="AD100" s="35"/>
      <c r="AE100" s="306">
        <f t="shared" si="13"/>
        <v>800</v>
      </c>
      <c r="AF100" s="306">
        <f t="shared" si="14"/>
        <v>0</v>
      </c>
      <c r="AG100" s="306">
        <f t="shared" si="15"/>
        <v>800</v>
      </c>
      <c r="AH100" s="306">
        <f t="shared" si="16"/>
        <v>150</v>
      </c>
      <c r="AI100" s="306">
        <f t="shared" si="17"/>
        <v>0</v>
      </c>
    </row>
    <row r="101" spans="1:35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171"/>
      <c r="H101" s="131">
        <v>3257</v>
      </c>
      <c r="I101" s="131">
        <v>0</v>
      </c>
      <c r="J101" s="131">
        <v>3257</v>
      </c>
      <c r="K101" s="35"/>
      <c r="L101" s="131">
        <v>421.58</v>
      </c>
      <c r="M101" s="131">
        <v>3.2500000000000004</v>
      </c>
      <c r="N101" s="187"/>
      <c r="O101" s="131">
        <v>0</v>
      </c>
      <c r="P101" s="131">
        <v>0</v>
      </c>
      <c r="Q101" s="35"/>
      <c r="R101" s="131">
        <v>1369.94</v>
      </c>
      <c r="S101" s="131">
        <v>0</v>
      </c>
      <c r="T101" s="131">
        <v>1369.94</v>
      </c>
      <c r="U101" s="35"/>
      <c r="V101" s="131">
        <v>0</v>
      </c>
      <c r="W101" s="131"/>
      <c r="X101" s="35"/>
      <c r="Y101" s="131">
        <v>127.60000000000001</v>
      </c>
      <c r="Z101" s="131">
        <v>0</v>
      </c>
      <c r="AA101" s="131">
        <v>127.6</v>
      </c>
      <c r="AB101" s="35"/>
      <c r="AC101" s="131">
        <f t="shared" ref="AC101:AC132" si="18">J101+L101+M101+O101+P101+T101+V101+W101+AA101</f>
        <v>5179.3700000000008</v>
      </c>
      <c r="AD101" s="35"/>
      <c r="AE101" s="306">
        <f t="shared" ref="AE101:AE132" si="19">H101+R101+Y101</f>
        <v>4754.5400000000009</v>
      </c>
      <c r="AF101" s="306">
        <f t="shared" ref="AF101:AF132" si="20">I101+Z101+S101</f>
        <v>0</v>
      </c>
      <c r="AG101" s="306">
        <f t="shared" ref="AG101:AG132" si="21">AE101-AF101</f>
        <v>4754.5400000000009</v>
      </c>
      <c r="AH101" s="306">
        <f t="shared" ref="AH101:AH132" si="22">L101+O101+V101</f>
        <v>421.58</v>
      </c>
      <c r="AI101" s="306">
        <f t="shared" ref="AI101:AI132" si="23">M101+P101+W101</f>
        <v>3.2500000000000004</v>
      </c>
    </row>
    <row r="102" spans="1:35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171"/>
      <c r="H102" s="131">
        <v>3022</v>
      </c>
      <c r="I102" s="131">
        <v>1824</v>
      </c>
      <c r="J102" s="131">
        <v>1198</v>
      </c>
      <c r="K102" s="35"/>
      <c r="L102" s="131">
        <v>101</v>
      </c>
      <c r="M102" s="131">
        <v>87</v>
      </c>
      <c r="N102" s="187"/>
      <c r="O102" s="131">
        <v>0</v>
      </c>
      <c r="P102" s="131">
        <v>0</v>
      </c>
      <c r="Q102" s="35"/>
      <c r="R102" s="131">
        <v>274</v>
      </c>
      <c r="S102" s="131">
        <v>274</v>
      </c>
      <c r="T102" s="131">
        <v>0</v>
      </c>
      <c r="U102" s="35"/>
      <c r="V102" s="131">
        <v>0</v>
      </c>
      <c r="W102" s="131"/>
      <c r="X102" s="35"/>
      <c r="Y102" s="131">
        <v>439</v>
      </c>
      <c r="Z102" s="131">
        <v>0</v>
      </c>
      <c r="AA102" s="131">
        <v>439</v>
      </c>
      <c r="AB102" s="35"/>
      <c r="AC102" s="131">
        <f t="shared" si="18"/>
        <v>1825</v>
      </c>
      <c r="AD102" s="35"/>
      <c r="AE102" s="306">
        <f t="shared" si="19"/>
        <v>3735</v>
      </c>
      <c r="AF102" s="306">
        <f t="shared" si="20"/>
        <v>2098</v>
      </c>
      <c r="AG102" s="306">
        <f t="shared" si="21"/>
        <v>1637</v>
      </c>
      <c r="AH102" s="306">
        <f t="shared" si="22"/>
        <v>101</v>
      </c>
      <c r="AI102" s="306">
        <f t="shared" si="23"/>
        <v>87</v>
      </c>
    </row>
    <row r="103" spans="1:35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171"/>
      <c r="H103" s="131">
        <v>1597</v>
      </c>
      <c r="I103" s="131">
        <v>0</v>
      </c>
      <c r="J103" s="131">
        <v>1597</v>
      </c>
      <c r="K103" s="35"/>
      <c r="L103" s="131">
        <v>59.48</v>
      </c>
      <c r="M103" s="131">
        <v>27.87</v>
      </c>
      <c r="N103" s="187"/>
      <c r="O103" s="131">
        <v>102.8</v>
      </c>
      <c r="P103" s="131">
        <v>0</v>
      </c>
      <c r="Q103" s="35"/>
      <c r="R103" s="131">
        <v>2900</v>
      </c>
      <c r="S103" s="131">
        <v>0</v>
      </c>
      <c r="T103" s="131">
        <v>2900</v>
      </c>
      <c r="U103" s="35"/>
      <c r="V103" s="131">
        <v>0</v>
      </c>
      <c r="W103" s="131"/>
      <c r="X103" s="35"/>
      <c r="Y103" s="131">
        <v>86</v>
      </c>
      <c r="Z103" s="131">
        <v>21</v>
      </c>
      <c r="AA103" s="131">
        <v>65</v>
      </c>
      <c r="AB103" s="35"/>
      <c r="AC103" s="131">
        <f t="shared" si="18"/>
        <v>4752.1499999999996</v>
      </c>
      <c r="AD103" s="35"/>
      <c r="AE103" s="306">
        <f t="shared" si="19"/>
        <v>4583</v>
      </c>
      <c r="AF103" s="306">
        <f t="shared" si="20"/>
        <v>21</v>
      </c>
      <c r="AG103" s="306">
        <f t="shared" si="21"/>
        <v>4562</v>
      </c>
      <c r="AH103" s="306">
        <f t="shared" si="22"/>
        <v>162.28</v>
      </c>
      <c r="AI103" s="306">
        <f t="shared" si="23"/>
        <v>27.87</v>
      </c>
    </row>
    <row r="104" spans="1:35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171"/>
      <c r="H104" s="131">
        <v>1090</v>
      </c>
      <c r="I104" s="131">
        <v>0</v>
      </c>
      <c r="J104" s="131">
        <v>1090</v>
      </c>
      <c r="K104" s="35"/>
      <c r="L104" s="131">
        <v>32</v>
      </c>
      <c r="M104" s="131">
        <v>0</v>
      </c>
      <c r="N104" s="187"/>
      <c r="O104" s="131"/>
      <c r="P104" s="131">
        <v>0</v>
      </c>
      <c r="Q104" s="35"/>
      <c r="R104" s="131"/>
      <c r="S104" s="131"/>
      <c r="T104" s="131">
        <v>0</v>
      </c>
      <c r="U104" s="35"/>
      <c r="V104" s="131">
        <v>0</v>
      </c>
      <c r="W104" s="131"/>
      <c r="X104" s="35"/>
      <c r="Y104" s="131">
        <v>0</v>
      </c>
      <c r="Z104" s="131">
        <v>0</v>
      </c>
      <c r="AA104" s="131">
        <v>0</v>
      </c>
      <c r="AB104" s="35"/>
      <c r="AC104" s="131">
        <f t="shared" si="18"/>
        <v>1122</v>
      </c>
      <c r="AD104" s="35"/>
      <c r="AE104" s="306">
        <f t="shared" si="19"/>
        <v>1090</v>
      </c>
      <c r="AF104" s="306">
        <f t="shared" si="20"/>
        <v>0</v>
      </c>
      <c r="AG104" s="306">
        <f t="shared" si="21"/>
        <v>1090</v>
      </c>
      <c r="AH104" s="306">
        <f t="shared" si="22"/>
        <v>32</v>
      </c>
      <c r="AI104" s="306">
        <f t="shared" si="23"/>
        <v>0</v>
      </c>
    </row>
    <row r="105" spans="1:35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171"/>
      <c r="H105" s="131">
        <v>900</v>
      </c>
      <c r="I105" s="131">
        <v>0</v>
      </c>
      <c r="J105" s="131">
        <v>900</v>
      </c>
      <c r="K105" s="35"/>
      <c r="L105" s="131">
        <v>41</v>
      </c>
      <c r="M105" s="131">
        <v>0</v>
      </c>
      <c r="N105" s="187"/>
      <c r="O105" s="131">
        <v>0</v>
      </c>
      <c r="P105" s="131">
        <v>0</v>
      </c>
      <c r="Q105" s="35"/>
      <c r="R105" s="131">
        <v>2200</v>
      </c>
      <c r="S105" s="131">
        <v>0</v>
      </c>
      <c r="T105" s="131">
        <v>2200</v>
      </c>
      <c r="U105" s="35"/>
      <c r="V105" s="131">
        <v>0</v>
      </c>
      <c r="W105" s="131"/>
      <c r="X105" s="35"/>
      <c r="Y105" s="131">
        <v>0</v>
      </c>
      <c r="Z105" s="131">
        <v>0</v>
      </c>
      <c r="AA105" s="131">
        <v>0</v>
      </c>
      <c r="AB105" s="35"/>
      <c r="AC105" s="131">
        <f t="shared" si="18"/>
        <v>3141</v>
      </c>
      <c r="AD105" s="35"/>
      <c r="AE105" s="306">
        <f t="shared" si="19"/>
        <v>3100</v>
      </c>
      <c r="AF105" s="306">
        <f t="shared" si="20"/>
        <v>0</v>
      </c>
      <c r="AG105" s="306">
        <f t="shared" si="21"/>
        <v>3100</v>
      </c>
      <c r="AH105" s="306">
        <f t="shared" si="22"/>
        <v>41</v>
      </c>
      <c r="AI105" s="306">
        <f t="shared" si="23"/>
        <v>0</v>
      </c>
    </row>
    <row r="106" spans="1:35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171"/>
      <c r="H106" s="131">
        <v>37861</v>
      </c>
      <c r="I106" s="131">
        <v>0</v>
      </c>
      <c r="J106" s="131">
        <v>37861</v>
      </c>
      <c r="K106" s="35"/>
      <c r="L106" s="131">
        <v>998.86</v>
      </c>
      <c r="M106" s="131">
        <v>246</v>
      </c>
      <c r="N106" s="187"/>
      <c r="O106" s="131">
        <v>2.27</v>
      </c>
      <c r="P106" s="131">
        <v>0</v>
      </c>
      <c r="Q106" s="35"/>
      <c r="R106" s="131">
        <v>23004</v>
      </c>
      <c r="S106" s="131">
        <v>592</v>
      </c>
      <c r="T106" s="131">
        <v>22412</v>
      </c>
      <c r="U106" s="35"/>
      <c r="V106" s="131">
        <v>0.62</v>
      </c>
      <c r="W106" s="131"/>
      <c r="X106" s="35"/>
      <c r="Y106" s="131">
        <v>0</v>
      </c>
      <c r="Z106" s="131">
        <v>0</v>
      </c>
      <c r="AA106" s="131">
        <v>0</v>
      </c>
      <c r="AB106" s="35"/>
      <c r="AC106" s="131">
        <f t="shared" si="18"/>
        <v>61520.75</v>
      </c>
      <c r="AD106" s="35"/>
      <c r="AE106" s="306">
        <f t="shared" si="19"/>
        <v>60865</v>
      </c>
      <c r="AF106" s="306">
        <f t="shared" si="20"/>
        <v>592</v>
      </c>
      <c r="AG106" s="306">
        <f t="shared" si="21"/>
        <v>60273</v>
      </c>
      <c r="AH106" s="306">
        <f t="shared" si="22"/>
        <v>1001.75</v>
      </c>
      <c r="AI106" s="306">
        <f t="shared" si="23"/>
        <v>246</v>
      </c>
    </row>
    <row r="107" spans="1:35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171"/>
      <c r="H107" s="131">
        <v>12212</v>
      </c>
      <c r="I107" s="131">
        <v>7631</v>
      </c>
      <c r="J107" s="131">
        <v>4581</v>
      </c>
      <c r="K107" s="35"/>
      <c r="L107" s="131">
        <v>488</v>
      </c>
      <c r="M107" s="131">
        <v>49</v>
      </c>
      <c r="N107" s="187"/>
      <c r="O107" s="131"/>
      <c r="P107" s="131">
        <v>0</v>
      </c>
      <c r="Q107" s="35"/>
      <c r="R107" s="131"/>
      <c r="S107" s="131"/>
      <c r="T107" s="131">
        <v>0</v>
      </c>
      <c r="U107" s="35"/>
      <c r="V107" s="131">
        <v>1</v>
      </c>
      <c r="W107" s="131"/>
      <c r="X107" s="35"/>
      <c r="Y107" s="131">
        <v>2071</v>
      </c>
      <c r="Z107" s="131">
        <v>0</v>
      </c>
      <c r="AA107" s="131">
        <v>2071</v>
      </c>
      <c r="AB107" s="35"/>
      <c r="AC107" s="131">
        <f t="shared" si="18"/>
        <v>7190</v>
      </c>
      <c r="AD107" s="35"/>
      <c r="AE107" s="306">
        <f t="shared" si="19"/>
        <v>14283</v>
      </c>
      <c r="AF107" s="306">
        <f t="shared" si="20"/>
        <v>7631</v>
      </c>
      <c r="AG107" s="306">
        <f t="shared" si="21"/>
        <v>6652</v>
      </c>
      <c r="AH107" s="306">
        <f t="shared" si="22"/>
        <v>489</v>
      </c>
      <c r="AI107" s="306">
        <f t="shared" si="23"/>
        <v>49</v>
      </c>
    </row>
    <row r="108" spans="1:35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171"/>
      <c r="H108" s="131">
        <v>764</v>
      </c>
      <c r="I108" s="131">
        <v>0</v>
      </c>
      <c r="J108" s="131">
        <v>764</v>
      </c>
      <c r="K108" s="35"/>
      <c r="L108" s="131">
        <v>0</v>
      </c>
      <c r="M108" s="131">
        <v>0</v>
      </c>
      <c r="N108" s="187"/>
      <c r="O108" s="131">
        <v>0</v>
      </c>
      <c r="P108" s="131">
        <v>0</v>
      </c>
      <c r="Q108" s="35"/>
      <c r="R108" s="131">
        <v>854</v>
      </c>
      <c r="S108" s="131">
        <v>0</v>
      </c>
      <c r="T108" s="131">
        <v>854</v>
      </c>
      <c r="U108" s="35"/>
      <c r="V108" s="131">
        <v>0</v>
      </c>
      <c r="W108" s="131"/>
      <c r="X108" s="35"/>
      <c r="Y108" s="131">
        <v>0</v>
      </c>
      <c r="Z108" s="131">
        <v>0</v>
      </c>
      <c r="AA108" s="131">
        <v>0</v>
      </c>
      <c r="AB108" s="35"/>
      <c r="AC108" s="131">
        <f t="shared" si="18"/>
        <v>1618</v>
      </c>
      <c r="AD108" s="35"/>
      <c r="AE108" s="306">
        <f t="shared" si="19"/>
        <v>1618</v>
      </c>
      <c r="AF108" s="306">
        <f t="shared" si="20"/>
        <v>0</v>
      </c>
      <c r="AG108" s="306">
        <f t="shared" si="21"/>
        <v>1618</v>
      </c>
      <c r="AH108" s="306">
        <f t="shared" si="22"/>
        <v>0</v>
      </c>
      <c r="AI108" s="306">
        <f t="shared" si="23"/>
        <v>0</v>
      </c>
    </row>
    <row r="109" spans="1:35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171"/>
      <c r="H109" s="131">
        <v>9993</v>
      </c>
      <c r="I109" s="131">
        <v>0</v>
      </c>
      <c r="J109" s="131">
        <v>9993</v>
      </c>
      <c r="K109" s="35"/>
      <c r="L109" s="131">
        <v>209.37</v>
      </c>
      <c r="M109" s="131">
        <v>17.43</v>
      </c>
      <c r="N109" s="187"/>
      <c r="O109" s="131">
        <v>0</v>
      </c>
      <c r="P109" s="131">
        <v>3.7</v>
      </c>
      <c r="Q109" s="35"/>
      <c r="R109" s="131">
        <v>1930.35</v>
      </c>
      <c r="S109" s="131">
        <v>0</v>
      </c>
      <c r="T109" s="131">
        <v>1930.35</v>
      </c>
      <c r="U109" s="35"/>
      <c r="V109" s="131">
        <v>0</v>
      </c>
      <c r="W109" s="131"/>
      <c r="X109" s="35"/>
      <c r="Y109" s="131">
        <v>420.38</v>
      </c>
      <c r="Z109" s="131">
        <v>0</v>
      </c>
      <c r="AA109" s="131">
        <v>420.38</v>
      </c>
      <c r="AB109" s="35"/>
      <c r="AC109" s="131">
        <f t="shared" si="18"/>
        <v>12574.230000000001</v>
      </c>
      <c r="AD109" s="35"/>
      <c r="AE109" s="306">
        <f t="shared" si="19"/>
        <v>12343.73</v>
      </c>
      <c r="AF109" s="306">
        <f t="shared" si="20"/>
        <v>0</v>
      </c>
      <c r="AG109" s="306">
        <f t="shared" si="21"/>
        <v>12343.73</v>
      </c>
      <c r="AH109" s="306">
        <f t="shared" si="22"/>
        <v>209.37</v>
      </c>
      <c r="AI109" s="306">
        <f t="shared" si="23"/>
        <v>21.13</v>
      </c>
    </row>
    <row r="110" spans="1:35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171"/>
      <c r="H110" s="131">
        <v>1483</v>
      </c>
      <c r="I110" s="131">
        <v>0</v>
      </c>
      <c r="J110" s="131">
        <v>1483</v>
      </c>
      <c r="K110" s="35"/>
      <c r="L110" s="131">
        <v>39.340000000000003</v>
      </c>
      <c r="M110" s="131">
        <v>1.2</v>
      </c>
      <c r="N110" s="187"/>
      <c r="O110" s="131">
        <v>0</v>
      </c>
      <c r="P110" s="131">
        <v>0</v>
      </c>
      <c r="Q110" s="35"/>
      <c r="R110" s="131">
        <v>2098.34</v>
      </c>
      <c r="S110" s="131">
        <v>0</v>
      </c>
      <c r="T110" s="131">
        <v>2098.34</v>
      </c>
      <c r="U110" s="35"/>
      <c r="V110" s="131">
        <v>0</v>
      </c>
      <c r="W110" s="131"/>
      <c r="X110" s="35"/>
      <c r="Y110" s="131">
        <v>0</v>
      </c>
      <c r="Z110" s="131">
        <v>0</v>
      </c>
      <c r="AA110" s="131">
        <v>0</v>
      </c>
      <c r="AB110" s="35"/>
      <c r="AC110" s="131">
        <f t="shared" si="18"/>
        <v>3621.88</v>
      </c>
      <c r="AD110" s="35"/>
      <c r="AE110" s="306">
        <f t="shared" si="19"/>
        <v>3581.34</v>
      </c>
      <c r="AF110" s="306">
        <f t="shared" si="20"/>
        <v>0</v>
      </c>
      <c r="AG110" s="306">
        <f t="shared" si="21"/>
        <v>3581.34</v>
      </c>
      <c r="AH110" s="306">
        <f t="shared" si="22"/>
        <v>39.340000000000003</v>
      </c>
      <c r="AI110" s="306">
        <f t="shared" si="23"/>
        <v>1.2</v>
      </c>
    </row>
    <row r="111" spans="1:35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171"/>
      <c r="H111" s="131">
        <v>3000</v>
      </c>
      <c r="I111" s="131">
        <v>0</v>
      </c>
      <c r="J111" s="131">
        <v>3000</v>
      </c>
      <c r="K111" s="35"/>
      <c r="L111" s="131">
        <v>55.19</v>
      </c>
      <c r="M111" s="131">
        <v>0</v>
      </c>
      <c r="N111" s="187"/>
      <c r="O111" s="131">
        <v>0</v>
      </c>
      <c r="P111" s="131">
        <v>33.42</v>
      </c>
      <c r="Q111" s="35"/>
      <c r="R111" s="131">
        <v>3000</v>
      </c>
      <c r="S111" s="131">
        <v>0</v>
      </c>
      <c r="T111" s="131">
        <v>3000</v>
      </c>
      <c r="U111" s="35"/>
      <c r="V111" s="131">
        <v>0</v>
      </c>
      <c r="W111" s="131">
        <v>7</v>
      </c>
      <c r="X111" s="35"/>
      <c r="Y111" s="131">
        <v>4873</v>
      </c>
      <c r="Z111" s="131">
        <v>4852</v>
      </c>
      <c r="AA111" s="131">
        <v>21</v>
      </c>
      <c r="AB111" s="35"/>
      <c r="AC111" s="131">
        <f t="shared" si="18"/>
        <v>6116.6100000000006</v>
      </c>
      <c r="AD111" s="35"/>
      <c r="AE111" s="306">
        <f t="shared" si="19"/>
        <v>10873</v>
      </c>
      <c r="AF111" s="306">
        <f t="shared" si="20"/>
        <v>4852</v>
      </c>
      <c r="AG111" s="306">
        <f t="shared" si="21"/>
        <v>6021</v>
      </c>
      <c r="AH111" s="306">
        <f t="shared" si="22"/>
        <v>55.19</v>
      </c>
      <c r="AI111" s="306">
        <f t="shared" si="23"/>
        <v>40.42</v>
      </c>
    </row>
    <row r="112" spans="1:35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171"/>
      <c r="H112" s="131">
        <v>36671</v>
      </c>
      <c r="I112" s="131">
        <v>3105</v>
      </c>
      <c r="J112" s="131">
        <v>33566</v>
      </c>
      <c r="K112" s="35"/>
      <c r="L112" s="131">
        <v>1836.44</v>
      </c>
      <c r="M112" s="131">
        <v>683.56949999999995</v>
      </c>
      <c r="N112" s="187"/>
      <c r="O112" s="131"/>
      <c r="P112" s="131">
        <v>0</v>
      </c>
      <c r="Q112" s="35"/>
      <c r="R112" s="131"/>
      <c r="S112" s="131"/>
      <c r="T112" s="131">
        <v>0</v>
      </c>
      <c r="U112" s="35"/>
      <c r="V112" s="131">
        <v>0</v>
      </c>
      <c r="W112" s="131"/>
      <c r="X112" s="35"/>
      <c r="Y112" s="131">
        <v>6928</v>
      </c>
      <c r="Z112" s="131">
        <v>2469</v>
      </c>
      <c r="AA112" s="131">
        <v>4459</v>
      </c>
      <c r="AB112" s="35"/>
      <c r="AC112" s="131">
        <f t="shared" si="18"/>
        <v>40545.0095</v>
      </c>
      <c r="AD112" s="35"/>
      <c r="AE112" s="306">
        <f t="shared" si="19"/>
        <v>43599</v>
      </c>
      <c r="AF112" s="306">
        <f t="shared" si="20"/>
        <v>5574</v>
      </c>
      <c r="AG112" s="306">
        <f t="shared" si="21"/>
        <v>38025</v>
      </c>
      <c r="AH112" s="306">
        <f t="shared" si="22"/>
        <v>1836.44</v>
      </c>
      <c r="AI112" s="306">
        <f t="shared" si="23"/>
        <v>683.56949999999995</v>
      </c>
    </row>
    <row r="113" spans="1:35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171"/>
      <c r="H113" s="131">
        <v>31121</v>
      </c>
      <c r="I113" s="131">
        <v>4359</v>
      </c>
      <c r="J113" s="131">
        <v>26762</v>
      </c>
      <c r="K113" s="35"/>
      <c r="L113" s="131">
        <v>1425</v>
      </c>
      <c r="M113" s="131">
        <v>2342</v>
      </c>
      <c r="N113" s="187"/>
      <c r="O113" s="131"/>
      <c r="P113" s="131">
        <v>0</v>
      </c>
      <c r="Q113" s="35"/>
      <c r="R113" s="131"/>
      <c r="S113" s="131"/>
      <c r="T113" s="131">
        <v>0</v>
      </c>
      <c r="U113" s="35"/>
      <c r="V113" s="131">
        <v>0</v>
      </c>
      <c r="W113" s="131"/>
      <c r="X113" s="35"/>
      <c r="Y113" s="131">
        <v>5323.7</v>
      </c>
      <c r="Z113" s="131">
        <v>0</v>
      </c>
      <c r="AA113" s="131">
        <v>5323.7</v>
      </c>
      <c r="AB113" s="35"/>
      <c r="AC113" s="131">
        <f t="shared" si="18"/>
        <v>35852.699999999997</v>
      </c>
      <c r="AD113" s="35"/>
      <c r="AE113" s="306">
        <f t="shared" si="19"/>
        <v>36444.699999999997</v>
      </c>
      <c r="AF113" s="306">
        <f t="shared" si="20"/>
        <v>4359</v>
      </c>
      <c r="AG113" s="306">
        <f t="shared" si="21"/>
        <v>32085.699999999997</v>
      </c>
      <c r="AH113" s="306">
        <f t="shared" si="22"/>
        <v>1425</v>
      </c>
      <c r="AI113" s="306">
        <f t="shared" si="23"/>
        <v>2342</v>
      </c>
    </row>
    <row r="114" spans="1:35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171"/>
      <c r="H114" s="131">
        <v>11780</v>
      </c>
      <c r="I114" s="131">
        <v>0</v>
      </c>
      <c r="J114" s="131">
        <v>11780</v>
      </c>
      <c r="K114" s="35"/>
      <c r="L114" s="131">
        <v>600.80999999999995</v>
      </c>
      <c r="M114" s="131">
        <v>312.06549999999999</v>
      </c>
      <c r="N114" s="187"/>
      <c r="O114" s="131">
        <v>0</v>
      </c>
      <c r="P114" s="131">
        <v>0</v>
      </c>
      <c r="Q114" s="35"/>
      <c r="R114" s="131">
        <v>0</v>
      </c>
      <c r="S114" s="131">
        <v>0</v>
      </c>
      <c r="T114" s="131">
        <v>0</v>
      </c>
      <c r="U114" s="35"/>
      <c r="V114" s="131">
        <v>0</v>
      </c>
      <c r="W114" s="131"/>
      <c r="X114" s="35"/>
      <c r="Y114" s="131">
        <v>2815</v>
      </c>
      <c r="Z114" s="131">
        <v>1407.5</v>
      </c>
      <c r="AA114" s="131">
        <v>1407.5</v>
      </c>
      <c r="AB114" s="35"/>
      <c r="AC114" s="131">
        <f t="shared" si="18"/>
        <v>14100.3755</v>
      </c>
      <c r="AD114" s="35"/>
      <c r="AE114" s="306">
        <f t="shared" si="19"/>
        <v>14595</v>
      </c>
      <c r="AF114" s="306">
        <f t="shared" si="20"/>
        <v>1407.5</v>
      </c>
      <c r="AG114" s="306">
        <f t="shared" si="21"/>
        <v>13187.5</v>
      </c>
      <c r="AH114" s="306">
        <f t="shared" si="22"/>
        <v>600.80999999999995</v>
      </c>
      <c r="AI114" s="306">
        <f t="shared" si="23"/>
        <v>312.06549999999999</v>
      </c>
    </row>
    <row r="115" spans="1:35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171"/>
      <c r="H115" s="131">
        <v>26057</v>
      </c>
      <c r="I115" s="131">
        <v>12497</v>
      </c>
      <c r="J115" s="131">
        <v>13560</v>
      </c>
      <c r="K115" s="35"/>
      <c r="L115" s="131">
        <v>408</v>
      </c>
      <c r="M115" s="131">
        <v>0</v>
      </c>
      <c r="N115" s="187"/>
      <c r="O115" s="131">
        <v>0</v>
      </c>
      <c r="P115" s="131">
        <v>0</v>
      </c>
      <c r="Q115" s="35"/>
      <c r="R115" s="131">
        <v>3803.93</v>
      </c>
      <c r="S115" s="131">
        <v>0</v>
      </c>
      <c r="T115" s="131">
        <v>3803.93</v>
      </c>
      <c r="U115" s="35"/>
      <c r="V115" s="131">
        <v>0</v>
      </c>
      <c r="W115" s="131">
        <v>0</v>
      </c>
      <c r="X115" s="35"/>
      <c r="Y115" s="131">
        <v>2878.4</v>
      </c>
      <c r="Z115" s="131">
        <v>0</v>
      </c>
      <c r="AA115" s="131">
        <v>2878.4</v>
      </c>
      <c r="AB115" s="35"/>
      <c r="AC115" s="131">
        <f t="shared" si="18"/>
        <v>20650.330000000002</v>
      </c>
      <c r="AD115" s="35"/>
      <c r="AE115" s="306">
        <f t="shared" si="19"/>
        <v>32739.33</v>
      </c>
      <c r="AF115" s="306">
        <f t="shared" si="20"/>
        <v>12497</v>
      </c>
      <c r="AG115" s="306">
        <f t="shared" si="21"/>
        <v>20242.330000000002</v>
      </c>
      <c r="AH115" s="306">
        <f t="shared" si="22"/>
        <v>408</v>
      </c>
      <c r="AI115" s="306">
        <f t="shared" si="23"/>
        <v>0</v>
      </c>
    </row>
    <row r="116" spans="1:35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171"/>
      <c r="H116" s="131">
        <v>8154</v>
      </c>
      <c r="I116" s="131">
        <v>0</v>
      </c>
      <c r="J116" s="131">
        <v>8154</v>
      </c>
      <c r="K116" s="35"/>
      <c r="L116" s="131">
        <v>144</v>
      </c>
      <c r="M116" s="131">
        <v>122.507775</v>
      </c>
      <c r="N116" s="187"/>
      <c r="O116" s="131">
        <v>0</v>
      </c>
      <c r="P116" s="131">
        <v>0</v>
      </c>
      <c r="Q116" s="35"/>
      <c r="R116" s="131">
        <v>0</v>
      </c>
      <c r="S116" s="131">
        <v>0</v>
      </c>
      <c r="T116" s="131">
        <v>0</v>
      </c>
      <c r="U116" s="35"/>
      <c r="V116" s="131">
        <v>0</v>
      </c>
      <c r="W116" s="131"/>
      <c r="X116" s="35"/>
      <c r="Y116" s="131">
        <v>544</v>
      </c>
      <c r="Z116" s="131">
        <v>0</v>
      </c>
      <c r="AA116" s="131">
        <v>544</v>
      </c>
      <c r="AB116" s="35"/>
      <c r="AC116" s="131">
        <f t="shared" si="18"/>
        <v>8964.507775</v>
      </c>
      <c r="AD116" s="35"/>
      <c r="AE116" s="306">
        <f t="shared" si="19"/>
        <v>8698</v>
      </c>
      <c r="AF116" s="306">
        <f t="shared" si="20"/>
        <v>0</v>
      </c>
      <c r="AG116" s="306">
        <f t="shared" si="21"/>
        <v>8698</v>
      </c>
      <c r="AH116" s="306">
        <f t="shared" si="22"/>
        <v>144</v>
      </c>
      <c r="AI116" s="306">
        <f t="shared" si="23"/>
        <v>122.507775</v>
      </c>
    </row>
    <row r="117" spans="1:35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171"/>
      <c r="H117" s="131">
        <v>28158</v>
      </c>
      <c r="I117" s="131">
        <v>11423</v>
      </c>
      <c r="J117" s="131">
        <v>16735</v>
      </c>
      <c r="K117" s="35"/>
      <c r="L117" s="131">
        <v>890</v>
      </c>
      <c r="M117" s="131">
        <v>135</v>
      </c>
      <c r="N117" s="187"/>
      <c r="O117" s="131">
        <v>0</v>
      </c>
      <c r="P117" s="131">
        <v>0</v>
      </c>
      <c r="Q117" s="35"/>
      <c r="R117" s="131">
        <v>0</v>
      </c>
      <c r="S117" s="131">
        <v>0</v>
      </c>
      <c r="T117" s="131">
        <v>0</v>
      </c>
      <c r="U117" s="35"/>
      <c r="V117" s="131">
        <v>6</v>
      </c>
      <c r="W117" s="131"/>
      <c r="X117" s="35"/>
      <c r="Y117" s="131">
        <v>3495</v>
      </c>
      <c r="Z117" s="131">
        <v>86</v>
      </c>
      <c r="AA117" s="131">
        <v>3409</v>
      </c>
      <c r="AB117" s="35"/>
      <c r="AC117" s="131">
        <f t="shared" si="18"/>
        <v>21175</v>
      </c>
      <c r="AD117" s="35"/>
      <c r="AE117" s="306">
        <f t="shared" si="19"/>
        <v>31653</v>
      </c>
      <c r="AF117" s="306">
        <f t="shared" si="20"/>
        <v>11509</v>
      </c>
      <c r="AG117" s="306">
        <f t="shared" si="21"/>
        <v>20144</v>
      </c>
      <c r="AH117" s="306">
        <f t="shared" si="22"/>
        <v>896</v>
      </c>
      <c r="AI117" s="306">
        <f t="shared" si="23"/>
        <v>135</v>
      </c>
    </row>
    <row r="118" spans="1:35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171"/>
      <c r="H118" s="131">
        <v>4527</v>
      </c>
      <c r="I118" s="131">
        <v>0</v>
      </c>
      <c r="J118" s="131">
        <v>4527</v>
      </c>
      <c r="K118" s="35"/>
      <c r="L118" s="131">
        <v>82.7</v>
      </c>
      <c r="M118" s="131">
        <v>105.011</v>
      </c>
      <c r="N118" s="187"/>
      <c r="O118" s="131">
        <v>0</v>
      </c>
      <c r="P118" s="131">
        <v>0</v>
      </c>
      <c r="Q118" s="35"/>
      <c r="R118" s="131">
        <v>0</v>
      </c>
      <c r="S118" s="131">
        <v>0</v>
      </c>
      <c r="T118" s="131">
        <v>0</v>
      </c>
      <c r="U118" s="35"/>
      <c r="V118" s="131">
        <v>0</v>
      </c>
      <c r="W118" s="131"/>
      <c r="X118" s="35"/>
      <c r="Y118" s="131">
        <v>0</v>
      </c>
      <c r="Z118" s="131">
        <v>0</v>
      </c>
      <c r="AA118" s="131">
        <v>0</v>
      </c>
      <c r="AB118" s="35"/>
      <c r="AC118" s="131">
        <f t="shared" si="18"/>
        <v>4714.7110000000002</v>
      </c>
      <c r="AD118" s="35"/>
      <c r="AE118" s="306">
        <f t="shared" si="19"/>
        <v>4527</v>
      </c>
      <c r="AF118" s="306">
        <f t="shared" si="20"/>
        <v>0</v>
      </c>
      <c r="AG118" s="306">
        <f t="shared" si="21"/>
        <v>4527</v>
      </c>
      <c r="AH118" s="306">
        <f t="shared" si="22"/>
        <v>82.7</v>
      </c>
      <c r="AI118" s="306">
        <f t="shared" si="23"/>
        <v>105.011</v>
      </c>
    </row>
    <row r="119" spans="1:35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171"/>
      <c r="H119" s="131">
        <v>32674</v>
      </c>
      <c r="I119" s="131">
        <v>18710</v>
      </c>
      <c r="J119" s="131">
        <v>13964</v>
      </c>
      <c r="K119" s="35"/>
      <c r="L119" s="131">
        <v>895</v>
      </c>
      <c r="M119" s="131">
        <v>0</v>
      </c>
      <c r="N119" s="187"/>
      <c r="O119" s="131">
        <v>0</v>
      </c>
      <c r="P119" s="131">
        <v>0</v>
      </c>
      <c r="Q119" s="35"/>
      <c r="R119" s="131">
        <v>0</v>
      </c>
      <c r="S119" s="131">
        <v>0</v>
      </c>
      <c r="T119" s="131">
        <v>0</v>
      </c>
      <c r="U119" s="35"/>
      <c r="V119" s="131">
        <v>65</v>
      </c>
      <c r="W119" s="131"/>
      <c r="X119" s="35"/>
      <c r="Y119" s="131">
        <v>5928</v>
      </c>
      <c r="Z119" s="131">
        <v>1199.0999999999999</v>
      </c>
      <c r="AA119" s="131">
        <v>4728.8999999999996</v>
      </c>
      <c r="AB119" s="35"/>
      <c r="AC119" s="131">
        <f t="shared" si="18"/>
        <v>19652.900000000001</v>
      </c>
      <c r="AD119" s="35"/>
      <c r="AE119" s="306">
        <f t="shared" si="19"/>
        <v>38602</v>
      </c>
      <c r="AF119" s="306">
        <f t="shared" si="20"/>
        <v>19909.099999999999</v>
      </c>
      <c r="AG119" s="306">
        <f t="shared" si="21"/>
        <v>18692.900000000001</v>
      </c>
      <c r="AH119" s="306">
        <f t="shared" si="22"/>
        <v>960</v>
      </c>
      <c r="AI119" s="306">
        <f t="shared" si="23"/>
        <v>0</v>
      </c>
    </row>
    <row r="120" spans="1:35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171"/>
      <c r="H120" s="131">
        <v>21820</v>
      </c>
      <c r="I120" s="131">
        <v>0</v>
      </c>
      <c r="J120" s="131">
        <v>21820</v>
      </c>
      <c r="K120" s="35"/>
      <c r="L120" s="131">
        <v>468.37</v>
      </c>
      <c r="M120" s="131">
        <v>141.56</v>
      </c>
      <c r="N120" s="187"/>
      <c r="O120" s="131">
        <v>0</v>
      </c>
      <c r="P120" s="131">
        <v>0</v>
      </c>
      <c r="Q120" s="35"/>
      <c r="R120" s="131">
        <v>0</v>
      </c>
      <c r="S120" s="131">
        <v>0</v>
      </c>
      <c r="T120" s="131">
        <v>0</v>
      </c>
      <c r="U120" s="35"/>
      <c r="V120" s="131">
        <v>0</v>
      </c>
      <c r="W120" s="131">
        <v>0</v>
      </c>
      <c r="X120" s="35"/>
      <c r="Y120" s="131">
        <v>4376.96</v>
      </c>
      <c r="Z120" s="131">
        <v>674</v>
      </c>
      <c r="AA120" s="131">
        <v>3702.96</v>
      </c>
      <c r="AB120" s="35"/>
      <c r="AC120" s="131">
        <f t="shared" si="18"/>
        <v>26132.89</v>
      </c>
      <c r="AD120" s="35"/>
      <c r="AE120" s="306">
        <f t="shared" si="19"/>
        <v>26196.959999999999</v>
      </c>
      <c r="AF120" s="306">
        <f t="shared" si="20"/>
        <v>674</v>
      </c>
      <c r="AG120" s="306">
        <f t="shared" si="21"/>
        <v>25522.959999999999</v>
      </c>
      <c r="AH120" s="306">
        <f t="shared" si="22"/>
        <v>468.37</v>
      </c>
      <c r="AI120" s="306">
        <f t="shared" si="23"/>
        <v>141.56</v>
      </c>
    </row>
    <row r="121" spans="1:35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171"/>
      <c r="H121" s="131">
        <v>13921</v>
      </c>
      <c r="I121" s="131">
        <v>0</v>
      </c>
      <c r="J121" s="131">
        <v>13921</v>
      </c>
      <c r="K121" s="35"/>
      <c r="L121" s="131">
        <v>438</v>
      </c>
      <c r="M121" s="131">
        <v>86.12</v>
      </c>
      <c r="N121" s="187"/>
      <c r="O121" s="131">
        <v>0</v>
      </c>
      <c r="P121" s="131">
        <v>0</v>
      </c>
      <c r="Q121" s="35"/>
      <c r="R121" s="131">
        <v>6003.56</v>
      </c>
      <c r="S121" s="131">
        <v>207</v>
      </c>
      <c r="T121" s="131">
        <v>5796.56</v>
      </c>
      <c r="U121" s="35"/>
      <c r="V121" s="131">
        <v>0</v>
      </c>
      <c r="W121" s="131"/>
      <c r="X121" s="35"/>
      <c r="Y121" s="131">
        <v>82.3</v>
      </c>
      <c r="Z121" s="131">
        <v>0</v>
      </c>
      <c r="AA121" s="131">
        <v>82.3</v>
      </c>
      <c r="AB121" s="35"/>
      <c r="AC121" s="131">
        <f t="shared" si="18"/>
        <v>20323.98</v>
      </c>
      <c r="AD121" s="35"/>
      <c r="AE121" s="306">
        <f t="shared" si="19"/>
        <v>20006.86</v>
      </c>
      <c r="AF121" s="306">
        <f t="shared" si="20"/>
        <v>207</v>
      </c>
      <c r="AG121" s="306">
        <f t="shared" si="21"/>
        <v>19799.86</v>
      </c>
      <c r="AH121" s="306">
        <f t="shared" si="22"/>
        <v>438</v>
      </c>
      <c r="AI121" s="306">
        <f t="shared" si="23"/>
        <v>86.12</v>
      </c>
    </row>
    <row r="122" spans="1:35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171"/>
      <c r="H122" s="131">
        <v>25576</v>
      </c>
      <c r="I122" s="131">
        <v>0</v>
      </c>
      <c r="J122" s="131">
        <v>25576</v>
      </c>
      <c r="K122" s="35"/>
      <c r="L122" s="131">
        <v>608.29999999999995</v>
      </c>
      <c r="M122" s="131">
        <v>0</v>
      </c>
      <c r="N122" s="187"/>
      <c r="O122" s="131">
        <v>0</v>
      </c>
      <c r="P122" s="131">
        <v>0</v>
      </c>
      <c r="Q122" s="35"/>
      <c r="R122" s="131">
        <v>3043.2</v>
      </c>
      <c r="S122" s="131">
        <v>0</v>
      </c>
      <c r="T122" s="131">
        <v>3043.2</v>
      </c>
      <c r="U122" s="35"/>
      <c r="V122" s="131">
        <v>0</v>
      </c>
      <c r="W122" s="131"/>
      <c r="X122" s="35"/>
      <c r="Y122" s="131">
        <v>7362.9</v>
      </c>
      <c r="Z122" s="131">
        <v>365.25</v>
      </c>
      <c r="AA122" s="131">
        <v>6997.65</v>
      </c>
      <c r="AB122" s="35"/>
      <c r="AC122" s="131">
        <f t="shared" si="18"/>
        <v>36225.15</v>
      </c>
      <c r="AD122" s="35"/>
      <c r="AE122" s="306">
        <f t="shared" si="19"/>
        <v>35982.1</v>
      </c>
      <c r="AF122" s="306">
        <f t="shared" si="20"/>
        <v>365.25</v>
      </c>
      <c r="AG122" s="306">
        <f t="shared" si="21"/>
        <v>35616.85</v>
      </c>
      <c r="AH122" s="306">
        <f t="shared" si="22"/>
        <v>608.29999999999995</v>
      </c>
      <c r="AI122" s="306">
        <f t="shared" si="23"/>
        <v>0</v>
      </c>
    </row>
    <row r="123" spans="1:35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171"/>
      <c r="H123" s="131">
        <v>5833</v>
      </c>
      <c r="I123" s="131">
        <v>0</v>
      </c>
      <c r="J123" s="131">
        <v>5833</v>
      </c>
      <c r="K123" s="35"/>
      <c r="L123" s="131">
        <v>41.38</v>
      </c>
      <c r="M123" s="131">
        <v>0</v>
      </c>
      <c r="N123" s="187"/>
      <c r="O123" s="131">
        <v>0</v>
      </c>
      <c r="P123" s="131">
        <v>0</v>
      </c>
      <c r="Q123" s="35"/>
      <c r="R123" s="131">
        <v>3786.48</v>
      </c>
      <c r="S123" s="131">
        <v>1396.44</v>
      </c>
      <c r="T123" s="131">
        <v>2390.04</v>
      </c>
      <c r="U123" s="35"/>
      <c r="V123" s="131">
        <v>0</v>
      </c>
      <c r="W123" s="131"/>
      <c r="X123" s="35"/>
      <c r="Y123" s="131">
        <v>130.46</v>
      </c>
      <c r="Z123" s="131">
        <v>130.46</v>
      </c>
      <c r="AA123" s="131">
        <v>0</v>
      </c>
      <c r="AB123" s="35"/>
      <c r="AC123" s="131">
        <f t="shared" si="18"/>
        <v>8264.42</v>
      </c>
      <c r="AD123" s="35"/>
      <c r="AE123" s="306">
        <f t="shared" si="19"/>
        <v>9749.9399999999987</v>
      </c>
      <c r="AF123" s="306">
        <f t="shared" si="20"/>
        <v>1526.9</v>
      </c>
      <c r="AG123" s="306">
        <f t="shared" si="21"/>
        <v>8223.0399999999991</v>
      </c>
      <c r="AH123" s="306">
        <f t="shared" si="22"/>
        <v>41.38</v>
      </c>
      <c r="AI123" s="306">
        <f t="shared" si="23"/>
        <v>0</v>
      </c>
    </row>
    <row r="124" spans="1:35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171"/>
      <c r="H124" s="131">
        <v>1284</v>
      </c>
      <c r="I124" s="131">
        <v>0</v>
      </c>
      <c r="J124" s="131">
        <v>1284</v>
      </c>
      <c r="K124" s="35"/>
      <c r="L124" s="131">
        <v>26.63</v>
      </c>
      <c r="M124" s="131">
        <v>0</v>
      </c>
      <c r="N124" s="187"/>
      <c r="O124" s="131">
        <v>37.54</v>
      </c>
      <c r="P124" s="131">
        <v>676.14</v>
      </c>
      <c r="Q124" s="35"/>
      <c r="R124" s="131">
        <v>184.93</v>
      </c>
      <c r="S124" s="131">
        <v>0</v>
      </c>
      <c r="T124" s="131">
        <v>184.93</v>
      </c>
      <c r="U124" s="35"/>
      <c r="V124" s="131">
        <v>0</v>
      </c>
      <c r="W124" s="131"/>
      <c r="X124" s="35"/>
      <c r="Y124" s="131">
        <v>0</v>
      </c>
      <c r="Z124" s="131">
        <v>0</v>
      </c>
      <c r="AA124" s="131">
        <v>0</v>
      </c>
      <c r="AB124" s="35"/>
      <c r="AC124" s="131">
        <f t="shared" si="18"/>
        <v>2209.2399999999998</v>
      </c>
      <c r="AD124" s="35"/>
      <c r="AE124" s="306">
        <f t="shared" si="19"/>
        <v>1468.93</v>
      </c>
      <c r="AF124" s="306">
        <f t="shared" si="20"/>
        <v>0</v>
      </c>
      <c r="AG124" s="306">
        <f t="shared" si="21"/>
        <v>1468.93</v>
      </c>
      <c r="AH124" s="306">
        <f t="shared" si="22"/>
        <v>64.17</v>
      </c>
      <c r="AI124" s="306">
        <f t="shared" si="23"/>
        <v>676.14</v>
      </c>
    </row>
    <row r="125" spans="1:35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171"/>
      <c r="H125" s="131">
        <v>8518</v>
      </c>
      <c r="I125" s="131">
        <v>0</v>
      </c>
      <c r="J125" s="131">
        <v>8518</v>
      </c>
      <c r="K125" s="35"/>
      <c r="L125" s="131">
        <v>324.41000000000003</v>
      </c>
      <c r="M125" s="131">
        <v>92.590310000000002</v>
      </c>
      <c r="N125" s="187"/>
      <c r="O125" s="131"/>
      <c r="P125" s="131">
        <v>0</v>
      </c>
      <c r="Q125" s="35"/>
      <c r="R125" s="131"/>
      <c r="S125" s="131"/>
      <c r="T125" s="131">
        <v>0</v>
      </c>
      <c r="U125" s="35"/>
      <c r="V125" s="131">
        <v>0</v>
      </c>
      <c r="W125" s="131"/>
      <c r="X125" s="35"/>
      <c r="Y125" s="131">
        <v>1051.2</v>
      </c>
      <c r="Z125" s="131">
        <v>0</v>
      </c>
      <c r="AA125" s="131">
        <v>1051.2</v>
      </c>
      <c r="AB125" s="35"/>
      <c r="AC125" s="131">
        <f t="shared" si="18"/>
        <v>9986.2003100000002</v>
      </c>
      <c r="AD125" s="35"/>
      <c r="AE125" s="306">
        <f t="shared" si="19"/>
        <v>9569.2000000000007</v>
      </c>
      <c r="AF125" s="306">
        <f t="shared" si="20"/>
        <v>0</v>
      </c>
      <c r="AG125" s="306">
        <f t="shared" si="21"/>
        <v>9569.2000000000007</v>
      </c>
      <c r="AH125" s="306">
        <f t="shared" si="22"/>
        <v>324.41000000000003</v>
      </c>
      <c r="AI125" s="306">
        <f t="shared" si="23"/>
        <v>92.590310000000002</v>
      </c>
    </row>
    <row r="126" spans="1:35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171"/>
      <c r="H126" s="131">
        <v>43649</v>
      </c>
      <c r="I126" s="131">
        <v>0</v>
      </c>
      <c r="J126" s="131">
        <v>43649</v>
      </c>
      <c r="K126" s="35"/>
      <c r="L126" s="131">
        <v>1219.1400000000001</v>
      </c>
      <c r="M126" s="131">
        <v>1474.6205</v>
      </c>
      <c r="N126" s="187"/>
      <c r="O126" s="131"/>
      <c r="P126" s="131">
        <v>0</v>
      </c>
      <c r="Q126" s="35"/>
      <c r="R126" s="131"/>
      <c r="S126" s="131"/>
      <c r="T126" s="131">
        <v>0</v>
      </c>
      <c r="U126" s="35"/>
      <c r="V126" s="131">
        <v>0</v>
      </c>
      <c r="W126" s="131">
        <v>50</v>
      </c>
      <c r="X126" s="35"/>
      <c r="Y126" s="131">
        <v>9579</v>
      </c>
      <c r="Z126" s="131">
        <v>0</v>
      </c>
      <c r="AA126" s="131">
        <v>9579</v>
      </c>
      <c r="AB126" s="35"/>
      <c r="AC126" s="131">
        <f t="shared" si="18"/>
        <v>55971.760499999997</v>
      </c>
      <c r="AD126" s="35"/>
      <c r="AE126" s="306">
        <f t="shared" si="19"/>
        <v>53228</v>
      </c>
      <c r="AF126" s="306">
        <f t="shared" si="20"/>
        <v>0</v>
      </c>
      <c r="AG126" s="306">
        <f t="shared" si="21"/>
        <v>53228</v>
      </c>
      <c r="AH126" s="306">
        <f t="shared" si="22"/>
        <v>1219.1400000000001</v>
      </c>
      <c r="AI126" s="306">
        <f t="shared" si="23"/>
        <v>1524.6205</v>
      </c>
    </row>
    <row r="127" spans="1:35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171"/>
      <c r="H127" s="131">
        <v>42390</v>
      </c>
      <c r="I127" s="131">
        <v>25142</v>
      </c>
      <c r="J127" s="131">
        <v>17248</v>
      </c>
      <c r="K127" s="35"/>
      <c r="L127" s="131">
        <v>1461.44</v>
      </c>
      <c r="M127" s="131">
        <v>68.00063999999999</v>
      </c>
      <c r="N127" s="187"/>
      <c r="O127" s="131">
        <v>0</v>
      </c>
      <c r="P127" s="131">
        <v>0</v>
      </c>
      <c r="Q127" s="35"/>
      <c r="R127" s="131">
        <v>0</v>
      </c>
      <c r="S127" s="131">
        <v>0</v>
      </c>
      <c r="T127" s="131">
        <v>0</v>
      </c>
      <c r="U127" s="35"/>
      <c r="V127" s="131">
        <v>0</v>
      </c>
      <c r="W127" s="131"/>
      <c r="X127" s="35"/>
      <c r="Y127" s="131">
        <v>3695.9900000000002</v>
      </c>
      <c r="Z127" s="131">
        <v>739.19999999999993</v>
      </c>
      <c r="AA127" s="131">
        <v>2956.79</v>
      </c>
      <c r="AB127" s="35"/>
      <c r="AC127" s="131">
        <f t="shared" si="18"/>
        <v>21734.230639999998</v>
      </c>
      <c r="AD127" s="35"/>
      <c r="AE127" s="306">
        <f t="shared" si="19"/>
        <v>46085.99</v>
      </c>
      <c r="AF127" s="306">
        <f t="shared" si="20"/>
        <v>25881.200000000001</v>
      </c>
      <c r="AG127" s="306">
        <f t="shared" si="21"/>
        <v>20204.789999999997</v>
      </c>
      <c r="AH127" s="306">
        <f t="shared" si="22"/>
        <v>1461.44</v>
      </c>
      <c r="AI127" s="306">
        <f t="shared" si="23"/>
        <v>68.00063999999999</v>
      </c>
    </row>
    <row r="128" spans="1:35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171"/>
      <c r="H128" s="131">
        <v>14080</v>
      </c>
      <c r="I128" s="131">
        <v>0</v>
      </c>
      <c r="J128" s="131">
        <v>14080</v>
      </c>
      <c r="K128" s="35"/>
      <c r="L128" s="131">
        <v>577.4</v>
      </c>
      <c r="M128" s="131">
        <v>222.90253999999999</v>
      </c>
      <c r="N128" s="187"/>
      <c r="O128" s="131">
        <v>0</v>
      </c>
      <c r="P128" s="131">
        <v>0</v>
      </c>
      <c r="Q128" s="35"/>
      <c r="R128" s="131">
        <v>1175</v>
      </c>
      <c r="S128" s="131">
        <v>0</v>
      </c>
      <c r="T128" s="131">
        <v>1175</v>
      </c>
      <c r="U128" s="35"/>
      <c r="V128" s="131">
        <v>0</v>
      </c>
      <c r="W128" s="131"/>
      <c r="X128" s="35"/>
      <c r="Y128" s="131">
        <v>526.70000000000005</v>
      </c>
      <c r="Z128" s="131">
        <v>0</v>
      </c>
      <c r="AA128" s="131">
        <v>526.70000000000005</v>
      </c>
      <c r="AB128" s="35"/>
      <c r="AC128" s="131">
        <f t="shared" si="18"/>
        <v>16582.002539999998</v>
      </c>
      <c r="AD128" s="35"/>
      <c r="AE128" s="306">
        <f t="shared" si="19"/>
        <v>15781.7</v>
      </c>
      <c r="AF128" s="306">
        <f t="shared" si="20"/>
        <v>0</v>
      </c>
      <c r="AG128" s="306">
        <f t="shared" si="21"/>
        <v>15781.7</v>
      </c>
      <c r="AH128" s="306">
        <f t="shared" si="22"/>
        <v>577.4</v>
      </c>
      <c r="AI128" s="306">
        <f t="shared" si="23"/>
        <v>222.90253999999999</v>
      </c>
    </row>
    <row r="129" spans="1:35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171"/>
      <c r="H129" s="131">
        <v>2045</v>
      </c>
      <c r="I129" s="131">
        <v>0</v>
      </c>
      <c r="J129" s="131">
        <v>2045</v>
      </c>
      <c r="K129" s="35"/>
      <c r="L129" s="131">
        <v>0</v>
      </c>
      <c r="M129" s="131">
        <v>0</v>
      </c>
      <c r="N129" s="187"/>
      <c r="O129" s="131">
        <v>10</v>
      </c>
      <c r="P129" s="131">
        <v>0</v>
      </c>
      <c r="Q129" s="35"/>
      <c r="R129" s="131">
        <v>1700</v>
      </c>
      <c r="S129" s="131">
        <v>40</v>
      </c>
      <c r="T129" s="131">
        <v>1660</v>
      </c>
      <c r="U129" s="35"/>
      <c r="V129" s="131">
        <v>0</v>
      </c>
      <c r="W129" s="131"/>
      <c r="X129" s="35"/>
      <c r="Y129" s="131">
        <v>0</v>
      </c>
      <c r="Z129" s="131">
        <v>0</v>
      </c>
      <c r="AA129" s="131">
        <v>0</v>
      </c>
      <c r="AB129" s="35"/>
      <c r="AC129" s="131">
        <f t="shared" si="18"/>
        <v>3715</v>
      </c>
      <c r="AD129" s="35"/>
      <c r="AE129" s="306">
        <f t="shared" si="19"/>
        <v>3745</v>
      </c>
      <c r="AF129" s="306">
        <f t="shared" si="20"/>
        <v>40</v>
      </c>
      <c r="AG129" s="306">
        <f t="shared" si="21"/>
        <v>3705</v>
      </c>
      <c r="AH129" s="306">
        <f t="shared" si="22"/>
        <v>10</v>
      </c>
      <c r="AI129" s="306">
        <f t="shared" si="23"/>
        <v>0</v>
      </c>
    </row>
    <row r="130" spans="1:35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171"/>
      <c r="H130" s="131">
        <v>2140</v>
      </c>
      <c r="I130" s="131">
        <v>0</v>
      </c>
      <c r="J130" s="131">
        <v>2140</v>
      </c>
      <c r="K130" s="35"/>
      <c r="L130" s="131">
        <v>18.010000000000002</v>
      </c>
      <c r="M130" s="131">
        <v>0</v>
      </c>
      <c r="N130" s="187"/>
      <c r="O130" s="131">
        <v>0</v>
      </c>
      <c r="P130" s="131">
        <v>0</v>
      </c>
      <c r="Q130" s="35"/>
      <c r="R130" s="131">
        <v>332</v>
      </c>
      <c r="S130" s="131">
        <v>0</v>
      </c>
      <c r="T130" s="131">
        <v>332</v>
      </c>
      <c r="U130" s="35"/>
      <c r="V130" s="131">
        <v>0</v>
      </c>
      <c r="W130" s="131"/>
      <c r="X130" s="35"/>
      <c r="Y130" s="131">
        <v>0</v>
      </c>
      <c r="Z130" s="131">
        <v>0</v>
      </c>
      <c r="AA130" s="131">
        <v>0</v>
      </c>
      <c r="AB130" s="35"/>
      <c r="AC130" s="131">
        <f t="shared" si="18"/>
        <v>2490.0100000000002</v>
      </c>
      <c r="AD130" s="35"/>
      <c r="AE130" s="306">
        <f t="shared" si="19"/>
        <v>2472</v>
      </c>
      <c r="AF130" s="306">
        <f t="shared" si="20"/>
        <v>0</v>
      </c>
      <c r="AG130" s="306">
        <f t="shared" si="21"/>
        <v>2472</v>
      </c>
      <c r="AH130" s="306">
        <f t="shared" si="22"/>
        <v>18.010000000000002</v>
      </c>
      <c r="AI130" s="306">
        <f t="shared" si="23"/>
        <v>0</v>
      </c>
    </row>
    <row r="131" spans="1:35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171"/>
      <c r="H131" s="131">
        <v>1256</v>
      </c>
      <c r="I131" s="131">
        <v>0</v>
      </c>
      <c r="J131" s="131">
        <v>1256</v>
      </c>
      <c r="K131" s="35"/>
      <c r="L131" s="131">
        <v>15.6</v>
      </c>
      <c r="M131" s="131">
        <v>0</v>
      </c>
      <c r="N131" s="187"/>
      <c r="O131" s="131">
        <v>0</v>
      </c>
      <c r="P131" s="131">
        <v>0</v>
      </c>
      <c r="Q131" s="35"/>
      <c r="R131" s="131">
        <v>0</v>
      </c>
      <c r="S131" s="131">
        <v>0</v>
      </c>
      <c r="T131" s="131">
        <v>0</v>
      </c>
      <c r="U131" s="35"/>
      <c r="V131" s="131">
        <v>0</v>
      </c>
      <c r="W131" s="131"/>
      <c r="X131" s="35"/>
      <c r="Y131" s="131">
        <v>0</v>
      </c>
      <c r="Z131" s="131">
        <v>0</v>
      </c>
      <c r="AA131" s="131">
        <v>0</v>
      </c>
      <c r="AB131" s="35"/>
      <c r="AC131" s="131">
        <f t="shared" si="18"/>
        <v>1271.5999999999999</v>
      </c>
      <c r="AD131" s="35"/>
      <c r="AE131" s="306">
        <f t="shared" si="19"/>
        <v>1256</v>
      </c>
      <c r="AF131" s="306">
        <f t="shared" si="20"/>
        <v>0</v>
      </c>
      <c r="AG131" s="306">
        <f t="shared" si="21"/>
        <v>1256</v>
      </c>
      <c r="AH131" s="306">
        <f t="shared" si="22"/>
        <v>15.6</v>
      </c>
      <c r="AI131" s="306">
        <f t="shared" si="23"/>
        <v>0</v>
      </c>
    </row>
    <row r="132" spans="1:35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171"/>
      <c r="H132" s="131">
        <v>1960</v>
      </c>
      <c r="I132" s="131">
        <v>0</v>
      </c>
      <c r="J132" s="131">
        <v>1960</v>
      </c>
      <c r="K132" s="35"/>
      <c r="L132" s="131">
        <v>110</v>
      </c>
      <c r="M132" s="131">
        <v>0</v>
      </c>
      <c r="N132" s="187"/>
      <c r="O132" s="131">
        <v>3</v>
      </c>
      <c r="P132" s="131">
        <v>0</v>
      </c>
      <c r="Q132" s="35"/>
      <c r="R132" s="131">
        <v>28</v>
      </c>
      <c r="S132" s="131">
        <v>26</v>
      </c>
      <c r="T132" s="131">
        <v>2</v>
      </c>
      <c r="U132" s="35"/>
      <c r="V132" s="131">
        <v>0</v>
      </c>
      <c r="W132" s="131"/>
      <c r="X132" s="35"/>
      <c r="Y132" s="131">
        <v>0</v>
      </c>
      <c r="Z132" s="131">
        <v>0</v>
      </c>
      <c r="AA132" s="131">
        <v>0</v>
      </c>
      <c r="AB132" s="35"/>
      <c r="AC132" s="131">
        <f t="shared" si="18"/>
        <v>2075</v>
      </c>
      <c r="AD132" s="35"/>
      <c r="AE132" s="306">
        <f t="shared" si="19"/>
        <v>1988</v>
      </c>
      <c r="AF132" s="306">
        <f t="shared" si="20"/>
        <v>26</v>
      </c>
      <c r="AG132" s="306">
        <f t="shared" si="21"/>
        <v>1962</v>
      </c>
      <c r="AH132" s="306">
        <f t="shared" si="22"/>
        <v>113</v>
      </c>
      <c r="AI132" s="306">
        <f t="shared" si="23"/>
        <v>0</v>
      </c>
    </row>
    <row r="133" spans="1:35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171"/>
      <c r="H133" s="131">
        <v>19434</v>
      </c>
      <c r="I133" s="131">
        <v>0</v>
      </c>
      <c r="J133" s="131">
        <v>19434</v>
      </c>
      <c r="K133" s="35"/>
      <c r="L133" s="131">
        <v>416</v>
      </c>
      <c r="M133" s="131">
        <v>331.42199999999997</v>
      </c>
      <c r="N133" s="187"/>
      <c r="O133" s="131">
        <v>0</v>
      </c>
      <c r="P133" s="131">
        <v>0</v>
      </c>
      <c r="Q133" s="35"/>
      <c r="R133" s="131">
        <v>0</v>
      </c>
      <c r="S133" s="131">
        <v>0</v>
      </c>
      <c r="T133" s="131">
        <v>0</v>
      </c>
      <c r="U133" s="35"/>
      <c r="V133" s="131">
        <v>0</v>
      </c>
      <c r="W133" s="131"/>
      <c r="X133" s="35"/>
      <c r="Y133" s="131">
        <v>3010</v>
      </c>
      <c r="Z133" s="131">
        <v>0</v>
      </c>
      <c r="AA133" s="131">
        <v>3010</v>
      </c>
      <c r="AB133" s="35"/>
      <c r="AC133" s="131">
        <f t="shared" ref="AC133:AC155" si="24">J133+L133+M133+O133+P133+T133+V133+W133+AA133</f>
        <v>23191.421999999999</v>
      </c>
      <c r="AD133" s="35"/>
      <c r="AE133" s="306">
        <f t="shared" ref="AE133:AE156" si="25">H133+R133+Y133</f>
        <v>22444</v>
      </c>
      <c r="AF133" s="306">
        <f t="shared" ref="AF133:AF156" si="26">I133+Z133+S133</f>
        <v>0</v>
      </c>
      <c r="AG133" s="306">
        <f t="shared" ref="AG133:AG156" si="27">AE133-AF133</f>
        <v>22444</v>
      </c>
      <c r="AH133" s="306">
        <f t="shared" ref="AH133:AH156" si="28">L133+O133+V133</f>
        <v>416</v>
      </c>
      <c r="AI133" s="306">
        <f t="shared" ref="AI133:AI156" si="29">M133+P133+W133</f>
        <v>331.42199999999997</v>
      </c>
    </row>
    <row r="134" spans="1:35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171"/>
      <c r="H134" s="131">
        <v>2091</v>
      </c>
      <c r="I134" s="131">
        <v>0</v>
      </c>
      <c r="J134" s="131">
        <v>2091</v>
      </c>
      <c r="K134" s="35"/>
      <c r="L134" s="131">
        <v>90.8</v>
      </c>
      <c r="M134" s="131">
        <v>0</v>
      </c>
      <c r="N134" s="187"/>
      <c r="O134" s="131">
        <v>0</v>
      </c>
      <c r="P134" s="131">
        <v>228</v>
      </c>
      <c r="Q134" s="35"/>
      <c r="R134" s="131">
        <v>5277</v>
      </c>
      <c r="S134" s="131">
        <v>543</v>
      </c>
      <c r="T134" s="131">
        <v>4734</v>
      </c>
      <c r="U134" s="35"/>
      <c r="V134" s="131">
        <v>0</v>
      </c>
      <c r="W134" s="131"/>
      <c r="X134" s="35"/>
      <c r="Y134" s="131">
        <v>23.88</v>
      </c>
      <c r="Z134" s="131">
        <v>3.88</v>
      </c>
      <c r="AA134" s="131">
        <v>20</v>
      </c>
      <c r="AB134" s="35"/>
      <c r="AC134" s="131">
        <f t="shared" si="24"/>
        <v>7163.8</v>
      </c>
      <c r="AD134" s="35"/>
      <c r="AE134" s="306">
        <f t="shared" si="25"/>
        <v>7391.88</v>
      </c>
      <c r="AF134" s="306">
        <f t="shared" si="26"/>
        <v>546.88</v>
      </c>
      <c r="AG134" s="306">
        <f t="shared" si="27"/>
        <v>6845</v>
      </c>
      <c r="AH134" s="306">
        <f t="shared" si="28"/>
        <v>90.8</v>
      </c>
      <c r="AI134" s="306">
        <f t="shared" si="29"/>
        <v>228</v>
      </c>
    </row>
    <row r="135" spans="1:35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171"/>
      <c r="H135" s="131">
        <v>1500</v>
      </c>
      <c r="I135" s="131">
        <v>0</v>
      </c>
      <c r="J135" s="131">
        <v>1500</v>
      </c>
      <c r="K135" s="35"/>
      <c r="L135" s="131">
        <v>16.32</v>
      </c>
      <c r="M135" s="131">
        <v>0</v>
      </c>
      <c r="N135" s="187"/>
      <c r="O135" s="131">
        <v>0</v>
      </c>
      <c r="P135" s="131">
        <v>0</v>
      </c>
      <c r="Q135" s="35"/>
      <c r="R135" s="131">
        <v>0</v>
      </c>
      <c r="S135" s="131">
        <v>0</v>
      </c>
      <c r="T135" s="131">
        <v>0</v>
      </c>
      <c r="U135" s="35"/>
      <c r="V135" s="131">
        <v>0</v>
      </c>
      <c r="W135" s="131"/>
      <c r="X135" s="35"/>
      <c r="Y135" s="131">
        <v>0</v>
      </c>
      <c r="Z135" s="131">
        <v>0</v>
      </c>
      <c r="AA135" s="131">
        <v>0</v>
      </c>
      <c r="AB135" s="35"/>
      <c r="AC135" s="131">
        <f t="shared" si="24"/>
        <v>1516.32</v>
      </c>
      <c r="AD135" s="35"/>
      <c r="AE135" s="306">
        <f t="shared" si="25"/>
        <v>1500</v>
      </c>
      <c r="AF135" s="306">
        <f t="shared" si="26"/>
        <v>0</v>
      </c>
      <c r="AG135" s="306">
        <f t="shared" si="27"/>
        <v>1500</v>
      </c>
      <c r="AH135" s="306">
        <f t="shared" si="28"/>
        <v>16.32</v>
      </c>
      <c r="AI135" s="306">
        <f t="shared" si="29"/>
        <v>0</v>
      </c>
    </row>
    <row r="136" spans="1:35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171"/>
      <c r="H136" s="131">
        <v>721</v>
      </c>
      <c r="I136" s="131">
        <v>0</v>
      </c>
      <c r="J136" s="131">
        <v>721</v>
      </c>
      <c r="K136" s="35"/>
      <c r="L136" s="131">
        <v>65.16</v>
      </c>
      <c r="M136" s="131">
        <v>0.68287500000000001</v>
      </c>
      <c r="N136" s="187"/>
      <c r="O136" s="131">
        <v>2.4</v>
      </c>
      <c r="P136" s="131">
        <v>0</v>
      </c>
      <c r="Q136" s="35"/>
      <c r="R136" s="131">
        <v>1624.83</v>
      </c>
      <c r="S136" s="131">
        <v>0</v>
      </c>
      <c r="T136" s="131">
        <v>1624.83</v>
      </c>
      <c r="U136" s="35"/>
      <c r="V136" s="131">
        <v>0.4</v>
      </c>
      <c r="W136" s="131"/>
      <c r="X136" s="35"/>
      <c r="Y136" s="131">
        <v>10.100000000000001</v>
      </c>
      <c r="Z136" s="131">
        <v>1.0000000000000009</v>
      </c>
      <c r="AA136" s="131">
        <v>9.1</v>
      </c>
      <c r="AB136" s="35"/>
      <c r="AC136" s="131">
        <f t="shared" si="24"/>
        <v>2423.5728749999998</v>
      </c>
      <c r="AD136" s="35"/>
      <c r="AE136" s="306">
        <f t="shared" si="25"/>
        <v>2355.9299999999998</v>
      </c>
      <c r="AF136" s="306">
        <f t="shared" si="26"/>
        <v>1.0000000000000009</v>
      </c>
      <c r="AG136" s="306">
        <f t="shared" si="27"/>
        <v>2354.9299999999998</v>
      </c>
      <c r="AH136" s="306">
        <f t="shared" si="28"/>
        <v>67.960000000000008</v>
      </c>
      <c r="AI136" s="306">
        <f t="shared" si="29"/>
        <v>0.68287500000000001</v>
      </c>
    </row>
    <row r="137" spans="1:35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171"/>
      <c r="H137" s="131">
        <v>250</v>
      </c>
      <c r="I137" s="131">
        <v>0</v>
      </c>
      <c r="J137" s="131">
        <v>250</v>
      </c>
      <c r="K137" s="35"/>
      <c r="L137" s="131">
        <v>0</v>
      </c>
      <c r="M137" s="131">
        <v>0</v>
      </c>
      <c r="N137" s="187"/>
      <c r="O137" s="131">
        <v>13</v>
      </c>
      <c r="P137" s="131">
        <v>0</v>
      </c>
      <c r="Q137" s="35"/>
      <c r="R137" s="131">
        <v>260</v>
      </c>
      <c r="S137" s="131">
        <v>0</v>
      </c>
      <c r="T137" s="131">
        <v>260</v>
      </c>
      <c r="U137" s="35"/>
      <c r="V137" s="131">
        <v>10</v>
      </c>
      <c r="W137" s="131"/>
      <c r="X137" s="35"/>
      <c r="Y137" s="131">
        <v>5</v>
      </c>
      <c r="Z137" s="131">
        <v>0</v>
      </c>
      <c r="AA137" s="131">
        <v>5</v>
      </c>
      <c r="AB137" s="35"/>
      <c r="AC137" s="131">
        <f t="shared" si="24"/>
        <v>538</v>
      </c>
      <c r="AD137" s="35"/>
      <c r="AE137" s="306">
        <f t="shared" si="25"/>
        <v>515</v>
      </c>
      <c r="AF137" s="306">
        <f t="shared" si="26"/>
        <v>0</v>
      </c>
      <c r="AG137" s="306">
        <f t="shared" si="27"/>
        <v>515</v>
      </c>
      <c r="AH137" s="306">
        <f t="shared" si="28"/>
        <v>23</v>
      </c>
      <c r="AI137" s="306">
        <f t="shared" si="29"/>
        <v>0</v>
      </c>
    </row>
    <row r="138" spans="1:35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171"/>
      <c r="H138" s="131">
        <v>11308</v>
      </c>
      <c r="I138" s="131">
        <v>0</v>
      </c>
      <c r="J138" s="131">
        <v>11308</v>
      </c>
      <c r="K138" s="35"/>
      <c r="L138" s="131">
        <v>1664.89</v>
      </c>
      <c r="M138" s="131">
        <v>567.51100799999995</v>
      </c>
      <c r="N138" s="187"/>
      <c r="O138" s="131">
        <v>0</v>
      </c>
      <c r="P138" s="131">
        <v>0</v>
      </c>
      <c r="Q138" s="35"/>
      <c r="R138" s="131">
        <v>18805</v>
      </c>
      <c r="S138" s="131">
        <v>0</v>
      </c>
      <c r="T138" s="131">
        <v>18805</v>
      </c>
      <c r="U138" s="35"/>
      <c r="V138" s="131">
        <v>0</v>
      </c>
      <c r="W138" s="131"/>
      <c r="X138" s="35"/>
      <c r="Y138" s="131">
        <v>0</v>
      </c>
      <c r="Z138" s="131">
        <v>0</v>
      </c>
      <c r="AA138" s="131">
        <v>0</v>
      </c>
      <c r="AB138" s="35"/>
      <c r="AC138" s="131">
        <f t="shared" si="24"/>
        <v>32345.401008000001</v>
      </c>
      <c r="AD138" s="35"/>
      <c r="AE138" s="306">
        <f t="shared" si="25"/>
        <v>30113</v>
      </c>
      <c r="AF138" s="306">
        <f t="shared" si="26"/>
        <v>0</v>
      </c>
      <c r="AG138" s="306">
        <f t="shared" si="27"/>
        <v>30113</v>
      </c>
      <c r="AH138" s="306">
        <f t="shared" si="28"/>
        <v>1664.89</v>
      </c>
      <c r="AI138" s="306">
        <f t="shared" si="29"/>
        <v>567.51100799999995</v>
      </c>
    </row>
    <row r="139" spans="1:35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171"/>
      <c r="H139" s="131">
        <v>564</v>
      </c>
      <c r="I139" s="131">
        <v>0</v>
      </c>
      <c r="J139" s="131">
        <v>564</v>
      </c>
      <c r="K139" s="35"/>
      <c r="L139" s="131">
        <v>15</v>
      </c>
      <c r="M139" s="131">
        <v>0</v>
      </c>
      <c r="N139" s="187"/>
      <c r="O139" s="131">
        <v>0</v>
      </c>
      <c r="P139" s="131">
        <v>0</v>
      </c>
      <c r="Q139" s="35"/>
      <c r="R139" s="131">
        <v>112</v>
      </c>
      <c r="S139" s="131">
        <v>0</v>
      </c>
      <c r="T139" s="131">
        <v>112</v>
      </c>
      <c r="U139" s="35"/>
      <c r="V139" s="131">
        <v>0</v>
      </c>
      <c r="W139" s="131"/>
      <c r="X139" s="35"/>
      <c r="Y139" s="131">
        <v>0</v>
      </c>
      <c r="Z139" s="131">
        <v>0</v>
      </c>
      <c r="AA139" s="131">
        <v>0</v>
      </c>
      <c r="AB139" s="35"/>
      <c r="AC139" s="131">
        <f t="shared" si="24"/>
        <v>691</v>
      </c>
      <c r="AD139" s="35"/>
      <c r="AE139" s="306">
        <f t="shared" si="25"/>
        <v>676</v>
      </c>
      <c r="AF139" s="306">
        <f t="shared" si="26"/>
        <v>0</v>
      </c>
      <c r="AG139" s="306">
        <f t="shared" si="27"/>
        <v>676</v>
      </c>
      <c r="AH139" s="306">
        <f t="shared" si="28"/>
        <v>15</v>
      </c>
      <c r="AI139" s="306">
        <f t="shared" si="29"/>
        <v>0</v>
      </c>
    </row>
    <row r="140" spans="1:35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171"/>
      <c r="H140" s="131">
        <v>374</v>
      </c>
      <c r="I140" s="131">
        <v>0</v>
      </c>
      <c r="J140" s="131">
        <v>374</v>
      </c>
      <c r="K140" s="35"/>
      <c r="L140" s="131">
        <v>49.4</v>
      </c>
      <c r="M140" s="131">
        <v>49.12</v>
      </c>
      <c r="N140" s="187"/>
      <c r="O140" s="131">
        <v>0</v>
      </c>
      <c r="P140" s="131">
        <v>0</v>
      </c>
      <c r="Q140" s="35"/>
      <c r="R140" s="131">
        <v>331.08</v>
      </c>
      <c r="S140" s="131">
        <v>0</v>
      </c>
      <c r="T140" s="131">
        <v>331.08</v>
      </c>
      <c r="U140" s="35"/>
      <c r="V140" s="131">
        <v>0</v>
      </c>
      <c r="W140" s="131"/>
      <c r="X140" s="35"/>
      <c r="Y140" s="131">
        <v>0</v>
      </c>
      <c r="Z140" s="131">
        <v>0</v>
      </c>
      <c r="AA140" s="131">
        <v>0</v>
      </c>
      <c r="AB140" s="35"/>
      <c r="AC140" s="131">
        <f t="shared" si="24"/>
        <v>803.59999999999991</v>
      </c>
      <c r="AD140" s="35"/>
      <c r="AE140" s="306">
        <f t="shared" si="25"/>
        <v>705.07999999999993</v>
      </c>
      <c r="AF140" s="306">
        <f t="shared" si="26"/>
        <v>0</v>
      </c>
      <c r="AG140" s="306">
        <f t="shared" si="27"/>
        <v>705.07999999999993</v>
      </c>
      <c r="AH140" s="306">
        <f t="shared" si="28"/>
        <v>49.4</v>
      </c>
      <c r="AI140" s="306">
        <f t="shared" si="29"/>
        <v>49.12</v>
      </c>
    </row>
    <row r="141" spans="1:35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171"/>
      <c r="H141" s="131">
        <v>1726</v>
      </c>
      <c r="I141" s="131">
        <v>0</v>
      </c>
      <c r="J141" s="131">
        <v>1726</v>
      </c>
      <c r="K141" s="35"/>
      <c r="L141" s="131">
        <v>0</v>
      </c>
      <c r="M141" s="131">
        <v>0</v>
      </c>
      <c r="N141" s="187"/>
      <c r="O141" s="131">
        <v>350</v>
      </c>
      <c r="P141" s="131">
        <v>0</v>
      </c>
      <c r="Q141" s="35"/>
      <c r="R141" s="131">
        <v>650</v>
      </c>
      <c r="S141" s="131">
        <v>0</v>
      </c>
      <c r="T141" s="131">
        <v>650</v>
      </c>
      <c r="U141" s="35"/>
      <c r="V141" s="131">
        <v>0</v>
      </c>
      <c r="W141" s="131"/>
      <c r="X141" s="35"/>
      <c r="Y141" s="131">
        <v>0</v>
      </c>
      <c r="Z141" s="131">
        <v>0</v>
      </c>
      <c r="AA141" s="131">
        <v>0</v>
      </c>
      <c r="AB141" s="35"/>
      <c r="AC141" s="131">
        <f t="shared" si="24"/>
        <v>2726</v>
      </c>
      <c r="AD141" s="35"/>
      <c r="AE141" s="306">
        <f t="shared" si="25"/>
        <v>2376</v>
      </c>
      <c r="AF141" s="306">
        <f t="shared" si="26"/>
        <v>0</v>
      </c>
      <c r="AG141" s="306">
        <f t="shared" si="27"/>
        <v>2376</v>
      </c>
      <c r="AH141" s="306">
        <f t="shared" si="28"/>
        <v>350</v>
      </c>
      <c r="AI141" s="306">
        <f t="shared" si="29"/>
        <v>0</v>
      </c>
    </row>
    <row r="142" spans="1:35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171"/>
      <c r="H142" s="131">
        <v>500</v>
      </c>
      <c r="I142" s="131">
        <v>0</v>
      </c>
      <c r="J142" s="131">
        <v>500</v>
      </c>
      <c r="K142" s="35"/>
      <c r="L142" s="131">
        <v>0</v>
      </c>
      <c r="M142" s="131">
        <v>0</v>
      </c>
      <c r="N142" s="187"/>
      <c r="O142" s="131">
        <v>0</v>
      </c>
      <c r="P142" s="131">
        <v>650</v>
      </c>
      <c r="Q142" s="35"/>
      <c r="R142" s="131">
        <v>400</v>
      </c>
      <c r="S142" s="131">
        <v>0</v>
      </c>
      <c r="T142" s="131">
        <v>400</v>
      </c>
      <c r="U142" s="35"/>
      <c r="V142" s="131">
        <v>0</v>
      </c>
      <c r="W142" s="131"/>
      <c r="X142" s="35"/>
      <c r="Y142" s="131">
        <v>0</v>
      </c>
      <c r="Z142" s="131">
        <v>0</v>
      </c>
      <c r="AA142" s="131">
        <v>0</v>
      </c>
      <c r="AB142" s="35"/>
      <c r="AC142" s="131">
        <f t="shared" si="24"/>
        <v>1550</v>
      </c>
      <c r="AD142" s="35"/>
      <c r="AE142" s="306">
        <f t="shared" si="25"/>
        <v>900</v>
      </c>
      <c r="AF142" s="306">
        <f t="shared" si="26"/>
        <v>0</v>
      </c>
      <c r="AG142" s="306">
        <f t="shared" si="27"/>
        <v>900</v>
      </c>
      <c r="AH142" s="306">
        <f t="shared" si="28"/>
        <v>0</v>
      </c>
      <c r="AI142" s="306">
        <f t="shared" si="29"/>
        <v>650</v>
      </c>
    </row>
    <row r="143" spans="1:35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171"/>
      <c r="H143" s="131">
        <v>28778</v>
      </c>
      <c r="I143" s="131">
        <v>0</v>
      </c>
      <c r="J143" s="131">
        <v>28778</v>
      </c>
      <c r="K143" s="35"/>
      <c r="L143" s="131">
        <v>555.87</v>
      </c>
      <c r="M143" s="131">
        <v>811.702</v>
      </c>
      <c r="N143" s="187"/>
      <c r="O143" s="131">
        <v>0</v>
      </c>
      <c r="P143" s="131">
        <v>0</v>
      </c>
      <c r="Q143" s="35"/>
      <c r="R143" s="131">
        <v>661</v>
      </c>
      <c r="S143" s="131">
        <v>0</v>
      </c>
      <c r="T143" s="131">
        <v>661</v>
      </c>
      <c r="U143" s="35"/>
      <c r="V143" s="131">
        <v>0</v>
      </c>
      <c r="W143" s="131"/>
      <c r="X143" s="35"/>
      <c r="Y143" s="131">
        <v>6004</v>
      </c>
      <c r="Z143" s="131">
        <v>0</v>
      </c>
      <c r="AA143" s="131">
        <v>6004</v>
      </c>
      <c r="AB143" s="35"/>
      <c r="AC143" s="131">
        <f t="shared" si="24"/>
        <v>36810.572</v>
      </c>
      <c r="AD143" s="35"/>
      <c r="AE143" s="306">
        <f t="shared" si="25"/>
        <v>35443</v>
      </c>
      <c r="AF143" s="306">
        <f t="shared" si="26"/>
        <v>0</v>
      </c>
      <c r="AG143" s="306">
        <f t="shared" si="27"/>
        <v>35443</v>
      </c>
      <c r="AH143" s="306">
        <f t="shared" si="28"/>
        <v>555.87</v>
      </c>
      <c r="AI143" s="306">
        <f t="shared" si="29"/>
        <v>811.702</v>
      </c>
    </row>
    <row r="144" spans="1:35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171"/>
      <c r="H144" s="131">
        <v>1800</v>
      </c>
      <c r="I144" s="131">
        <v>0</v>
      </c>
      <c r="J144" s="131">
        <v>1800</v>
      </c>
      <c r="K144" s="35"/>
      <c r="L144" s="131">
        <v>28.13</v>
      </c>
      <c r="M144" s="131">
        <v>0</v>
      </c>
      <c r="N144" s="187"/>
      <c r="O144" s="131">
        <v>0</v>
      </c>
      <c r="P144" s="131">
        <v>0</v>
      </c>
      <c r="Q144" s="35"/>
      <c r="R144" s="131">
        <v>0</v>
      </c>
      <c r="S144" s="131">
        <v>0</v>
      </c>
      <c r="T144" s="131">
        <v>0</v>
      </c>
      <c r="U144" s="35"/>
      <c r="V144" s="131">
        <v>0</v>
      </c>
      <c r="W144" s="131"/>
      <c r="X144" s="35"/>
      <c r="Y144" s="131">
        <v>0</v>
      </c>
      <c r="Z144" s="131">
        <v>0</v>
      </c>
      <c r="AA144" s="131">
        <v>0</v>
      </c>
      <c r="AB144" s="35"/>
      <c r="AC144" s="131">
        <f t="shared" si="24"/>
        <v>1828.13</v>
      </c>
      <c r="AD144" s="35"/>
      <c r="AE144" s="306">
        <f t="shared" si="25"/>
        <v>1800</v>
      </c>
      <c r="AF144" s="306">
        <f t="shared" si="26"/>
        <v>0</v>
      </c>
      <c r="AG144" s="306">
        <f t="shared" si="27"/>
        <v>1800</v>
      </c>
      <c r="AH144" s="306">
        <f t="shared" si="28"/>
        <v>28.13</v>
      </c>
      <c r="AI144" s="306">
        <f t="shared" si="29"/>
        <v>0</v>
      </c>
    </row>
    <row r="145" spans="1:35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171"/>
      <c r="H145" s="131">
        <v>14814</v>
      </c>
      <c r="I145" s="131">
        <v>0</v>
      </c>
      <c r="J145" s="131">
        <v>14814</v>
      </c>
      <c r="K145" s="35"/>
      <c r="L145" s="131">
        <v>434.67</v>
      </c>
      <c r="M145" s="131">
        <v>119.64900499999999</v>
      </c>
      <c r="N145" s="187"/>
      <c r="O145" s="131"/>
      <c r="P145" s="131">
        <v>0</v>
      </c>
      <c r="Q145" s="35"/>
      <c r="R145" s="131"/>
      <c r="S145" s="131"/>
      <c r="T145" s="131">
        <v>0</v>
      </c>
      <c r="U145" s="35"/>
      <c r="V145" s="131">
        <v>0</v>
      </c>
      <c r="W145" s="131"/>
      <c r="X145" s="35"/>
      <c r="Y145" s="131">
        <v>1417</v>
      </c>
      <c r="Z145" s="131">
        <v>0</v>
      </c>
      <c r="AA145" s="131">
        <v>1417</v>
      </c>
      <c r="AB145" s="35"/>
      <c r="AC145" s="131">
        <f t="shared" si="24"/>
        <v>16785.319004999998</v>
      </c>
      <c r="AD145" s="35"/>
      <c r="AE145" s="306">
        <f t="shared" si="25"/>
        <v>16231</v>
      </c>
      <c r="AF145" s="306">
        <f t="shared" si="26"/>
        <v>0</v>
      </c>
      <c r="AG145" s="306">
        <f t="shared" si="27"/>
        <v>16231</v>
      </c>
      <c r="AH145" s="306">
        <f t="shared" si="28"/>
        <v>434.67</v>
      </c>
      <c r="AI145" s="306">
        <f t="shared" si="29"/>
        <v>119.64900499999999</v>
      </c>
    </row>
    <row r="146" spans="1:35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171"/>
      <c r="H146" s="131">
        <v>590</v>
      </c>
      <c r="I146" s="131">
        <v>0</v>
      </c>
      <c r="J146" s="131">
        <v>590</v>
      </c>
      <c r="K146" s="35"/>
      <c r="L146" s="131">
        <v>15</v>
      </c>
      <c r="M146" s="131">
        <v>0</v>
      </c>
      <c r="N146" s="187"/>
      <c r="O146" s="131">
        <v>3</v>
      </c>
      <c r="P146" s="131">
        <v>0</v>
      </c>
      <c r="Q146" s="35"/>
      <c r="R146" s="131">
        <v>40</v>
      </c>
      <c r="S146" s="131">
        <v>0</v>
      </c>
      <c r="T146" s="131">
        <v>40</v>
      </c>
      <c r="U146" s="35"/>
      <c r="V146" s="131">
        <v>0</v>
      </c>
      <c r="W146" s="131"/>
      <c r="X146" s="35"/>
      <c r="Y146" s="131">
        <v>0</v>
      </c>
      <c r="Z146" s="131">
        <v>0</v>
      </c>
      <c r="AA146" s="131">
        <v>0</v>
      </c>
      <c r="AB146" s="35"/>
      <c r="AC146" s="131">
        <f t="shared" si="24"/>
        <v>648</v>
      </c>
      <c r="AD146" s="35"/>
      <c r="AE146" s="306">
        <f t="shared" si="25"/>
        <v>630</v>
      </c>
      <c r="AF146" s="306">
        <f t="shared" si="26"/>
        <v>0</v>
      </c>
      <c r="AG146" s="306">
        <f t="shared" si="27"/>
        <v>630</v>
      </c>
      <c r="AH146" s="306">
        <f t="shared" si="28"/>
        <v>18</v>
      </c>
      <c r="AI146" s="306">
        <f t="shared" si="29"/>
        <v>0</v>
      </c>
    </row>
    <row r="147" spans="1:35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171"/>
      <c r="H147" s="131">
        <v>2387</v>
      </c>
      <c r="I147" s="131">
        <v>0</v>
      </c>
      <c r="J147" s="131">
        <v>2387</v>
      </c>
      <c r="K147" s="35"/>
      <c r="L147" s="131">
        <v>0</v>
      </c>
      <c r="M147" s="131">
        <v>0</v>
      </c>
      <c r="N147" s="187"/>
      <c r="O147" s="131">
        <v>185.5</v>
      </c>
      <c r="P147" s="131">
        <v>9.1</v>
      </c>
      <c r="Q147" s="35"/>
      <c r="R147" s="131">
        <v>0</v>
      </c>
      <c r="S147" s="131">
        <v>0</v>
      </c>
      <c r="T147" s="131">
        <v>0</v>
      </c>
      <c r="U147" s="35"/>
      <c r="V147" s="131">
        <v>0</v>
      </c>
      <c r="W147" s="131"/>
      <c r="X147" s="35"/>
      <c r="Y147" s="131">
        <v>0</v>
      </c>
      <c r="Z147" s="131">
        <v>0</v>
      </c>
      <c r="AA147" s="131">
        <v>0</v>
      </c>
      <c r="AB147" s="35"/>
      <c r="AC147" s="131">
        <f t="shared" si="24"/>
        <v>2581.6</v>
      </c>
      <c r="AD147" s="35"/>
      <c r="AE147" s="306">
        <f t="shared" si="25"/>
        <v>2387</v>
      </c>
      <c r="AF147" s="306">
        <f t="shared" si="26"/>
        <v>0</v>
      </c>
      <c r="AG147" s="306">
        <f t="shared" si="27"/>
        <v>2387</v>
      </c>
      <c r="AH147" s="306">
        <f t="shared" si="28"/>
        <v>185.5</v>
      </c>
      <c r="AI147" s="306">
        <f t="shared" si="29"/>
        <v>9.1</v>
      </c>
    </row>
    <row r="148" spans="1:35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171"/>
      <c r="H148" s="131">
        <v>2726</v>
      </c>
      <c r="I148" s="131">
        <v>0</v>
      </c>
      <c r="J148" s="131">
        <v>2726</v>
      </c>
      <c r="K148" s="35"/>
      <c r="L148" s="131">
        <v>0</v>
      </c>
      <c r="M148" s="131">
        <v>0</v>
      </c>
      <c r="N148" s="187"/>
      <c r="O148" s="131">
        <v>6</v>
      </c>
      <c r="P148" s="131">
        <v>190</v>
      </c>
      <c r="Q148" s="35"/>
      <c r="R148" s="131">
        <v>12</v>
      </c>
      <c r="S148" s="131">
        <v>0</v>
      </c>
      <c r="T148" s="131">
        <v>12</v>
      </c>
      <c r="U148" s="35"/>
      <c r="V148" s="131">
        <v>0</v>
      </c>
      <c r="W148" s="131"/>
      <c r="X148" s="35"/>
      <c r="Y148" s="131">
        <v>0</v>
      </c>
      <c r="Z148" s="131">
        <v>0</v>
      </c>
      <c r="AA148" s="131">
        <v>0</v>
      </c>
      <c r="AB148" s="35"/>
      <c r="AC148" s="131">
        <f t="shared" si="24"/>
        <v>2934</v>
      </c>
      <c r="AD148" s="35"/>
      <c r="AE148" s="306">
        <f t="shared" si="25"/>
        <v>2738</v>
      </c>
      <c r="AF148" s="306">
        <f t="shared" si="26"/>
        <v>0</v>
      </c>
      <c r="AG148" s="306">
        <f t="shared" si="27"/>
        <v>2738</v>
      </c>
      <c r="AH148" s="306">
        <f t="shared" si="28"/>
        <v>6</v>
      </c>
      <c r="AI148" s="306">
        <f t="shared" si="29"/>
        <v>190</v>
      </c>
    </row>
    <row r="149" spans="1:35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171"/>
      <c r="H149" s="131">
        <v>16329</v>
      </c>
      <c r="I149" s="131">
        <v>6107</v>
      </c>
      <c r="J149" s="131">
        <v>10222</v>
      </c>
      <c r="K149" s="35"/>
      <c r="L149" s="131">
        <v>647</v>
      </c>
      <c r="M149" s="131">
        <v>364.33499999999998</v>
      </c>
      <c r="N149" s="187"/>
      <c r="O149" s="131"/>
      <c r="P149" s="131">
        <v>0</v>
      </c>
      <c r="Q149" s="35"/>
      <c r="R149" s="131"/>
      <c r="S149" s="131"/>
      <c r="T149" s="131">
        <v>0</v>
      </c>
      <c r="U149" s="35"/>
      <c r="V149" s="131">
        <v>0</v>
      </c>
      <c r="W149" s="131">
        <v>0</v>
      </c>
      <c r="X149" s="35"/>
      <c r="Y149" s="131">
        <v>1471</v>
      </c>
      <c r="Z149" s="131">
        <v>0</v>
      </c>
      <c r="AA149" s="131">
        <v>1471</v>
      </c>
      <c r="AB149" s="35"/>
      <c r="AC149" s="131">
        <f t="shared" si="24"/>
        <v>12704.334999999999</v>
      </c>
      <c r="AD149" s="35"/>
      <c r="AE149" s="306">
        <f t="shared" si="25"/>
        <v>17800</v>
      </c>
      <c r="AF149" s="306">
        <f t="shared" si="26"/>
        <v>6107</v>
      </c>
      <c r="AG149" s="306">
        <f t="shared" si="27"/>
        <v>11693</v>
      </c>
      <c r="AH149" s="306">
        <f t="shared" si="28"/>
        <v>647</v>
      </c>
      <c r="AI149" s="306">
        <f t="shared" si="29"/>
        <v>364.33499999999998</v>
      </c>
    </row>
    <row r="150" spans="1:35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171"/>
      <c r="H150" s="131">
        <v>6882</v>
      </c>
      <c r="I150" s="131">
        <v>3647</v>
      </c>
      <c r="J150" s="131">
        <v>3235</v>
      </c>
      <c r="K150" s="35"/>
      <c r="L150" s="131">
        <v>146.01</v>
      </c>
      <c r="M150" s="131">
        <v>0</v>
      </c>
      <c r="N150" s="187"/>
      <c r="O150" s="131">
        <v>20.85</v>
      </c>
      <c r="P150" s="131">
        <v>0</v>
      </c>
      <c r="Q150" s="35"/>
      <c r="R150" s="131">
        <v>1603.04</v>
      </c>
      <c r="S150" s="131">
        <v>849.61</v>
      </c>
      <c r="T150" s="131">
        <v>753.43</v>
      </c>
      <c r="U150" s="35"/>
      <c r="V150" s="131">
        <v>0.23000000000000043</v>
      </c>
      <c r="W150" s="131"/>
      <c r="X150" s="35"/>
      <c r="Y150" s="131">
        <v>27.9</v>
      </c>
      <c r="Z150" s="131">
        <v>26.51</v>
      </c>
      <c r="AA150" s="131">
        <v>1.39</v>
      </c>
      <c r="AB150" s="35"/>
      <c r="AC150" s="131">
        <f t="shared" si="24"/>
        <v>4156.91</v>
      </c>
      <c r="AD150" s="35"/>
      <c r="AE150" s="306">
        <f t="shared" si="25"/>
        <v>8512.94</v>
      </c>
      <c r="AF150" s="306">
        <f t="shared" si="26"/>
        <v>4523.12</v>
      </c>
      <c r="AG150" s="306">
        <f t="shared" si="27"/>
        <v>3989.8200000000006</v>
      </c>
      <c r="AH150" s="306">
        <f t="shared" si="28"/>
        <v>167.08999999999997</v>
      </c>
      <c r="AI150" s="306">
        <f t="shared" si="29"/>
        <v>0</v>
      </c>
    </row>
    <row r="151" spans="1:35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171"/>
      <c r="H151" s="131">
        <v>10116</v>
      </c>
      <c r="I151" s="131">
        <v>6777.72</v>
      </c>
      <c r="J151" s="131">
        <v>3338.28</v>
      </c>
      <c r="K151" s="35"/>
      <c r="L151" s="131">
        <v>67</v>
      </c>
      <c r="M151" s="131">
        <v>132.24</v>
      </c>
      <c r="N151" s="187"/>
      <c r="O151" s="131">
        <v>0</v>
      </c>
      <c r="P151" s="131">
        <v>0</v>
      </c>
      <c r="Q151" s="35"/>
      <c r="R151" s="131">
        <v>1323.33</v>
      </c>
      <c r="S151" s="131">
        <v>0</v>
      </c>
      <c r="T151" s="131">
        <v>1323.33</v>
      </c>
      <c r="U151" s="35"/>
      <c r="V151" s="131">
        <v>0</v>
      </c>
      <c r="W151" s="131"/>
      <c r="X151" s="35"/>
      <c r="Y151" s="131">
        <v>1978</v>
      </c>
      <c r="Z151" s="131">
        <v>0</v>
      </c>
      <c r="AA151" s="131">
        <v>1978</v>
      </c>
      <c r="AB151" s="35"/>
      <c r="AC151" s="131">
        <f t="shared" si="24"/>
        <v>6838.85</v>
      </c>
      <c r="AD151" s="35"/>
      <c r="AE151" s="306">
        <f t="shared" si="25"/>
        <v>13417.33</v>
      </c>
      <c r="AF151" s="306">
        <f t="shared" si="26"/>
        <v>6777.72</v>
      </c>
      <c r="AG151" s="306">
        <f t="shared" si="27"/>
        <v>6639.61</v>
      </c>
      <c r="AH151" s="306">
        <f t="shared" si="28"/>
        <v>67</v>
      </c>
      <c r="AI151" s="306">
        <f t="shared" si="29"/>
        <v>132.24</v>
      </c>
    </row>
    <row r="152" spans="1:35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171"/>
      <c r="H152" s="131">
        <v>42752</v>
      </c>
      <c r="I152" s="131">
        <v>0</v>
      </c>
      <c r="J152" s="131">
        <v>42752</v>
      </c>
      <c r="K152" s="35"/>
      <c r="L152" s="131">
        <v>1379</v>
      </c>
      <c r="M152" s="131">
        <v>45</v>
      </c>
      <c r="N152" s="187"/>
      <c r="O152" s="131">
        <v>0</v>
      </c>
      <c r="P152" s="131">
        <v>0</v>
      </c>
      <c r="Q152" s="35"/>
      <c r="R152" s="131">
        <v>4420.34</v>
      </c>
      <c r="S152" s="131">
        <v>0</v>
      </c>
      <c r="T152" s="131">
        <v>4420.34</v>
      </c>
      <c r="U152" s="35"/>
      <c r="V152" s="131">
        <v>0</v>
      </c>
      <c r="W152" s="131"/>
      <c r="X152" s="35"/>
      <c r="Y152" s="131">
        <v>3535.880000000001</v>
      </c>
      <c r="Z152" s="131">
        <v>3535.880000000001</v>
      </c>
      <c r="AA152" s="131">
        <v>0</v>
      </c>
      <c r="AB152" s="35"/>
      <c r="AC152" s="131">
        <f t="shared" si="24"/>
        <v>48596.34</v>
      </c>
      <c r="AD152" s="35"/>
      <c r="AE152" s="306">
        <f t="shared" si="25"/>
        <v>50708.22</v>
      </c>
      <c r="AF152" s="306">
        <f t="shared" si="26"/>
        <v>3535.880000000001</v>
      </c>
      <c r="AG152" s="306">
        <f t="shared" si="27"/>
        <v>47172.34</v>
      </c>
      <c r="AH152" s="306">
        <f t="shared" si="28"/>
        <v>1379</v>
      </c>
      <c r="AI152" s="306">
        <f t="shared" si="29"/>
        <v>45</v>
      </c>
    </row>
    <row r="153" spans="1:35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171"/>
      <c r="H153" s="131">
        <v>11747</v>
      </c>
      <c r="I153" s="131">
        <v>0</v>
      </c>
      <c r="J153" s="131">
        <v>11747</v>
      </c>
      <c r="K153" s="35"/>
      <c r="L153" s="131">
        <v>422.96</v>
      </c>
      <c r="M153" s="131">
        <v>215.60499999999999</v>
      </c>
      <c r="N153" s="187"/>
      <c r="O153" s="131"/>
      <c r="P153" s="131">
        <v>0</v>
      </c>
      <c r="Q153" s="35"/>
      <c r="R153" s="131"/>
      <c r="S153" s="131"/>
      <c r="T153" s="131">
        <v>0</v>
      </c>
      <c r="U153" s="35"/>
      <c r="V153" s="131">
        <v>0</v>
      </c>
      <c r="W153" s="131"/>
      <c r="X153" s="35"/>
      <c r="Y153" s="131">
        <v>1597</v>
      </c>
      <c r="Z153" s="131">
        <v>0</v>
      </c>
      <c r="AA153" s="131">
        <v>1597</v>
      </c>
      <c r="AB153" s="35"/>
      <c r="AC153" s="131">
        <f t="shared" si="24"/>
        <v>13982.564999999999</v>
      </c>
      <c r="AD153" s="35"/>
      <c r="AE153" s="306">
        <f t="shared" si="25"/>
        <v>13344</v>
      </c>
      <c r="AF153" s="306">
        <f t="shared" si="26"/>
        <v>0</v>
      </c>
      <c r="AG153" s="306">
        <f t="shared" si="27"/>
        <v>13344</v>
      </c>
      <c r="AH153" s="306">
        <f t="shared" si="28"/>
        <v>422.96</v>
      </c>
      <c r="AI153" s="306">
        <f t="shared" si="29"/>
        <v>215.60499999999999</v>
      </c>
    </row>
    <row r="154" spans="1:35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171"/>
      <c r="H154" s="131">
        <v>36399</v>
      </c>
      <c r="I154" s="131">
        <v>0</v>
      </c>
      <c r="J154" s="131">
        <v>36399</v>
      </c>
      <c r="K154" s="35"/>
      <c r="L154" s="131">
        <v>1288.8599999999999</v>
      </c>
      <c r="M154" s="131">
        <v>182.9</v>
      </c>
      <c r="N154" s="187"/>
      <c r="O154" s="131">
        <v>30.84</v>
      </c>
      <c r="P154" s="131">
        <v>0</v>
      </c>
      <c r="Q154" s="35"/>
      <c r="R154" s="131">
        <v>6032.6</v>
      </c>
      <c r="S154" s="131">
        <v>0</v>
      </c>
      <c r="T154" s="131">
        <v>6032.6</v>
      </c>
      <c r="U154" s="35"/>
      <c r="V154" s="131">
        <v>0</v>
      </c>
      <c r="W154" s="131">
        <v>0</v>
      </c>
      <c r="X154" s="35"/>
      <c r="Y154" s="131">
        <v>7971.119999999999</v>
      </c>
      <c r="Z154" s="131">
        <v>134.21999999999935</v>
      </c>
      <c r="AA154" s="131">
        <v>7836.9</v>
      </c>
      <c r="AB154" s="35"/>
      <c r="AC154" s="131">
        <f t="shared" si="24"/>
        <v>51771.1</v>
      </c>
      <c r="AD154" s="35"/>
      <c r="AE154" s="306">
        <f t="shared" si="25"/>
        <v>50402.720000000001</v>
      </c>
      <c r="AF154" s="306">
        <f t="shared" si="26"/>
        <v>134.21999999999935</v>
      </c>
      <c r="AG154" s="306">
        <f t="shared" si="27"/>
        <v>50268.5</v>
      </c>
      <c r="AH154" s="306">
        <f t="shared" si="28"/>
        <v>1319.6999999999998</v>
      </c>
      <c r="AI154" s="306">
        <f t="shared" si="29"/>
        <v>182.9</v>
      </c>
    </row>
    <row r="155" spans="1:35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171"/>
      <c r="H155" s="131">
        <v>1818</v>
      </c>
      <c r="I155" s="131">
        <v>0</v>
      </c>
      <c r="J155" s="131">
        <v>1818</v>
      </c>
      <c r="K155" s="35"/>
      <c r="L155" s="131">
        <v>36.090000000000003</v>
      </c>
      <c r="M155" s="131">
        <v>0</v>
      </c>
      <c r="N155" s="187"/>
      <c r="O155" s="131">
        <v>0</v>
      </c>
      <c r="P155" s="131">
        <v>0</v>
      </c>
      <c r="Q155" s="35"/>
      <c r="R155" s="131">
        <v>3605.52</v>
      </c>
      <c r="S155" s="131">
        <v>0</v>
      </c>
      <c r="T155" s="131">
        <v>3605.52</v>
      </c>
      <c r="U155" s="35"/>
      <c r="V155" s="131">
        <v>0</v>
      </c>
      <c r="W155" s="131"/>
      <c r="X155" s="35"/>
      <c r="Y155" s="131">
        <v>0</v>
      </c>
      <c r="Z155" s="131">
        <v>0</v>
      </c>
      <c r="AA155" s="131">
        <v>0</v>
      </c>
      <c r="AB155" s="35"/>
      <c r="AC155" s="131">
        <f t="shared" si="24"/>
        <v>5459.61</v>
      </c>
      <c r="AD155" s="35"/>
      <c r="AE155" s="306">
        <f t="shared" si="25"/>
        <v>5423.52</v>
      </c>
      <c r="AF155" s="306">
        <f t="shared" si="26"/>
        <v>0</v>
      </c>
      <c r="AG155" s="306">
        <f t="shared" si="27"/>
        <v>5423.52</v>
      </c>
      <c r="AH155" s="306">
        <f t="shared" si="28"/>
        <v>36.090000000000003</v>
      </c>
      <c r="AI155" s="306">
        <f t="shared" si="29"/>
        <v>0</v>
      </c>
    </row>
    <row r="156" spans="1:35" x14ac:dyDescent="0.2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171"/>
      <c r="H156" s="131">
        <v>2064</v>
      </c>
      <c r="I156" s="131">
        <v>0</v>
      </c>
      <c r="J156" s="131">
        <v>2064</v>
      </c>
      <c r="K156" s="23"/>
      <c r="L156" s="131">
        <v>58.24</v>
      </c>
      <c r="M156" s="131">
        <v>0</v>
      </c>
      <c r="N156" s="187"/>
      <c r="O156" s="131">
        <v>0</v>
      </c>
      <c r="P156" s="131">
        <v>0</v>
      </c>
      <c r="Q156" s="23"/>
      <c r="R156" s="131">
        <v>0</v>
      </c>
      <c r="S156" s="131">
        <v>0</v>
      </c>
      <c r="T156" s="131">
        <v>0</v>
      </c>
      <c r="U156" s="23"/>
      <c r="V156" s="131">
        <v>0</v>
      </c>
      <c r="W156" s="131"/>
      <c r="X156" s="23"/>
      <c r="Y156" s="131">
        <v>0</v>
      </c>
      <c r="Z156" s="131">
        <v>0</v>
      </c>
      <c r="AA156" s="131">
        <v>0</v>
      </c>
      <c r="AB156" s="23"/>
      <c r="AC156" s="131">
        <f>J156+L156+M156+O156+P156+T156+V156+W156+AA156</f>
        <v>2122.2399999999998</v>
      </c>
      <c r="AD156" s="23"/>
      <c r="AE156" s="306">
        <f t="shared" si="25"/>
        <v>2064</v>
      </c>
      <c r="AF156" s="306">
        <f t="shared" si="26"/>
        <v>0</v>
      </c>
      <c r="AG156" s="306">
        <f t="shared" si="27"/>
        <v>2064</v>
      </c>
      <c r="AH156" s="306">
        <f t="shared" si="28"/>
        <v>58.24</v>
      </c>
      <c r="AI156" s="306">
        <f t="shared" si="29"/>
        <v>0</v>
      </c>
    </row>
    <row r="157" spans="1:35" s="163" customFormat="1" ht="11.25" x14ac:dyDescent="0.2">
      <c r="G157" s="172"/>
      <c r="H157" s="173"/>
      <c r="I157" s="173"/>
      <c r="J157" s="173"/>
      <c r="K157" s="172"/>
      <c r="L157" s="172"/>
      <c r="M157" s="172"/>
      <c r="N157" s="172"/>
      <c r="O157" s="173"/>
      <c r="P157" s="173"/>
      <c r="Q157" s="172"/>
      <c r="R157" s="173"/>
      <c r="S157" s="173"/>
      <c r="T157" s="173"/>
      <c r="U157" s="172"/>
      <c r="V157" s="173"/>
      <c r="W157" s="173"/>
      <c r="X157" s="172"/>
      <c r="Y157" s="173"/>
      <c r="Z157" s="173"/>
      <c r="AA157" s="173"/>
      <c r="AB157" s="172"/>
      <c r="AC157" s="172"/>
      <c r="AD157" s="172"/>
    </row>
    <row r="158" spans="1:35" s="177" customFormat="1" ht="11.25" x14ac:dyDescent="0.2">
      <c r="C158" s="459" t="s">
        <v>283</v>
      </c>
      <c r="D158" s="459"/>
      <c r="E158" s="459"/>
      <c r="F158" s="174"/>
      <c r="G158" s="172"/>
      <c r="H158" s="323"/>
      <c r="I158" s="323"/>
      <c r="J158" s="182"/>
      <c r="K158" s="176"/>
      <c r="L158" s="176"/>
      <c r="M158" s="176"/>
      <c r="N158" s="176"/>
      <c r="O158" s="323"/>
      <c r="P158" s="323"/>
      <c r="Q158" s="176"/>
      <c r="R158" s="323"/>
      <c r="S158" s="323"/>
      <c r="T158" s="323"/>
      <c r="U158" s="176"/>
      <c r="V158" s="323"/>
      <c r="W158" s="323"/>
      <c r="X158" s="176"/>
      <c r="Y158" s="323"/>
      <c r="Z158" s="323"/>
      <c r="AA158" s="323"/>
      <c r="AB158" s="176"/>
      <c r="AC158" s="176"/>
      <c r="AD158" s="176"/>
    </row>
    <row r="159" spans="1:35" s="177" customFormat="1" ht="15" customHeight="1" x14ac:dyDescent="0.2">
      <c r="C159" s="460" t="s">
        <v>174</v>
      </c>
      <c r="D159" s="461"/>
      <c r="E159" s="462"/>
      <c r="F159" s="174"/>
      <c r="G159" s="172"/>
      <c r="H159" s="178">
        <f>SUM(H5:H156)</f>
        <v>1672940</v>
      </c>
      <c r="I159" s="178">
        <f t="shared" ref="I159:AA159" si="30">SUM(I5:I156)</f>
        <v>256069.37000000002</v>
      </c>
      <c r="J159" s="178">
        <f t="shared" si="30"/>
        <v>1416870.6300000001</v>
      </c>
      <c r="K159" s="178">
        <f t="shared" si="30"/>
        <v>0</v>
      </c>
      <c r="L159" s="178">
        <f t="shared" si="30"/>
        <v>48910.810000000005</v>
      </c>
      <c r="M159" s="178">
        <f t="shared" si="30"/>
        <v>21302.940195000003</v>
      </c>
      <c r="N159" s="179"/>
      <c r="O159" s="178">
        <f t="shared" si="30"/>
        <v>4848.5300000000007</v>
      </c>
      <c r="P159" s="178">
        <f t="shared" si="30"/>
        <v>6032.17</v>
      </c>
      <c r="Q159" s="179"/>
      <c r="R159" s="178">
        <f t="shared" ref="R159:S159" si="31">SUM(R5:R156)</f>
        <v>257836.81999999998</v>
      </c>
      <c r="S159" s="178">
        <f t="shared" si="31"/>
        <v>10337.640000000001</v>
      </c>
      <c r="T159" s="178">
        <f t="shared" si="30"/>
        <v>247499.18</v>
      </c>
      <c r="U159" s="179"/>
      <c r="V159" s="178">
        <f t="shared" si="30"/>
        <v>476.96</v>
      </c>
      <c r="W159" s="178">
        <f t="shared" si="30"/>
        <v>97.22999999999999</v>
      </c>
      <c r="X159" s="179"/>
      <c r="Y159" s="178">
        <f t="shared" ref="Y159:Z159" si="32">SUM(Y5:Y156)</f>
        <v>196426.46</v>
      </c>
      <c r="Z159" s="178">
        <f t="shared" si="32"/>
        <v>24499.623</v>
      </c>
      <c r="AA159" s="178">
        <f t="shared" si="30"/>
        <v>171926.83700000009</v>
      </c>
      <c r="AB159" s="179"/>
      <c r="AC159" s="178">
        <f>SUM(AC5:AC156)</f>
        <v>1917965.2871949996</v>
      </c>
      <c r="AD159" s="178"/>
      <c r="AE159" s="178">
        <f t="shared" ref="AE159:AI159" si="33">SUM(AE5:AE156)</f>
        <v>2127203.2800000003</v>
      </c>
      <c r="AF159" s="178">
        <f t="shared" si="33"/>
        <v>290906.63299999991</v>
      </c>
      <c r="AG159" s="178">
        <f t="shared" si="33"/>
        <v>1836296.6470000006</v>
      </c>
      <c r="AH159" s="178">
        <f t="shared" si="33"/>
        <v>54236.3</v>
      </c>
      <c r="AI159" s="178">
        <f t="shared" si="33"/>
        <v>27432.34019499999</v>
      </c>
    </row>
    <row r="160" spans="1:35" s="177" customFormat="1" ht="11.25" x14ac:dyDescent="0.2">
      <c r="F160" s="174"/>
      <c r="G160" s="172"/>
      <c r="H160" s="334"/>
      <c r="I160" s="334"/>
      <c r="J160" s="334"/>
      <c r="K160" s="176"/>
      <c r="L160" s="334"/>
      <c r="M160" s="334"/>
      <c r="N160" s="176"/>
      <c r="O160" s="334"/>
      <c r="P160" s="334"/>
      <c r="Q160" s="176"/>
      <c r="R160" s="334"/>
      <c r="S160" s="334"/>
      <c r="T160" s="334"/>
      <c r="U160" s="176"/>
      <c r="V160" s="334"/>
      <c r="W160" s="334"/>
      <c r="X160" s="176"/>
      <c r="Y160" s="334"/>
      <c r="Z160" s="334"/>
      <c r="AA160" s="334"/>
      <c r="AB160" s="176"/>
      <c r="AC160" s="334"/>
      <c r="AD160" s="176"/>
    </row>
    <row r="161" spans="3:35" s="177" customFormat="1" ht="15" customHeight="1" x14ac:dyDescent="0.2">
      <c r="C161" s="454" t="s">
        <v>175</v>
      </c>
      <c r="D161" s="454"/>
      <c r="E161" s="454"/>
      <c r="F161" s="180"/>
      <c r="G161" s="181"/>
      <c r="H161" s="142">
        <f>SUMIF($E$5:$E$156,"S",H$5:H$156)</f>
        <v>954985</v>
      </c>
      <c r="I161" s="142">
        <f>SUMIF($E$5:$E$156,"S",I$5:I$156)</f>
        <v>224687.05</v>
      </c>
      <c r="J161" s="142">
        <f>SUMIF($E$5:$E$156,"S",J$5:J$156)</f>
        <v>730297.95</v>
      </c>
      <c r="K161" s="176"/>
      <c r="L161" s="142">
        <f>SUMIF($E$5:$E$156,"S",L$5:L$156)</f>
        <v>28281.689999999991</v>
      </c>
      <c r="M161" s="142">
        <f>SUMIF($E$5:$E$156,"S",M$5:M$156)</f>
        <v>15371.516599999999</v>
      </c>
      <c r="N161" s="176"/>
      <c r="O161" s="142">
        <f>SUMIF($E$5:$E$156,"S",O$5:O$156)</f>
        <v>10.63</v>
      </c>
      <c r="P161" s="142">
        <f>SUMIF($E$5:$E$156,"S",P$5:P$156)</f>
        <v>0</v>
      </c>
      <c r="Q161" s="176"/>
      <c r="R161" s="142">
        <f t="shared" ref="R161:S161" si="34">SUMIF($E$5:$E$156,"S",R$5:R$156)</f>
        <v>1405.26</v>
      </c>
      <c r="S161" s="142">
        <f t="shared" si="34"/>
        <v>75</v>
      </c>
      <c r="T161" s="142">
        <f>SUMIF($E$5:$E$156,"S",T$5:T$156)</f>
        <v>1330.26</v>
      </c>
      <c r="U161" s="176"/>
      <c r="V161" s="142">
        <f>SUMIF($E$5:$E$156,"S",V$5:V$156)</f>
        <v>455.71</v>
      </c>
      <c r="W161" s="142">
        <f>SUMIF($E$5:$E$156,"S",W$5:W$156)</f>
        <v>90</v>
      </c>
      <c r="X161" s="176"/>
      <c r="Y161" s="142">
        <f t="shared" ref="Y161:Z161" si="35">SUMIF($E$5:$E$156,"S",Y$5:Y$156)</f>
        <v>135816.66999999998</v>
      </c>
      <c r="Z161" s="142">
        <f t="shared" si="35"/>
        <v>14443.043000000003</v>
      </c>
      <c r="AA161" s="142">
        <f>SUMIF($E$5:$E$156,"S",AA$5:AA$156)</f>
        <v>121373.62699999999</v>
      </c>
      <c r="AB161" s="176"/>
      <c r="AC161" s="142">
        <f>SUMIF($E$5:$E$156,"S",AC$5:AC$156)</f>
        <v>897211.38359999983</v>
      </c>
      <c r="AD161" s="176"/>
      <c r="AE161" s="142">
        <f t="shared" ref="AE161:AI161" si="36">SUMIF($E$5:$E$156,"S",AE$5:AE$156)</f>
        <v>1092206.9299999997</v>
      </c>
      <c r="AF161" s="142">
        <f t="shared" si="36"/>
        <v>239205.09300000002</v>
      </c>
      <c r="AG161" s="142">
        <f t="shared" si="36"/>
        <v>853001.83699999994</v>
      </c>
      <c r="AH161" s="142">
        <f t="shared" si="36"/>
        <v>28748.029999999995</v>
      </c>
      <c r="AI161" s="142">
        <f t="shared" si="36"/>
        <v>15461.516599999999</v>
      </c>
    </row>
    <row r="162" spans="3:35" s="177" customFormat="1" ht="15" customHeight="1" x14ac:dyDescent="0.2">
      <c r="C162" s="454" t="s">
        <v>176</v>
      </c>
      <c r="D162" s="454"/>
      <c r="E162" s="454"/>
      <c r="F162" s="180"/>
      <c r="G162" s="181"/>
      <c r="H162" s="142">
        <f>SUMIF($E$5:$E$156,"E",H$5:H$156)</f>
        <v>345397</v>
      </c>
      <c r="I162" s="142">
        <f>SUMIF($E$5:$E$156,"E",I$5:I$156)</f>
        <v>16144</v>
      </c>
      <c r="J162" s="142">
        <f>SUMIF($E$5:$E$156,"E",J$5:J$156)</f>
        <v>329253</v>
      </c>
      <c r="K162" s="176"/>
      <c r="L162" s="142">
        <f>SUMIF($E$5:$E$156,"E",L$5:L$156)</f>
        <v>8030.7800000000007</v>
      </c>
      <c r="M162" s="142">
        <f>SUMIF($E$5:$E$156,"E",M$5:M$156)</f>
        <v>1489.1096000000002</v>
      </c>
      <c r="N162" s="176"/>
      <c r="O162" s="142">
        <f>SUMIF($E$5:$E$156,"E",O$5:O$156)</f>
        <v>53.96</v>
      </c>
      <c r="P162" s="142">
        <f>SUMIF($E$5:$E$156,"E",P$5:P$156)</f>
        <v>2292</v>
      </c>
      <c r="Q162" s="176"/>
      <c r="R162" s="142">
        <f t="shared" ref="R162:S162" si="37">SUMIF($E$5:$E$156,"E",R$5:R$156)</f>
        <v>74202.69</v>
      </c>
      <c r="S162" s="142">
        <f t="shared" si="37"/>
        <v>1767.45</v>
      </c>
      <c r="T162" s="142">
        <f>SUMIF($E$5:$E$156,"E",T$5:T$156)</f>
        <v>72435.240000000005</v>
      </c>
      <c r="U162" s="176"/>
      <c r="V162" s="142">
        <f>SUMIF($E$5:$E$156,"E",V$5:V$156)</f>
        <v>0.85000000000000042</v>
      </c>
      <c r="W162" s="142">
        <f>SUMIF($E$5:$E$156,"E",W$5:W$156)</f>
        <v>0</v>
      </c>
      <c r="X162" s="176"/>
      <c r="Y162" s="142">
        <f t="shared" ref="Y162:Z162" si="38">SUMIF($E$5:$E$156,"E",Y$5:Y$156)</f>
        <v>39692.5</v>
      </c>
      <c r="Z162" s="142">
        <f t="shared" si="38"/>
        <v>4513.8600000000006</v>
      </c>
      <c r="AA162" s="142">
        <f>SUMIF($E$5:$E$156,"E",AA$5:AA$156)</f>
        <v>35178.639999999999</v>
      </c>
      <c r="AB162" s="176"/>
      <c r="AC162" s="142">
        <f>SUMIF($E$5:$E$156,"E",AC$5:AC$156)</f>
        <v>448733.57959999994</v>
      </c>
      <c r="AD162" s="176"/>
      <c r="AE162" s="142">
        <f t="shared" ref="AE162:AI162" si="39">SUMIF($E$5:$E$156,"E",AE$5:AE$156)</f>
        <v>459292.18999999994</v>
      </c>
      <c r="AF162" s="142">
        <f t="shared" si="39"/>
        <v>22425.309999999998</v>
      </c>
      <c r="AG162" s="142">
        <f t="shared" si="39"/>
        <v>436866.88</v>
      </c>
      <c r="AH162" s="142">
        <f t="shared" si="39"/>
        <v>8085.59</v>
      </c>
      <c r="AI162" s="142">
        <f t="shared" si="39"/>
        <v>3781.1095999999998</v>
      </c>
    </row>
    <row r="163" spans="3:35" s="177" customFormat="1" ht="15" customHeight="1" x14ac:dyDescent="0.2">
      <c r="C163" s="454" t="s">
        <v>177</v>
      </c>
      <c r="D163" s="454"/>
      <c r="E163" s="454"/>
      <c r="F163" s="180"/>
      <c r="G163" s="181"/>
      <c r="H163" s="142">
        <f>SUMIF($E$5:$E$156,"R",H$5:H$156)</f>
        <v>152742</v>
      </c>
      <c r="I163" s="142">
        <f>SUMIF($E$5:$E$156,"R",I$5:I$156)</f>
        <v>15238.32</v>
      </c>
      <c r="J163" s="142">
        <f>SUMIF($E$5:$E$156,"R",J$5:J$156)</f>
        <v>137503.67999999999</v>
      </c>
      <c r="K163" s="176"/>
      <c r="L163" s="142">
        <f>SUMIF($E$5:$E$156,"R",L$5:L$156)</f>
        <v>4232.2699999999995</v>
      </c>
      <c r="M163" s="142">
        <f>SUMIF($E$5:$E$156,"R",M$5:M$156)</f>
        <v>2988.8695879999996</v>
      </c>
      <c r="N163" s="176"/>
      <c r="O163" s="142">
        <f>SUMIF($E$5:$E$156,"R",O$5:O$156)</f>
        <v>2333.4599999999996</v>
      </c>
      <c r="P163" s="142">
        <f>SUMIF($E$5:$E$156,"R",P$5:P$156)</f>
        <v>1202.31</v>
      </c>
      <c r="Q163" s="176"/>
      <c r="R163" s="142">
        <f t="shared" ref="R163:S163" si="40">SUMIF($E$5:$E$156,"R",R$5:R$156)</f>
        <v>52942.140000000007</v>
      </c>
      <c r="S163" s="142">
        <f t="shared" si="40"/>
        <v>7119.1900000000005</v>
      </c>
      <c r="T163" s="142">
        <f>SUMIF($E$5:$E$156,"R",T$5:T$156)</f>
        <v>45822.950000000004</v>
      </c>
      <c r="U163" s="176"/>
      <c r="V163" s="142">
        <f>SUMIF($E$5:$E$156,"R",V$5:V$156)</f>
        <v>0</v>
      </c>
      <c r="W163" s="142">
        <f>SUMIF($E$5:$E$156,"R",W$5:W$156)</f>
        <v>0</v>
      </c>
      <c r="X163" s="176"/>
      <c r="Y163" s="142">
        <f t="shared" ref="Y163:Z163" si="41">SUMIF($E$5:$E$156,"R",Y$5:Y$156)</f>
        <v>13154.72</v>
      </c>
      <c r="Z163" s="142">
        <f t="shared" si="41"/>
        <v>655.34</v>
      </c>
      <c r="AA163" s="142">
        <f>SUMIF($E$5:$E$156,"R",AA$5:AA$156)</f>
        <v>12499.380000000001</v>
      </c>
      <c r="AB163" s="176"/>
      <c r="AC163" s="142">
        <f>SUMIF($E$5:$E$156,"R",AC$5:AC$156)</f>
        <v>206582.91958800002</v>
      </c>
      <c r="AD163" s="176"/>
      <c r="AE163" s="142">
        <f t="shared" ref="AE163:AI163" si="42">SUMIF($E$5:$E$156,"R",AE$5:AE$156)</f>
        <v>218838.86</v>
      </c>
      <c r="AF163" s="142">
        <f t="shared" si="42"/>
        <v>23012.85</v>
      </c>
      <c r="AG163" s="142">
        <f t="shared" si="42"/>
        <v>195826.01</v>
      </c>
      <c r="AH163" s="142">
        <f t="shared" si="42"/>
        <v>6565.73</v>
      </c>
      <c r="AI163" s="142">
        <f t="shared" si="42"/>
        <v>4191.179588</v>
      </c>
    </row>
    <row r="164" spans="3:35" s="177" customFormat="1" ht="15" customHeight="1" x14ac:dyDescent="0.2">
      <c r="C164" s="454" t="s">
        <v>178</v>
      </c>
      <c r="D164" s="454"/>
      <c r="E164" s="454"/>
      <c r="F164" s="180"/>
      <c r="G164" s="181"/>
      <c r="H164" s="142">
        <f>SUMIF($E$5:$E$156,"N",H$5:H$156)</f>
        <v>219816</v>
      </c>
      <c r="I164" s="142">
        <f>SUMIF($E$5:$E$156,"N",I$5:I$156)</f>
        <v>0</v>
      </c>
      <c r="J164" s="142">
        <f>SUMIF($E$5:$E$156,"N",J$5:J$156)</f>
        <v>219816</v>
      </c>
      <c r="K164" s="176"/>
      <c r="L164" s="142">
        <f>SUMIF($E$5:$E$156,"N",L$5:L$156)</f>
        <v>8366.07</v>
      </c>
      <c r="M164" s="142">
        <f>SUMIF($E$5:$E$156,"N",M$5:M$156)</f>
        <v>1453.4444069999997</v>
      </c>
      <c r="N164" s="176"/>
      <c r="O164" s="142">
        <f>SUMIF($E$5:$E$156,"N",O$5:O$156)</f>
        <v>2450.4800000000005</v>
      </c>
      <c r="P164" s="142">
        <f>SUMIF($E$5:$E$156,"N",P$5:P$156)</f>
        <v>2537.86</v>
      </c>
      <c r="Q164" s="176"/>
      <c r="R164" s="142">
        <f t="shared" ref="R164:S164" si="43">SUMIF($E$5:$E$156,"N",R$5:R$156)</f>
        <v>129286.73000000003</v>
      </c>
      <c r="S164" s="142">
        <f t="shared" si="43"/>
        <v>1376</v>
      </c>
      <c r="T164" s="142">
        <f>SUMIF($E$5:$E$156,"N",T$5:T$156)</f>
        <v>127910.73000000003</v>
      </c>
      <c r="U164" s="176"/>
      <c r="V164" s="142">
        <f>SUMIF($E$5:$E$156,"N",V$5:V$156)</f>
        <v>20.399999999999999</v>
      </c>
      <c r="W164" s="142">
        <f>SUMIF($E$5:$E$156,"N",W$5:W$156)</f>
        <v>7.23</v>
      </c>
      <c r="X164" s="176"/>
      <c r="Y164" s="142">
        <f t="shared" ref="Y164:Z164" si="44">SUMIF($E$5:$E$156,"N",Y$5:Y$156)</f>
        <v>7762.5700000000006</v>
      </c>
      <c r="Z164" s="142">
        <f t="shared" si="44"/>
        <v>4887.38</v>
      </c>
      <c r="AA164" s="142">
        <f>SUMIF($E$5:$E$156,"N",AA$5:AA$156)</f>
        <v>2875.19</v>
      </c>
      <c r="AB164" s="176"/>
      <c r="AC164" s="142">
        <f>SUMIF($E$5:$E$156,"N",AC$5:AC$156)</f>
        <v>365437.40440699999</v>
      </c>
      <c r="AD164" s="176"/>
      <c r="AE164" s="142">
        <f t="shared" ref="AE164:AI164" si="45">SUMIF($E$5:$E$156,"N",AE$5:AE$156)</f>
        <v>356865.30000000005</v>
      </c>
      <c r="AF164" s="142">
        <f t="shared" si="45"/>
        <v>6263.38</v>
      </c>
      <c r="AG164" s="142">
        <f t="shared" si="45"/>
        <v>350601.92000000004</v>
      </c>
      <c r="AH164" s="142">
        <f t="shared" si="45"/>
        <v>10836.949999999997</v>
      </c>
      <c r="AI164" s="142">
        <f t="shared" si="45"/>
        <v>3998.5344069999996</v>
      </c>
    </row>
    <row r="166" spans="3:35" s="177" customFormat="1" ht="15" customHeight="1" x14ac:dyDescent="0.2">
      <c r="C166" s="431" t="s">
        <v>174</v>
      </c>
      <c r="D166" s="432"/>
      <c r="E166" s="433"/>
      <c r="F166" s="174"/>
      <c r="G166" s="172"/>
      <c r="H166" s="337">
        <v>1663175.49</v>
      </c>
      <c r="I166" s="337">
        <v>249215</v>
      </c>
      <c r="J166" s="337">
        <v>1413960.49</v>
      </c>
      <c r="K166" s="337">
        <v>0</v>
      </c>
      <c r="L166" s="337">
        <v>49410.109999999986</v>
      </c>
      <c r="M166" s="337">
        <v>20534.441699999999</v>
      </c>
      <c r="N166" s="338"/>
      <c r="O166" s="337">
        <v>1565.6048000000001</v>
      </c>
      <c r="P166" s="337">
        <v>4230.08</v>
      </c>
      <c r="Q166" s="339"/>
      <c r="R166" s="339"/>
      <c r="S166" s="339"/>
      <c r="T166" s="337">
        <v>234103.12</v>
      </c>
      <c r="U166" s="338"/>
      <c r="V166" s="337">
        <v>562.12</v>
      </c>
      <c r="W166" s="337">
        <v>51.04</v>
      </c>
      <c r="X166" s="339"/>
      <c r="Y166" s="339"/>
      <c r="Z166" s="339"/>
      <c r="AA166" s="337">
        <v>156077.06</v>
      </c>
      <c r="AB166" s="338"/>
      <c r="AC166" s="337">
        <v>1880494.0664999997</v>
      </c>
    </row>
    <row r="167" spans="3:35" s="177" customFormat="1" ht="11.25" x14ac:dyDescent="0.2">
      <c r="C167" s="319"/>
      <c r="D167" s="402" t="s">
        <v>282</v>
      </c>
      <c r="E167" s="319"/>
      <c r="F167" s="174"/>
      <c r="G167" s="172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5"/>
    </row>
    <row r="168" spans="3:35" s="177" customFormat="1" ht="15" customHeight="1" x14ac:dyDescent="0.2">
      <c r="C168" s="434" t="s">
        <v>175</v>
      </c>
      <c r="D168" s="434"/>
      <c r="E168" s="434"/>
      <c r="F168" s="180"/>
      <c r="G168" s="181"/>
      <c r="H168" s="321">
        <v>931416</v>
      </c>
      <c r="I168" s="321">
        <v>217432</v>
      </c>
      <c r="J168" s="321">
        <v>713984</v>
      </c>
      <c r="K168" s="339"/>
      <c r="L168" s="321">
        <v>27615.420000000002</v>
      </c>
      <c r="M168" s="321">
        <v>14195.404500000002</v>
      </c>
      <c r="N168" s="339"/>
      <c r="O168" s="321">
        <v>6.76</v>
      </c>
      <c r="P168" s="321">
        <v>0</v>
      </c>
      <c r="Q168" s="339"/>
      <c r="R168" s="339"/>
      <c r="S168" s="339"/>
      <c r="T168" s="321">
        <v>5092.6499999999996</v>
      </c>
      <c r="U168" s="339"/>
      <c r="V168" s="321">
        <v>148.6</v>
      </c>
      <c r="W168" s="321">
        <v>40</v>
      </c>
      <c r="X168" s="339"/>
      <c r="Y168" s="339"/>
      <c r="Z168" s="339"/>
      <c r="AA168" s="321">
        <v>110151.77000000002</v>
      </c>
      <c r="AB168" s="339"/>
      <c r="AC168" s="321">
        <v>871234.6044999999</v>
      </c>
    </row>
    <row r="169" spans="3:35" s="177" customFormat="1" ht="15" customHeight="1" x14ac:dyDescent="0.2">
      <c r="C169" s="434" t="s">
        <v>176</v>
      </c>
      <c r="D169" s="434"/>
      <c r="E169" s="434"/>
      <c r="F169" s="180"/>
      <c r="G169" s="181"/>
      <c r="H169" s="321">
        <v>338443</v>
      </c>
      <c r="I169" s="321">
        <v>17400</v>
      </c>
      <c r="J169" s="321">
        <v>321043</v>
      </c>
      <c r="K169" s="339"/>
      <c r="L169" s="321">
        <v>8480.619999999999</v>
      </c>
      <c r="M169" s="321">
        <v>1094.6100000000001</v>
      </c>
      <c r="N169" s="339"/>
      <c r="O169" s="321">
        <v>112.06</v>
      </c>
      <c r="P169" s="321">
        <v>0</v>
      </c>
      <c r="Q169" s="339"/>
      <c r="R169" s="339"/>
      <c r="S169" s="339"/>
      <c r="T169" s="321">
        <v>40373.649999999994</v>
      </c>
      <c r="U169" s="339"/>
      <c r="V169" s="321">
        <v>4.5199999999999996</v>
      </c>
      <c r="W169" s="321">
        <v>0</v>
      </c>
      <c r="X169" s="339"/>
      <c r="Y169" s="339"/>
      <c r="Z169" s="339"/>
      <c r="AA169" s="321">
        <v>37986.879999999997</v>
      </c>
      <c r="AB169" s="339"/>
      <c r="AC169" s="321">
        <v>409095.33999999991</v>
      </c>
    </row>
    <row r="170" spans="3:35" s="177" customFormat="1" ht="15" customHeight="1" x14ac:dyDescent="0.2">
      <c r="C170" s="434" t="s">
        <v>177</v>
      </c>
      <c r="D170" s="434"/>
      <c r="E170" s="434"/>
      <c r="F170" s="180"/>
      <c r="G170" s="181"/>
      <c r="H170" s="321">
        <v>156710</v>
      </c>
      <c r="I170" s="321">
        <v>14383</v>
      </c>
      <c r="J170" s="321">
        <v>142327</v>
      </c>
      <c r="K170" s="339"/>
      <c r="L170" s="321">
        <v>5299.4299999999994</v>
      </c>
      <c r="M170" s="321">
        <v>2417.7972</v>
      </c>
      <c r="N170" s="339"/>
      <c r="O170" s="321">
        <v>119.53999999999999</v>
      </c>
      <c r="P170" s="321">
        <v>1288.3400000000001</v>
      </c>
      <c r="Q170" s="339"/>
      <c r="R170" s="339"/>
      <c r="S170" s="339"/>
      <c r="T170" s="321">
        <v>65635.37</v>
      </c>
      <c r="U170" s="339"/>
      <c r="V170" s="321">
        <v>340</v>
      </c>
      <c r="W170" s="321">
        <v>0</v>
      </c>
      <c r="X170" s="339"/>
      <c r="Y170" s="339"/>
      <c r="Z170" s="339"/>
      <c r="AA170" s="321">
        <v>5080.62</v>
      </c>
      <c r="AB170" s="339"/>
      <c r="AC170" s="321">
        <v>222508.09719999996</v>
      </c>
    </row>
    <row r="171" spans="3:35" s="177" customFormat="1" ht="15" customHeight="1" x14ac:dyDescent="0.2">
      <c r="C171" s="434" t="s">
        <v>178</v>
      </c>
      <c r="D171" s="434"/>
      <c r="E171" s="434"/>
      <c r="F171" s="180"/>
      <c r="G171" s="181"/>
      <c r="H171" s="321">
        <v>236606.49</v>
      </c>
      <c r="I171" s="321">
        <v>0</v>
      </c>
      <c r="J171" s="321">
        <v>236606.49</v>
      </c>
      <c r="K171" s="339"/>
      <c r="L171" s="321">
        <v>8014.6399999999985</v>
      </c>
      <c r="M171" s="321">
        <v>2826.63</v>
      </c>
      <c r="N171" s="339"/>
      <c r="O171" s="321">
        <v>1327.2448000000002</v>
      </c>
      <c r="P171" s="321">
        <v>2941.74</v>
      </c>
      <c r="Q171" s="339"/>
      <c r="R171" s="339"/>
      <c r="S171" s="339"/>
      <c r="T171" s="321">
        <v>123001.45000000001</v>
      </c>
      <c r="U171" s="339"/>
      <c r="V171" s="321">
        <v>69</v>
      </c>
      <c r="W171" s="321">
        <v>11.04</v>
      </c>
      <c r="X171" s="339"/>
      <c r="Y171" s="339"/>
      <c r="Z171" s="339"/>
      <c r="AA171" s="321">
        <v>2857.7900000000004</v>
      </c>
      <c r="AB171" s="339"/>
      <c r="AC171" s="321">
        <v>377656.02479999996</v>
      </c>
    </row>
    <row r="173" spans="3:35" x14ac:dyDescent="0.2">
      <c r="C173" s="427" t="s">
        <v>174</v>
      </c>
      <c r="D173" s="428"/>
      <c r="E173" s="429"/>
      <c r="F173" s="174"/>
      <c r="G173" s="172"/>
      <c r="H173" s="308">
        <v>1634173</v>
      </c>
      <c r="I173" s="308">
        <v>236212.06</v>
      </c>
      <c r="J173" s="308">
        <v>1397960.9399999997</v>
      </c>
      <c r="K173" s="399"/>
      <c r="L173" s="308">
        <v>52696.463388557982</v>
      </c>
      <c r="M173" s="308">
        <v>15837.071549456672</v>
      </c>
      <c r="N173" s="399"/>
      <c r="O173" s="308">
        <v>4875.1100000000006</v>
      </c>
      <c r="P173" s="308">
        <v>14505.73</v>
      </c>
      <c r="Q173" s="400"/>
      <c r="R173" s="401"/>
      <c r="S173" s="401"/>
      <c r="T173" s="308">
        <v>214055.74999999997</v>
      </c>
      <c r="U173" s="399"/>
      <c r="V173" s="308">
        <v>261.70000000000005</v>
      </c>
      <c r="W173" s="308">
        <v>4883.13</v>
      </c>
      <c r="X173" s="400"/>
      <c r="Y173" s="400"/>
      <c r="Z173" s="400"/>
      <c r="AA173" s="308">
        <v>152558.62999999995</v>
      </c>
      <c r="AB173" s="399"/>
      <c r="AC173" s="308">
        <v>1857634.5249380141</v>
      </c>
    </row>
    <row r="174" spans="3:35" x14ac:dyDescent="0.2">
      <c r="C174" s="311"/>
      <c r="D174" s="403" t="s">
        <v>281</v>
      </c>
      <c r="E174" s="311"/>
      <c r="F174" s="174"/>
      <c r="G174" s="17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X174"/>
      <c r="AB174"/>
      <c r="AC174"/>
      <c r="AD174"/>
    </row>
    <row r="175" spans="3:35" x14ac:dyDescent="0.2">
      <c r="C175" s="430" t="s">
        <v>175</v>
      </c>
      <c r="D175" s="430"/>
      <c r="E175" s="430"/>
      <c r="F175" s="180"/>
      <c r="G175" s="181"/>
      <c r="H175" s="313">
        <v>908411</v>
      </c>
      <c r="I175" s="313">
        <v>207644.21999999997</v>
      </c>
      <c r="J175" s="313">
        <v>700766.78</v>
      </c>
      <c r="K175" s="311"/>
      <c r="L175" s="313">
        <v>29173.361163017969</v>
      </c>
      <c r="M175" s="313">
        <v>9690.5876320757288</v>
      </c>
      <c r="N175" s="311"/>
      <c r="O175" s="313">
        <v>200.34</v>
      </c>
      <c r="P175" s="313">
        <v>0</v>
      </c>
      <c r="Q175" s="400"/>
      <c r="R175" s="401"/>
      <c r="S175" s="401"/>
      <c r="T175" s="313">
        <v>866</v>
      </c>
      <c r="U175" s="311"/>
      <c r="V175" s="313">
        <v>154.9</v>
      </c>
      <c r="W175" s="313">
        <v>0</v>
      </c>
      <c r="X175" s="400"/>
      <c r="Y175" s="400"/>
      <c r="Z175" s="400"/>
      <c r="AA175" s="313">
        <v>106489.43</v>
      </c>
      <c r="AB175" s="311"/>
      <c r="AC175" s="313">
        <v>847341.39879509364</v>
      </c>
    </row>
    <row r="176" spans="3:35" x14ac:dyDescent="0.2">
      <c r="C176" s="430" t="s">
        <v>176</v>
      </c>
      <c r="D176" s="430"/>
      <c r="E176" s="430"/>
      <c r="F176" s="180"/>
      <c r="G176" s="181"/>
      <c r="H176" s="313">
        <v>343939</v>
      </c>
      <c r="I176" s="313">
        <v>16533</v>
      </c>
      <c r="J176" s="313">
        <v>327406</v>
      </c>
      <c r="K176" s="311"/>
      <c r="L176" s="313">
        <v>8531.2000000000007</v>
      </c>
      <c r="M176" s="313">
        <v>893.14213390212626</v>
      </c>
      <c r="N176" s="311"/>
      <c r="O176" s="313">
        <v>125.30000000000001</v>
      </c>
      <c r="P176" s="313">
        <v>4605</v>
      </c>
      <c r="Q176" s="400"/>
      <c r="R176" s="401"/>
      <c r="S176" s="401"/>
      <c r="T176" s="313">
        <v>58539.82</v>
      </c>
      <c r="U176" s="311"/>
      <c r="V176" s="313">
        <v>12.75</v>
      </c>
      <c r="W176" s="313">
        <v>0</v>
      </c>
      <c r="X176" s="400"/>
      <c r="Y176" s="400"/>
      <c r="Z176" s="400"/>
      <c r="AA176" s="313">
        <v>29601.11</v>
      </c>
      <c r="AB176" s="311"/>
      <c r="AC176" s="313">
        <v>429714.32213390217</v>
      </c>
    </row>
    <row r="177" spans="3:29" x14ac:dyDescent="0.2">
      <c r="C177" s="430" t="s">
        <v>177</v>
      </c>
      <c r="D177" s="430"/>
      <c r="E177" s="430"/>
      <c r="F177" s="180"/>
      <c r="G177" s="181"/>
      <c r="H177" s="313">
        <v>152693</v>
      </c>
      <c r="I177" s="313">
        <v>12034.84</v>
      </c>
      <c r="J177" s="313">
        <v>140658.15999999997</v>
      </c>
      <c r="K177" s="311"/>
      <c r="L177" s="313">
        <v>5528.6535935571228</v>
      </c>
      <c r="M177" s="313">
        <v>2554.8004232045778</v>
      </c>
      <c r="N177" s="311"/>
      <c r="O177" s="313">
        <v>687.03</v>
      </c>
      <c r="P177" s="313">
        <v>1139.8800000000001</v>
      </c>
      <c r="Q177" s="400"/>
      <c r="R177" s="401"/>
      <c r="S177" s="401"/>
      <c r="T177" s="313">
        <v>55420.409999999996</v>
      </c>
      <c r="U177" s="311"/>
      <c r="V177" s="313">
        <v>8.0299999999999994</v>
      </c>
      <c r="W177" s="313">
        <v>0</v>
      </c>
      <c r="X177" s="400"/>
      <c r="Y177" s="400"/>
      <c r="Z177" s="400"/>
      <c r="AA177" s="313">
        <v>8999.0300000000007</v>
      </c>
      <c r="AB177" s="311"/>
      <c r="AC177" s="313">
        <v>214995.99401676172</v>
      </c>
    </row>
    <row r="178" spans="3:29" x14ac:dyDescent="0.2">
      <c r="C178" s="430" t="s">
        <v>178</v>
      </c>
      <c r="D178" s="430"/>
      <c r="E178" s="430"/>
      <c r="F178" s="180"/>
      <c r="G178" s="181"/>
      <c r="H178" s="313">
        <v>229130</v>
      </c>
      <c r="I178" s="313">
        <v>0</v>
      </c>
      <c r="J178" s="313">
        <v>229130</v>
      </c>
      <c r="K178" s="311"/>
      <c r="L178" s="313">
        <v>9463.2486319828713</v>
      </c>
      <c r="M178" s="313">
        <v>2698.5413602742387</v>
      </c>
      <c r="N178" s="311"/>
      <c r="O178" s="313">
        <v>3862.44</v>
      </c>
      <c r="P178" s="313">
        <v>8760.85</v>
      </c>
      <c r="Q178" s="400"/>
      <c r="R178" s="401"/>
      <c r="S178" s="401"/>
      <c r="T178" s="313">
        <v>99229.51999999999</v>
      </c>
      <c r="U178" s="311"/>
      <c r="V178" s="313">
        <v>86.02</v>
      </c>
      <c r="W178" s="313">
        <v>4883.13</v>
      </c>
      <c r="X178" s="400"/>
      <c r="Y178" s="400"/>
      <c r="Z178" s="400"/>
      <c r="AA178" s="313">
        <v>7469.06</v>
      </c>
      <c r="AB178" s="311"/>
      <c r="AC178" s="313">
        <v>365582.80999225716</v>
      </c>
    </row>
  </sheetData>
  <mergeCells count="23">
    <mergeCell ref="C1:AC1"/>
    <mergeCell ref="O3:T3"/>
    <mergeCell ref="V3:AA3"/>
    <mergeCell ref="AC3:AC4"/>
    <mergeCell ref="AE3:AG3"/>
    <mergeCell ref="C164:E164"/>
    <mergeCell ref="H3:J3"/>
    <mergeCell ref="L3:M3"/>
    <mergeCell ref="C158:E158"/>
    <mergeCell ref="C159:E159"/>
    <mergeCell ref="C161:E161"/>
    <mergeCell ref="C162:E162"/>
    <mergeCell ref="C163:E163"/>
    <mergeCell ref="C171:E171"/>
    <mergeCell ref="C166:E166"/>
    <mergeCell ref="C168:E168"/>
    <mergeCell ref="C169:E169"/>
    <mergeCell ref="C170:E170"/>
    <mergeCell ref="C173:E173"/>
    <mergeCell ref="C175:E175"/>
    <mergeCell ref="C176:E176"/>
    <mergeCell ref="C177:E177"/>
    <mergeCell ref="C178:E178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7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7"/>
  <sheetViews>
    <sheetView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D9" sqref="D9"/>
    </sheetView>
  </sheetViews>
  <sheetFormatPr defaultRowHeight="12.75" x14ac:dyDescent="0.2"/>
  <cols>
    <col min="3" max="3" width="4.42578125" bestFit="1" customWidth="1"/>
    <col min="4" max="4" width="19" bestFit="1" customWidth="1"/>
    <col min="5" max="5" width="3" bestFit="1" customWidth="1"/>
    <col min="6" max="6" width="3" customWidth="1"/>
    <col min="7" max="7" width="0.85546875" style="241" customWidth="1"/>
    <col min="8" max="8" width="8.28515625" bestFit="1" customWidth="1"/>
    <col min="9" max="10" width="8.7109375" bestFit="1" customWidth="1"/>
    <col min="11" max="11" width="0.85546875" style="4" customWidth="1"/>
    <col min="12" max="12" width="8.28515625" style="6" bestFit="1" customWidth="1"/>
    <col min="13" max="14" width="8.7109375" bestFit="1" customWidth="1"/>
    <col min="15" max="15" width="0.85546875" style="241" customWidth="1"/>
    <col min="16" max="16" width="8.28515625" style="242" bestFit="1" customWidth="1"/>
    <col min="17" max="19" width="8.28515625" style="372" customWidth="1"/>
    <col min="20" max="20" width="9" bestFit="1" customWidth="1"/>
    <col min="21" max="21" width="8.140625" bestFit="1" customWidth="1"/>
    <col min="22" max="22" width="1.7109375" customWidth="1"/>
    <col min="25" max="25" width="10.7109375" bestFit="1" customWidth="1"/>
    <col min="27" max="27" width="1.7109375" customWidth="1"/>
    <col min="29" max="29" width="9.5703125" bestFit="1" customWidth="1"/>
    <col min="33" max="33" width="3" bestFit="1" customWidth="1"/>
  </cols>
  <sheetData>
    <row r="1" spans="1:33" s="59" customFormat="1" ht="15.75" x14ac:dyDescent="0.25">
      <c r="A1" s="404"/>
      <c r="B1" s="404"/>
      <c r="C1" s="381" t="s">
        <v>254</v>
      </c>
      <c r="D1" s="381"/>
      <c r="E1" s="381"/>
      <c r="F1" s="381"/>
      <c r="G1" s="381"/>
      <c r="H1" s="381"/>
      <c r="I1" s="381"/>
      <c r="J1" s="382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1:33" s="342" customFormat="1" ht="12.75" customHeight="1" x14ac:dyDescent="0.2">
      <c r="A2" s="344"/>
      <c r="B2" s="344"/>
      <c r="C2" s="340"/>
      <c r="D2" s="341"/>
      <c r="E2" s="341"/>
      <c r="F2" s="341"/>
      <c r="H2" s="344"/>
      <c r="I2" s="342" t="s">
        <v>294</v>
      </c>
      <c r="K2" s="171"/>
      <c r="L2" s="344"/>
      <c r="M2" s="342" t="s">
        <v>292</v>
      </c>
      <c r="N2" s="343"/>
      <c r="P2" s="476" t="s">
        <v>293</v>
      </c>
      <c r="Q2" s="477"/>
      <c r="R2" s="477"/>
      <c r="S2" s="477"/>
      <c r="T2" s="477"/>
      <c r="U2" s="478"/>
      <c r="W2" s="479" t="s">
        <v>295</v>
      </c>
      <c r="X2" s="480"/>
      <c r="Y2" s="480"/>
      <c r="Z2" s="481"/>
      <c r="AB2" s="482" t="s">
        <v>304</v>
      </c>
      <c r="AC2" s="483"/>
      <c r="AD2" s="483"/>
      <c r="AE2" s="483"/>
      <c r="AF2" s="484"/>
    </row>
    <row r="3" spans="1:33" s="6" customFormat="1" ht="33.75" x14ac:dyDescent="0.25">
      <c r="C3" s="164"/>
      <c r="D3" s="165"/>
      <c r="E3" s="56"/>
      <c r="F3" s="166"/>
      <c r="G3" s="188"/>
      <c r="H3" s="385" t="s">
        <v>196</v>
      </c>
      <c r="I3" s="385"/>
      <c r="J3" s="386"/>
      <c r="K3" s="389"/>
      <c r="L3" s="486" t="s">
        <v>221</v>
      </c>
      <c r="M3" s="486"/>
      <c r="N3" s="487"/>
      <c r="O3" s="188"/>
      <c r="P3" s="488" t="s">
        <v>190</v>
      </c>
      <c r="Q3" s="488"/>
      <c r="R3" s="488"/>
      <c r="S3" s="488"/>
      <c r="T3" s="488"/>
      <c r="U3" s="488"/>
      <c r="W3" s="350" t="s">
        <v>163</v>
      </c>
      <c r="X3" s="351" t="s">
        <v>296</v>
      </c>
      <c r="Y3" s="352" t="s">
        <v>170</v>
      </c>
      <c r="Z3" s="352" t="s">
        <v>302</v>
      </c>
      <c r="AC3" s="350" t="s">
        <v>163</v>
      </c>
      <c r="AD3" s="351" t="s">
        <v>296</v>
      </c>
      <c r="AE3" s="352" t="s">
        <v>170</v>
      </c>
      <c r="AF3" s="352" t="s">
        <v>302</v>
      </c>
    </row>
    <row r="4" spans="1:33" ht="56.25" x14ac:dyDescent="0.2">
      <c r="A4" s="189" t="s">
        <v>309</v>
      </c>
      <c r="B4" s="189" t="s">
        <v>310</v>
      </c>
      <c r="C4" s="52" t="s">
        <v>169</v>
      </c>
      <c r="D4" s="51" t="s">
        <v>168</v>
      </c>
      <c r="E4" s="50" t="s">
        <v>167</v>
      </c>
      <c r="F4" s="189" t="s">
        <v>166</v>
      </c>
      <c r="G4" s="192"/>
      <c r="H4" s="196" t="s">
        <v>291</v>
      </c>
      <c r="I4" s="197" t="s">
        <v>222</v>
      </c>
      <c r="J4" s="198" t="s">
        <v>223</v>
      </c>
      <c r="K4" s="46"/>
      <c r="L4" s="390" t="s">
        <v>291</v>
      </c>
      <c r="M4" s="190" t="s">
        <v>222</v>
      </c>
      <c r="N4" s="191" t="s">
        <v>223</v>
      </c>
      <c r="O4" s="192"/>
      <c r="P4" s="193" t="s">
        <v>306</v>
      </c>
      <c r="Q4" s="194" t="s">
        <v>222</v>
      </c>
      <c r="R4" s="195" t="s">
        <v>223</v>
      </c>
      <c r="S4" s="193" t="s">
        <v>305</v>
      </c>
      <c r="T4" s="194" t="s">
        <v>222</v>
      </c>
      <c r="U4" s="195" t="s">
        <v>223</v>
      </c>
      <c r="W4" s="474" t="s">
        <v>303</v>
      </c>
      <c r="X4" s="475"/>
      <c r="Y4" s="475"/>
      <c r="Z4" s="475"/>
      <c r="AB4" s="267" t="s">
        <v>249</v>
      </c>
      <c r="AC4" s="472" t="s">
        <v>297</v>
      </c>
      <c r="AD4" s="473"/>
      <c r="AE4" s="473"/>
      <c r="AF4" s="473"/>
      <c r="AG4" s="373" t="s">
        <v>300</v>
      </c>
    </row>
    <row r="5" spans="1:33" x14ac:dyDescent="0.2">
      <c r="A5" s="407" t="s">
        <v>311</v>
      </c>
      <c r="B5" s="407"/>
      <c r="C5" s="31">
        <v>60</v>
      </c>
      <c r="D5" s="30" t="s">
        <v>158</v>
      </c>
      <c r="E5" s="29" t="s">
        <v>3</v>
      </c>
      <c r="F5" s="28">
        <v>4</v>
      </c>
      <c r="G5" s="200"/>
      <c r="H5" s="204">
        <v>10153</v>
      </c>
      <c r="I5" s="205">
        <v>8.7804110266672666</v>
      </c>
      <c r="J5" s="206">
        <v>3.822285736658706</v>
      </c>
      <c r="K5" s="36"/>
      <c r="L5" s="219">
        <v>4986.8100000000004</v>
      </c>
      <c r="M5" s="199">
        <v>4.312640747748901</v>
      </c>
      <c r="N5" s="199">
        <v>1.8773773992344134</v>
      </c>
      <c r="O5" s="200"/>
      <c r="P5" s="201">
        <v>4804.68</v>
      </c>
      <c r="Q5" s="202">
        <f>(P5*1000)/Y5/52</f>
        <v>4.1551329904075329</v>
      </c>
      <c r="R5" s="209">
        <f>(P5*1000)/AE5/52</f>
        <v>1.8088111723834679</v>
      </c>
      <c r="S5" s="201"/>
      <c r="T5" s="202"/>
      <c r="U5" s="398"/>
      <c r="W5" s="353">
        <v>22237</v>
      </c>
      <c r="X5" s="354">
        <v>22237</v>
      </c>
      <c r="Y5" s="355">
        <v>22237</v>
      </c>
      <c r="Z5" s="355"/>
      <c r="AB5" s="380">
        <v>51082</v>
      </c>
      <c r="AC5" s="27">
        <v>51082</v>
      </c>
      <c r="AD5" s="27">
        <v>51082</v>
      </c>
      <c r="AE5" s="27">
        <v>51082</v>
      </c>
      <c r="AF5" s="27"/>
      <c r="AG5" s="374"/>
    </row>
    <row r="6" spans="1:33" x14ac:dyDescent="0.2">
      <c r="A6" s="407" t="s">
        <v>312</v>
      </c>
      <c r="B6" s="407"/>
      <c r="C6" s="31">
        <v>110</v>
      </c>
      <c r="D6" s="30" t="s">
        <v>157</v>
      </c>
      <c r="E6" s="29" t="s">
        <v>3</v>
      </c>
      <c r="F6" s="28">
        <v>4</v>
      </c>
      <c r="G6" s="200"/>
      <c r="H6" s="204">
        <v>4306</v>
      </c>
      <c r="I6" s="205">
        <v>8.9531508603840742</v>
      </c>
      <c r="J6" s="206">
        <v>3.269542081876744</v>
      </c>
      <c r="K6" s="36"/>
      <c r="L6" s="219">
        <v>3074</v>
      </c>
      <c r="M6" s="199">
        <v>6.391543368513851</v>
      </c>
      <c r="N6" s="199">
        <v>2.3340855456779175</v>
      </c>
      <c r="O6" s="200"/>
      <c r="P6" s="207"/>
      <c r="Q6" s="202"/>
      <c r="R6" s="203"/>
      <c r="S6" s="207">
        <v>1927.07</v>
      </c>
      <c r="T6" s="202">
        <f>(S6*1000)/Z6/52</f>
        <v>4.0068157056480116</v>
      </c>
      <c r="U6" s="202">
        <f>(S6*1000)/AF6/52</f>
        <v>1.463222587023274</v>
      </c>
      <c r="W6" s="356">
        <v>9249</v>
      </c>
      <c r="X6" s="357">
        <v>9249</v>
      </c>
      <c r="Y6" s="358"/>
      <c r="Z6" s="358">
        <v>9249</v>
      </c>
      <c r="AB6" s="380">
        <v>25327</v>
      </c>
      <c r="AC6" s="27">
        <v>25327</v>
      </c>
      <c r="AD6" s="27">
        <v>25327</v>
      </c>
      <c r="AE6" s="27"/>
      <c r="AF6" s="27">
        <v>25327</v>
      </c>
      <c r="AG6" s="374" t="s">
        <v>301</v>
      </c>
    </row>
    <row r="7" spans="1:33" x14ac:dyDescent="0.2">
      <c r="A7" s="407" t="s">
        <v>313</v>
      </c>
      <c r="B7" s="407"/>
      <c r="C7" s="31">
        <v>150</v>
      </c>
      <c r="D7" s="30" t="s">
        <v>156</v>
      </c>
      <c r="E7" s="29" t="s">
        <v>8</v>
      </c>
      <c r="F7" s="28">
        <v>2</v>
      </c>
      <c r="G7" s="200"/>
      <c r="H7" s="204">
        <v>10435</v>
      </c>
      <c r="I7" s="205">
        <v>13.034104762475767</v>
      </c>
      <c r="J7" s="206">
        <v>4.5097100301828608</v>
      </c>
      <c r="K7" s="36"/>
      <c r="L7" s="219">
        <v>3610.9</v>
      </c>
      <c r="M7" s="199">
        <v>4.5102873873333733</v>
      </c>
      <c r="N7" s="199">
        <v>1.5605282173442541</v>
      </c>
      <c r="O7" s="200"/>
      <c r="P7" s="207">
        <v>1912.5</v>
      </c>
      <c r="Q7" s="202">
        <f>(P7*1000)/Y7/52</f>
        <v>7.4951795707858473</v>
      </c>
      <c r="R7" s="209">
        <f>(P7*1000)/AE7/52</f>
        <v>0.82652807213461621</v>
      </c>
      <c r="S7" s="207"/>
      <c r="T7" s="202"/>
      <c r="U7" s="398"/>
      <c r="W7" s="356">
        <v>15396</v>
      </c>
      <c r="X7" s="357">
        <v>15396</v>
      </c>
      <c r="Y7" s="358">
        <v>4907</v>
      </c>
      <c r="Z7" s="358"/>
      <c r="AB7" s="380">
        <v>44498</v>
      </c>
      <c r="AC7" s="27">
        <v>44498</v>
      </c>
      <c r="AD7" s="27">
        <v>44498</v>
      </c>
      <c r="AE7" s="27">
        <v>44498</v>
      </c>
      <c r="AF7" s="27"/>
      <c r="AG7" s="374"/>
    </row>
    <row r="8" spans="1:33" x14ac:dyDescent="0.2">
      <c r="A8" s="407" t="s">
        <v>314</v>
      </c>
      <c r="B8" s="407"/>
      <c r="C8" s="31">
        <v>200</v>
      </c>
      <c r="D8" s="30" t="s">
        <v>155</v>
      </c>
      <c r="E8" s="29" t="s">
        <v>8</v>
      </c>
      <c r="F8" s="28">
        <v>2</v>
      </c>
      <c r="G8" s="200"/>
      <c r="H8" s="204">
        <v>22634</v>
      </c>
      <c r="I8" s="205">
        <v>16.540098448443182</v>
      </c>
      <c r="J8" s="206">
        <v>5.0940855132976468</v>
      </c>
      <c r="K8" s="36"/>
      <c r="L8" s="219">
        <v>3919.31</v>
      </c>
      <c r="M8" s="199">
        <v>2.864088241140224</v>
      </c>
      <c r="N8" s="199">
        <v>0.88209332389867456</v>
      </c>
      <c r="O8" s="208"/>
      <c r="P8" s="207">
        <v>2978.4</v>
      </c>
      <c r="Q8" s="202">
        <f>(P8*1000)/Y8/52</f>
        <v>11.294995676774418</v>
      </c>
      <c r="R8" s="209">
        <f>(P8*1000)/AE8/52</f>
        <v>0.67032889868364909</v>
      </c>
      <c r="S8" s="207"/>
      <c r="T8" s="202"/>
      <c r="U8" s="398"/>
      <c r="W8" s="356">
        <v>26316</v>
      </c>
      <c r="X8" s="357">
        <v>26316</v>
      </c>
      <c r="Y8" s="358">
        <v>5071</v>
      </c>
      <c r="Z8" s="358"/>
      <c r="AB8" s="380">
        <v>85446</v>
      </c>
      <c r="AC8" s="27">
        <v>85446</v>
      </c>
      <c r="AD8" s="27">
        <v>85446</v>
      </c>
      <c r="AE8" s="27">
        <v>85446</v>
      </c>
      <c r="AF8" s="27"/>
      <c r="AG8" s="374"/>
    </row>
    <row r="9" spans="1:33" x14ac:dyDescent="0.2">
      <c r="A9" s="407" t="s">
        <v>315</v>
      </c>
      <c r="B9" s="407"/>
      <c r="C9" s="31">
        <v>250</v>
      </c>
      <c r="D9" s="30" t="s">
        <v>154</v>
      </c>
      <c r="E9" s="29" t="s">
        <v>11</v>
      </c>
      <c r="F9" s="28">
        <v>4</v>
      </c>
      <c r="G9" s="200"/>
      <c r="H9" s="204">
        <v>7547</v>
      </c>
      <c r="I9" s="205">
        <v>8.4087262679383183</v>
      </c>
      <c r="J9" s="206">
        <v>3.4851266781436792</v>
      </c>
      <c r="K9" s="36"/>
      <c r="L9" s="219">
        <v>4680</v>
      </c>
      <c r="M9" s="199">
        <v>5.2149727662533314</v>
      </c>
      <c r="N9" s="199">
        <v>2.1611756795696859</v>
      </c>
      <c r="O9" s="208"/>
      <c r="P9" s="207"/>
      <c r="Q9" s="202"/>
      <c r="R9" s="209"/>
      <c r="S9" s="207">
        <v>5861</v>
      </c>
      <c r="T9" s="202">
        <f>(S9*1000)/Z9/52</f>
        <v>7.7348022551151843</v>
      </c>
      <c r="U9" s="202">
        <f>(S9*1000)/AF9/52</f>
        <v>2.7065492858884466</v>
      </c>
      <c r="W9" s="356">
        <v>17260</v>
      </c>
      <c r="X9" s="357">
        <v>17258</v>
      </c>
      <c r="Y9" s="358"/>
      <c r="Z9" s="358">
        <v>14572</v>
      </c>
      <c r="AB9" s="380">
        <v>41644</v>
      </c>
      <c r="AC9" s="27">
        <v>41644</v>
      </c>
      <c r="AD9" s="27">
        <v>41644</v>
      </c>
      <c r="AE9" s="27"/>
      <c r="AF9" s="27">
        <v>41644</v>
      </c>
      <c r="AG9" s="374" t="s">
        <v>301</v>
      </c>
    </row>
    <row r="10" spans="1:33" x14ac:dyDescent="0.2">
      <c r="A10" s="407" t="s">
        <v>311</v>
      </c>
      <c r="B10" s="407"/>
      <c r="C10" s="31">
        <v>300</v>
      </c>
      <c r="D10" s="30" t="s">
        <v>153</v>
      </c>
      <c r="E10" s="29" t="s">
        <v>3</v>
      </c>
      <c r="F10" s="28">
        <v>9</v>
      </c>
      <c r="G10" s="200"/>
      <c r="H10" s="204">
        <v>551</v>
      </c>
      <c r="I10" s="205">
        <v>14.966318991742721</v>
      </c>
      <c r="J10" s="206">
        <v>4.4150641025641031</v>
      </c>
      <c r="K10" s="36"/>
      <c r="L10" s="391">
        <v>0</v>
      </c>
      <c r="M10" s="210" t="s">
        <v>290</v>
      </c>
      <c r="N10" s="199">
        <v>0</v>
      </c>
      <c r="O10" s="208"/>
      <c r="P10" s="207">
        <v>0</v>
      </c>
      <c r="Q10" s="202"/>
      <c r="R10" s="209"/>
      <c r="S10" s="207"/>
      <c r="T10" s="202"/>
      <c r="U10" s="202"/>
      <c r="W10" s="356">
        <v>708</v>
      </c>
      <c r="X10" s="357">
        <v>0</v>
      </c>
      <c r="Y10" s="358"/>
      <c r="Z10" s="358"/>
      <c r="AB10" s="380">
        <v>2400</v>
      </c>
      <c r="AC10" s="27">
        <v>2400</v>
      </c>
      <c r="AD10" s="27"/>
      <c r="AE10" s="27"/>
      <c r="AF10" s="27"/>
      <c r="AG10" s="374"/>
    </row>
    <row r="11" spans="1:33" x14ac:dyDescent="0.2">
      <c r="A11" s="407" t="s">
        <v>313</v>
      </c>
      <c r="B11" s="407"/>
      <c r="C11" s="31">
        <v>350</v>
      </c>
      <c r="D11" s="30" t="s">
        <v>152</v>
      </c>
      <c r="E11" s="29" t="s">
        <v>8</v>
      </c>
      <c r="F11" s="28">
        <v>3</v>
      </c>
      <c r="G11" s="200"/>
      <c r="H11" s="204">
        <v>45020</v>
      </c>
      <c r="I11" s="205">
        <v>13.392464046796876</v>
      </c>
      <c r="J11" s="206">
        <v>4.3211329315633131</v>
      </c>
      <c r="K11" s="36"/>
      <c r="L11" s="219">
        <v>15899</v>
      </c>
      <c r="M11" s="199">
        <v>4.7296043065309537</v>
      </c>
      <c r="N11" s="199">
        <v>1.5260260435123305</v>
      </c>
      <c r="O11" s="208"/>
      <c r="P11" s="207">
        <v>20519.87</v>
      </c>
      <c r="Q11" s="202">
        <f>(P11*1000)/Y11/52</f>
        <v>6.1042119329174982</v>
      </c>
      <c r="R11" s="209">
        <f>(P11*1000)/AE11/52</f>
        <v>1.9695487785072876</v>
      </c>
      <c r="S11" s="207"/>
      <c r="T11" s="202"/>
      <c r="U11" s="398"/>
      <c r="W11" s="356">
        <v>64646</v>
      </c>
      <c r="X11" s="357">
        <v>64646</v>
      </c>
      <c r="Y11" s="358">
        <v>64646</v>
      </c>
      <c r="Z11" s="358"/>
      <c r="AB11" s="380">
        <v>200357</v>
      </c>
      <c r="AC11" s="27">
        <v>200357</v>
      </c>
      <c r="AD11" s="27">
        <v>200357</v>
      </c>
      <c r="AE11" s="27">
        <v>200357</v>
      </c>
      <c r="AF11" s="27"/>
      <c r="AG11" s="374"/>
    </row>
    <row r="12" spans="1:33" x14ac:dyDescent="0.2">
      <c r="A12" s="407" t="s">
        <v>316</v>
      </c>
      <c r="B12" s="407"/>
      <c r="C12" s="31">
        <v>470</v>
      </c>
      <c r="D12" s="30" t="s">
        <v>151</v>
      </c>
      <c r="E12" s="29" t="s">
        <v>3</v>
      </c>
      <c r="F12" s="28">
        <v>4</v>
      </c>
      <c r="G12" s="200"/>
      <c r="H12" s="204">
        <v>12978</v>
      </c>
      <c r="I12" s="205">
        <v>17.241929055400558</v>
      </c>
      <c r="J12" s="206">
        <v>5.9876427013320637</v>
      </c>
      <c r="K12" s="36"/>
      <c r="L12" s="219">
        <v>2981.74</v>
      </c>
      <c r="M12" s="199">
        <v>3.9720943368075532</v>
      </c>
      <c r="N12" s="199">
        <v>1.3756814415372065</v>
      </c>
      <c r="O12" s="208"/>
      <c r="P12" s="207">
        <v>0</v>
      </c>
      <c r="Q12" s="202"/>
      <c r="R12" s="209"/>
      <c r="S12" s="207"/>
      <c r="T12" s="202"/>
      <c r="U12" s="202"/>
      <c r="W12" s="356">
        <v>14475</v>
      </c>
      <c r="X12" s="357">
        <v>14436</v>
      </c>
      <c r="Y12" s="358"/>
      <c r="Z12" s="358"/>
      <c r="AB12" s="380">
        <v>41682</v>
      </c>
      <c r="AC12" s="27">
        <v>41682</v>
      </c>
      <c r="AD12" s="27">
        <v>41682</v>
      </c>
      <c r="AE12" s="27"/>
      <c r="AF12" s="27"/>
      <c r="AG12" s="374"/>
    </row>
    <row r="13" spans="1:33" x14ac:dyDescent="0.2">
      <c r="A13" s="407" t="s">
        <v>314</v>
      </c>
      <c r="B13" s="407"/>
      <c r="C13" s="31">
        <v>500</v>
      </c>
      <c r="D13" s="30" t="s">
        <v>206</v>
      </c>
      <c r="E13" s="29" t="s">
        <v>8</v>
      </c>
      <c r="F13" s="28">
        <v>7</v>
      </c>
      <c r="G13" s="208"/>
      <c r="H13" s="204">
        <v>40611</v>
      </c>
      <c r="I13" s="205">
        <v>11.817106768611556</v>
      </c>
      <c r="J13" s="206">
        <v>4.1607260897842293</v>
      </c>
      <c r="K13" s="36"/>
      <c r="L13" s="219">
        <v>16650</v>
      </c>
      <c r="M13" s="199">
        <v>5.217662712733353</v>
      </c>
      <c r="N13" s="199">
        <v>1.7058454456897745</v>
      </c>
      <c r="O13" s="208"/>
      <c r="P13" s="207">
        <v>20107</v>
      </c>
      <c r="Q13" s="202">
        <f>(P13*1000)/Y13/52</f>
        <v>7.0267145854563404</v>
      </c>
      <c r="R13" s="209">
        <f>(P13*1000)/AE13/52</f>
        <v>2.0600260886777351</v>
      </c>
      <c r="S13" s="207"/>
      <c r="T13" s="202"/>
      <c r="U13" s="398"/>
      <c r="W13" s="356">
        <v>66089</v>
      </c>
      <c r="X13" s="357">
        <v>61367</v>
      </c>
      <c r="Y13" s="358">
        <v>55029</v>
      </c>
      <c r="Z13" s="358"/>
      <c r="AB13" s="380">
        <v>187703</v>
      </c>
      <c r="AC13" s="27">
        <v>187703</v>
      </c>
      <c r="AD13" s="27">
        <v>187703</v>
      </c>
      <c r="AE13" s="27">
        <v>187703</v>
      </c>
      <c r="AF13" s="27"/>
      <c r="AG13" s="374"/>
    </row>
    <row r="14" spans="1:33" x14ac:dyDescent="0.2">
      <c r="A14" s="407" t="s">
        <v>317</v>
      </c>
      <c r="B14" s="407"/>
      <c r="C14" s="31">
        <v>550</v>
      </c>
      <c r="D14" s="30" t="s">
        <v>149</v>
      </c>
      <c r="E14" s="29" t="s">
        <v>3</v>
      </c>
      <c r="F14" s="28">
        <v>4</v>
      </c>
      <c r="G14" s="200"/>
      <c r="H14" s="204">
        <v>6710</v>
      </c>
      <c r="I14" s="205">
        <v>7.3660498651936033</v>
      </c>
      <c r="J14" s="206">
        <v>3.8555773138060698</v>
      </c>
      <c r="K14" s="36"/>
      <c r="L14" s="219">
        <v>4665</v>
      </c>
      <c r="M14" s="199">
        <v>5.1211062028506937</v>
      </c>
      <c r="N14" s="199">
        <v>2.6805168657086913</v>
      </c>
      <c r="O14" s="208"/>
      <c r="P14" s="207">
        <v>1449.06</v>
      </c>
      <c r="Q14" s="202">
        <f>(P14*1000)/Y14/52</f>
        <v>1.841685180195523</v>
      </c>
      <c r="R14" s="209">
        <f>(P14*1000)/AE14/52</f>
        <v>0.83263231927627779</v>
      </c>
      <c r="S14" s="207"/>
      <c r="T14" s="202"/>
      <c r="U14" s="398"/>
      <c r="W14" s="356">
        <v>17518</v>
      </c>
      <c r="X14" s="357">
        <v>17518</v>
      </c>
      <c r="Y14" s="358">
        <v>15131</v>
      </c>
      <c r="Z14" s="358"/>
      <c r="AB14" s="380">
        <v>33468</v>
      </c>
      <c r="AC14" s="27">
        <v>33468</v>
      </c>
      <c r="AD14" s="27">
        <v>33468</v>
      </c>
      <c r="AE14" s="27">
        <v>33468</v>
      </c>
      <c r="AF14" s="27"/>
      <c r="AG14" s="374"/>
    </row>
    <row r="15" spans="1:33" x14ac:dyDescent="0.2">
      <c r="A15" s="407" t="s">
        <v>318</v>
      </c>
      <c r="B15" s="407"/>
      <c r="C15" s="31">
        <v>600</v>
      </c>
      <c r="D15" s="30" t="s">
        <v>148</v>
      </c>
      <c r="E15" s="29" t="s">
        <v>11</v>
      </c>
      <c r="F15" s="28">
        <v>11</v>
      </c>
      <c r="G15" s="200"/>
      <c r="H15" s="204">
        <v>2379</v>
      </c>
      <c r="I15" s="205">
        <v>12.061692591616135</v>
      </c>
      <c r="J15" s="206">
        <v>3.5105893186003678</v>
      </c>
      <c r="K15" s="36"/>
      <c r="L15" s="219">
        <v>1458.76</v>
      </c>
      <c r="M15" s="199">
        <v>7.3960128982538684</v>
      </c>
      <c r="N15" s="199">
        <v>2.1526302120224772</v>
      </c>
      <c r="O15" s="208"/>
      <c r="P15" s="207"/>
      <c r="Q15" s="202"/>
      <c r="R15" s="203"/>
      <c r="S15" s="207">
        <v>2092.84</v>
      </c>
      <c r="T15" s="202">
        <f>(S15*1000)/Z15/52</f>
        <v>10.610841834147926</v>
      </c>
      <c r="U15" s="202">
        <f>(S15*1000)/AF15/52</f>
        <v>3.0883151532322803</v>
      </c>
      <c r="W15" s="356">
        <v>3793</v>
      </c>
      <c r="X15" s="357">
        <v>3793</v>
      </c>
      <c r="Y15" s="358"/>
      <c r="Z15" s="358">
        <v>3793</v>
      </c>
      <c r="AB15" s="380">
        <v>13032</v>
      </c>
      <c r="AC15" s="27">
        <v>13032</v>
      </c>
      <c r="AD15" s="27">
        <v>13032</v>
      </c>
      <c r="AE15" s="27"/>
      <c r="AF15" s="27">
        <v>13032</v>
      </c>
      <c r="AG15" s="374" t="s">
        <v>301</v>
      </c>
    </row>
    <row r="16" spans="1:33" x14ac:dyDescent="0.2">
      <c r="A16" s="407" t="s">
        <v>311</v>
      </c>
      <c r="B16" s="407"/>
      <c r="C16" s="31">
        <v>650</v>
      </c>
      <c r="D16" s="30" t="s">
        <v>147</v>
      </c>
      <c r="E16" s="29" t="s">
        <v>3</v>
      </c>
      <c r="F16" s="28">
        <v>10</v>
      </c>
      <c r="G16" s="200"/>
      <c r="H16" s="204">
        <v>1387</v>
      </c>
      <c r="I16" s="205">
        <v>7.9573618505599404</v>
      </c>
      <c r="J16" s="206">
        <v>3.1704596366429243</v>
      </c>
      <c r="K16" s="36"/>
      <c r="L16" s="219">
        <v>750</v>
      </c>
      <c r="M16" s="199">
        <v>4.3028272443546909</v>
      </c>
      <c r="N16" s="199">
        <v>1.7143797602611341</v>
      </c>
      <c r="O16" s="208"/>
      <c r="P16" s="207">
        <v>0</v>
      </c>
      <c r="Q16" s="202"/>
      <c r="R16" s="209"/>
      <c r="S16" s="207"/>
      <c r="T16" s="202"/>
      <c r="U16" s="202"/>
      <c r="W16" s="356">
        <v>3352</v>
      </c>
      <c r="X16" s="357">
        <v>3352</v>
      </c>
      <c r="Y16" s="358"/>
      <c r="Z16" s="358"/>
      <c r="AB16" s="380">
        <v>8413</v>
      </c>
      <c r="AC16" s="27">
        <v>8413</v>
      </c>
      <c r="AD16" s="27">
        <v>8413</v>
      </c>
      <c r="AE16" s="27"/>
      <c r="AF16" s="27"/>
      <c r="AG16" s="374"/>
    </row>
    <row r="17" spans="1:33" x14ac:dyDescent="0.2">
      <c r="A17" s="407" t="s">
        <v>314</v>
      </c>
      <c r="B17" s="407"/>
      <c r="C17" s="31">
        <v>750</v>
      </c>
      <c r="D17" s="30" t="s">
        <v>146</v>
      </c>
      <c r="E17" s="29" t="s">
        <v>8</v>
      </c>
      <c r="F17" s="28">
        <v>3</v>
      </c>
      <c r="G17" s="200"/>
      <c r="H17" s="204">
        <v>102691</v>
      </c>
      <c r="I17" s="205">
        <v>18.931924640280343</v>
      </c>
      <c r="J17" s="206">
        <v>5.9406869632665593</v>
      </c>
      <c r="K17" s="36"/>
      <c r="L17" s="219">
        <v>23610.04</v>
      </c>
      <c r="M17" s="199">
        <v>4.3527037231500767</v>
      </c>
      <c r="N17" s="199">
        <v>1.3658437139593738</v>
      </c>
      <c r="O17" s="208"/>
      <c r="P17" s="207">
        <v>0</v>
      </c>
      <c r="Q17" s="202"/>
      <c r="R17" s="209"/>
      <c r="S17" s="207"/>
      <c r="T17" s="202"/>
      <c r="U17" s="202"/>
      <c r="W17" s="356">
        <v>104312</v>
      </c>
      <c r="X17" s="357">
        <v>104312</v>
      </c>
      <c r="Y17" s="358"/>
      <c r="Z17" s="358"/>
      <c r="AB17" s="380">
        <v>332424</v>
      </c>
      <c r="AC17" s="27">
        <v>332424</v>
      </c>
      <c r="AD17" s="27">
        <v>332424</v>
      </c>
      <c r="AE17" s="27"/>
      <c r="AF17" s="27"/>
      <c r="AG17" s="374"/>
    </row>
    <row r="18" spans="1:33" x14ac:dyDescent="0.2">
      <c r="A18" s="407" t="s">
        <v>319</v>
      </c>
      <c r="B18" s="407"/>
      <c r="C18" s="31">
        <v>800</v>
      </c>
      <c r="D18" s="30" t="s">
        <v>145</v>
      </c>
      <c r="E18" s="29" t="s">
        <v>3</v>
      </c>
      <c r="F18" s="28">
        <v>10</v>
      </c>
      <c r="G18" s="208"/>
      <c r="H18" s="204">
        <v>731</v>
      </c>
      <c r="I18" s="205">
        <v>7.875457875457875</v>
      </c>
      <c r="J18" s="206">
        <v>2.3452940119606787</v>
      </c>
      <c r="K18" s="36"/>
      <c r="L18" s="391">
        <v>0</v>
      </c>
      <c r="M18" s="210" t="s">
        <v>290</v>
      </c>
      <c r="N18" s="199">
        <v>0</v>
      </c>
      <c r="O18" s="208"/>
      <c r="P18" s="207">
        <v>0</v>
      </c>
      <c r="Q18" s="202"/>
      <c r="R18" s="209"/>
      <c r="S18" s="207"/>
      <c r="T18" s="202"/>
      <c r="U18" s="202"/>
      <c r="W18" s="356">
        <v>1785</v>
      </c>
      <c r="X18" s="357">
        <v>0</v>
      </c>
      <c r="Y18" s="358"/>
      <c r="Z18" s="358"/>
      <c r="AB18" s="380">
        <v>5994</v>
      </c>
      <c r="AC18" s="27">
        <v>5994</v>
      </c>
      <c r="AD18" s="27"/>
      <c r="AE18" s="27"/>
      <c r="AF18" s="27"/>
      <c r="AG18" s="374"/>
    </row>
    <row r="19" spans="1:33" x14ac:dyDescent="0.2">
      <c r="A19" s="407" t="s">
        <v>316</v>
      </c>
      <c r="B19" s="407"/>
      <c r="C19" s="31">
        <v>850</v>
      </c>
      <c r="D19" s="30" t="s">
        <v>144</v>
      </c>
      <c r="E19" s="29" t="s">
        <v>3</v>
      </c>
      <c r="F19" s="28">
        <v>10</v>
      </c>
      <c r="G19" s="200"/>
      <c r="H19" s="204">
        <v>2000</v>
      </c>
      <c r="I19" s="205">
        <v>11.584800741427248</v>
      </c>
      <c r="J19" s="206">
        <v>5.1911915861166777</v>
      </c>
      <c r="K19" s="36"/>
      <c r="L19" s="219">
        <v>488</v>
      </c>
      <c r="M19" s="199">
        <v>2.8266913809082488</v>
      </c>
      <c r="N19" s="199">
        <v>1.2666507470124695</v>
      </c>
      <c r="O19" s="208"/>
      <c r="P19" s="207">
        <v>0</v>
      </c>
      <c r="Q19" s="202"/>
      <c r="R19" s="209"/>
      <c r="S19" s="207"/>
      <c r="T19" s="202"/>
      <c r="U19" s="202"/>
      <c r="W19" s="356">
        <v>3320</v>
      </c>
      <c r="X19" s="357">
        <v>3320</v>
      </c>
      <c r="Y19" s="358"/>
      <c r="Z19" s="358"/>
      <c r="AB19" s="380">
        <v>7409</v>
      </c>
      <c r="AC19" s="27">
        <v>7409</v>
      </c>
      <c r="AD19" s="27">
        <v>7409</v>
      </c>
      <c r="AE19" s="27"/>
      <c r="AF19" s="27"/>
      <c r="AG19" s="374"/>
    </row>
    <row r="20" spans="1:33" x14ac:dyDescent="0.2">
      <c r="A20" s="408" t="s">
        <v>314</v>
      </c>
      <c r="B20" s="409" t="s">
        <v>316</v>
      </c>
      <c r="C20" s="31">
        <v>900</v>
      </c>
      <c r="D20" s="30" t="s">
        <v>143</v>
      </c>
      <c r="E20" s="29" t="s">
        <v>11</v>
      </c>
      <c r="F20" s="28">
        <v>7</v>
      </c>
      <c r="G20" s="200"/>
      <c r="H20" s="204">
        <v>23738</v>
      </c>
      <c r="I20" s="205">
        <v>13.980766874923434</v>
      </c>
      <c r="J20" s="206">
        <v>5.7285915068768194</v>
      </c>
      <c r="K20" s="36"/>
      <c r="L20" s="219">
        <v>8395.49</v>
      </c>
      <c r="M20" s="199">
        <v>4.9446199549562282</v>
      </c>
      <c r="N20" s="199">
        <v>2.0260482226838517</v>
      </c>
      <c r="O20" s="208"/>
      <c r="P20" s="207">
        <v>0</v>
      </c>
      <c r="Q20" s="202"/>
      <c r="R20" s="209"/>
      <c r="S20" s="207"/>
      <c r="T20" s="202"/>
      <c r="U20" s="202"/>
      <c r="W20" s="356">
        <v>32652</v>
      </c>
      <c r="X20" s="357">
        <v>32652</v>
      </c>
      <c r="Y20" s="358"/>
      <c r="Z20" s="358"/>
      <c r="AB20" s="380">
        <v>79688</v>
      </c>
      <c r="AC20" s="27">
        <v>79688</v>
      </c>
      <c r="AD20" s="27">
        <v>79688</v>
      </c>
      <c r="AE20" s="27"/>
      <c r="AF20" s="27"/>
      <c r="AG20" s="374"/>
    </row>
    <row r="21" spans="1:33" x14ac:dyDescent="0.2">
      <c r="A21" s="407" t="s">
        <v>316</v>
      </c>
      <c r="B21" s="407"/>
      <c r="C21" s="31">
        <v>950</v>
      </c>
      <c r="D21" s="30" t="s">
        <v>142</v>
      </c>
      <c r="E21" s="29" t="s">
        <v>3</v>
      </c>
      <c r="F21" s="28">
        <v>9</v>
      </c>
      <c r="G21" s="200"/>
      <c r="H21" s="204">
        <v>830</v>
      </c>
      <c r="I21" s="205">
        <v>18.8893946290396</v>
      </c>
      <c r="J21" s="206">
        <v>5.189056717015105</v>
      </c>
      <c r="K21" s="36"/>
      <c r="L21" s="391">
        <v>144</v>
      </c>
      <c r="M21" s="199">
        <v>3.3284023668639051</v>
      </c>
      <c r="N21" s="199">
        <v>0.90027008102430739</v>
      </c>
      <c r="O21" s="208"/>
      <c r="P21" s="207">
        <v>0</v>
      </c>
      <c r="Q21" s="202"/>
      <c r="R21" s="209"/>
      <c r="S21" s="207"/>
      <c r="T21" s="202"/>
      <c r="U21" s="202"/>
      <c r="W21" s="356">
        <v>845</v>
      </c>
      <c r="X21" s="357">
        <v>832</v>
      </c>
      <c r="Y21" s="358"/>
      <c r="Z21" s="358"/>
      <c r="AB21" s="380">
        <v>3076</v>
      </c>
      <c r="AC21" s="27">
        <v>3076</v>
      </c>
      <c r="AD21" s="27">
        <v>3076</v>
      </c>
      <c r="AE21" s="27"/>
      <c r="AF21" s="27"/>
      <c r="AG21" s="374"/>
    </row>
    <row r="22" spans="1:33" x14ac:dyDescent="0.2">
      <c r="A22" s="407" t="s">
        <v>317</v>
      </c>
      <c r="B22" s="407"/>
      <c r="C22" s="31">
        <v>1000</v>
      </c>
      <c r="D22" s="30" t="s">
        <v>141</v>
      </c>
      <c r="E22" s="29" t="s">
        <v>3</v>
      </c>
      <c r="F22" s="28">
        <v>9</v>
      </c>
      <c r="G22" s="200"/>
      <c r="H22" s="204">
        <v>1035</v>
      </c>
      <c r="I22" s="205">
        <v>23.443870617015495</v>
      </c>
      <c r="J22" s="206">
        <v>8.2179381312329287</v>
      </c>
      <c r="K22" s="36"/>
      <c r="L22" s="219">
        <v>130</v>
      </c>
      <c r="M22" s="199">
        <v>3.0826140567200988</v>
      </c>
      <c r="N22" s="199">
        <v>1.0322047894302229</v>
      </c>
      <c r="O22" s="208"/>
      <c r="P22" s="207">
        <v>0</v>
      </c>
      <c r="Q22" s="202"/>
      <c r="R22" s="209"/>
      <c r="S22" s="207"/>
      <c r="T22" s="202"/>
      <c r="U22" s="202"/>
      <c r="W22" s="356">
        <v>849</v>
      </c>
      <c r="X22" s="357">
        <v>811</v>
      </c>
      <c r="Y22" s="358"/>
      <c r="Z22" s="358"/>
      <c r="AB22" s="380">
        <v>2422</v>
      </c>
      <c r="AC22" s="27">
        <v>2422</v>
      </c>
      <c r="AD22" s="27">
        <v>2422</v>
      </c>
      <c r="AE22" s="27"/>
      <c r="AF22" s="27"/>
      <c r="AG22" s="374"/>
    </row>
    <row r="23" spans="1:33" x14ac:dyDescent="0.2">
      <c r="A23" s="407" t="s">
        <v>317</v>
      </c>
      <c r="B23" s="407"/>
      <c r="C23" s="31">
        <v>1050</v>
      </c>
      <c r="D23" s="30" t="s">
        <v>140</v>
      </c>
      <c r="E23" s="29" t="s">
        <v>3</v>
      </c>
      <c r="F23" s="28">
        <v>9</v>
      </c>
      <c r="G23" s="200"/>
      <c r="H23" s="204">
        <v>500</v>
      </c>
      <c r="I23" s="205">
        <v>13.736263736263737</v>
      </c>
      <c r="J23" s="206">
        <v>3.6953822503399749</v>
      </c>
      <c r="K23" s="36"/>
      <c r="L23" s="219">
        <v>200</v>
      </c>
      <c r="M23" s="199">
        <v>5.9171597633136104</v>
      </c>
      <c r="N23" s="199">
        <v>1.4781529001359899</v>
      </c>
      <c r="O23" s="200"/>
      <c r="P23" s="207">
        <v>0</v>
      </c>
      <c r="Q23" s="202"/>
      <c r="R23" s="209"/>
      <c r="S23" s="207"/>
      <c r="T23" s="202"/>
      <c r="U23" s="202"/>
      <c r="W23" s="356">
        <v>700</v>
      </c>
      <c r="X23" s="357">
        <v>650</v>
      </c>
      <c r="Y23" s="358"/>
      <c r="Z23" s="358"/>
      <c r="AB23" s="380">
        <v>2602</v>
      </c>
      <c r="AC23" s="27">
        <v>2602</v>
      </c>
      <c r="AD23" s="27">
        <v>2602</v>
      </c>
      <c r="AE23" s="27"/>
      <c r="AF23" s="27"/>
      <c r="AG23" s="374"/>
    </row>
    <row r="24" spans="1:33" x14ac:dyDescent="0.2">
      <c r="A24" s="407" t="s">
        <v>313</v>
      </c>
      <c r="B24" s="407"/>
      <c r="C24" s="31">
        <v>1100</v>
      </c>
      <c r="D24" s="30" t="s">
        <v>139</v>
      </c>
      <c r="E24" s="29" t="s">
        <v>8</v>
      </c>
      <c r="F24" s="28">
        <v>2</v>
      </c>
      <c r="G24" s="200"/>
      <c r="H24" s="204">
        <v>10439</v>
      </c>
      <c r="I24" s="205">
        <v>13.260453134288923</v>
      </c>
      <c r="J24" s="206">
        <v>4.4868356354208574</v>
      </c>
      <c r="K24" s="36"/>
      <c r="L24" s="219">
        <v>4123</v>
      </c>
      <c r="M24" s="199">
        <v>5.1710990372700412</v>
      </c>
      <c r="N24" s="199">
        <v>1.7721260010384323</v>
      </c>
      <c r="O24" s="200"/>
      <c r="P24" s="207">
        <v>1153</v>
      </c>
      <c r="Q24" s="202">
        <f>(P24*1000)/Y24/52</f>
        <v>1.4461016711065624</v>
      </c>
      <c r="R24" s="209">
        <f>(P24*1000)/AE24/52</f>
        <v>0.49557634712522736</v>
      </c>
      <c r="S24" s="207"/>
      <c r="T24" s="202"/>
      <c r="U24" s="398"/>
      <c r="W24" s="356">
        <v>15139</v>
      </c>
      <c r="X24" s="357">
        <v>15333</v>
      </c>
      <c r="Y24" s="358">
        <v>15333</v>
      </c>
      <c r="Z24" s="358"/>
      <c r="AB24" s="380">
        <v>44742</v>
      </c>
      <c r="AC24" s="27">
        <v>44742</v>
      </c>
      <c r="AD24" s="27">
        <v>44742</v>
      </c>
      <c r="AE24" s="27">
        <v>44742</v>
      </c>
      <c r="AF24" s="27"/>
      <c r="AG24" s="374"/>
    </row>
    <row r="25" spans="1:33" x14ac:dyDescent="0.2">
      <c r="A25" s="407" t="s">
        <v>316</v>
      </c>
      <c r="B25" s="407"/>
      <c r="C25" s="31">
        <v>1150</v>
      </c>
      <c r="D25" s="30" t="s">
        <v>138</v>
      </c>
      <c r="E25" s="29" t="s">
        <v>3</v>
      </c>
      <c r="F25" s="28">
        <v>9</v>
      </c>
      <c r="G25" s="200"/>
      <c r="H25" s="204">
        <v>569</v>
      </c>
      <c r="I25" s="205">
        <v>12.620885458255701</v>
      </c>
      <c r="J25" s="206">
        <v>3.6805609459494426</v>
      </c>
      <c r="K25" s="36"/>
      <c r="L25" s="391">
        <v>0</v>
      </c>
      <c r="M25" s="210" t="s">
        <v>290</v>
      </c>
      <c r="N25" s="199">
        <v>0</v>
      </c>
      <c r="O25" s="200"/>
      <c r="P25" s="207">
        <v>0</v>
      </c>
      <c r="Q25" s="202"/>
      <c r="R25" s="209"/>
      <c r="S25" s="207"/>
      <c r="T25" s="202"/>
      <c r="U25" s="202"/>
      <c r="W25" s="356">
        <v>867</v>
      </c>
      <c r="X25" s="357">
        <v>0</v>
      </c>
      <c r="Y25" s="358"/>
      <c r="Z25" s="358"/>
      <c r="AB25" s="380">
        <v>2973</v>
      </c>
      <c r="AC25" s="27">
        <v>2973</v>
      </c>
      <c r="AD25" s="27"/>
      <c r="AE25" s="27"/>
      <c r="AF25" s="27"/>
      <c r="AG25" s="374"/>
    </row>
    <row r="26" spans="1:33" x14ac:dyDescent="0.2">
      <c r="A26" s="407" t="s">
        <v>316</v>
      </c>
      <c r="B26" s="407"/>
      <c r="C26" s="31">
        <v>1200</v>
      </c>
      <c r="D26" s="30" t="s">
        <v>137</v>
      </c>
      <c r="E26" s="29" t="s">
        <v>3</v>
      </c>
      <c r="F26" s="28">
        <v>9</v>
      </c>
      <c r="G26" s="211"/>
      <c r="H26" s="204">
        <v>500</v>
      </c>
      <c r="I26" s="205">
        <v>22.361359570661897</v>
      </c>
      <c r="J26" s="206">
        <v>4.9794845237620997</v>
      </c>
      <c r="K26" s="36"/>
      <c r="L26" s="391">
        <v>0</v>
      </c>
      <c r="M26" s="210" t="s">
        <v>290</v>
      </c>
      <c r="N26" s="199">
        <v>0</v>
      </c>
      <c r="O26" s="200"/>
      <c r="P26" s="207">
        <v>0</v>
      </c>
      <c r="Q26" s="202"/>
      <c r="R26" s="209"/>
      <c r="S26" s="207"/>
      <c r="T26" s="202"/>
      <c r="U26" s="202"/>
      <c r="W26" s="356">
        <v>430</v>
      </c>
      <c r="X26" s="357">
        <v>0</v>
      </c>
      <c r="Y26" s="358"/>
      <c r="Z26" s="358"/>
      <c r="AB26" s="380">
        <v>1931</v>
      </c>
      <c r="AC26" s="27">
        <v>1931</v>
      </c>
      <c r="AD26" s="27"/>
      <c r="AE26" s="27"/>
      <c r="AF26" s="27"/>
      <c r="AG26" s="374"/>
    </row>
    <row r="27" spans="1:33" x14ac:dyDescent="0.2">
      <c r="A27" s="407" t="s">
        <v>316</v>
      </c>
      <c r="B27" s="407"/>
      <c r="C27" s="31">
        <v>1250</v>
      </c>
      <c r="D27" s="30" t="s">
        <v>136</v>
      </c>
      <c r="E27" s="29" t="s">
        <v>3</v>
      </c>
      <c r="F27" s="28">
        <v>4</v>
      </c>
      <c r="G27" s="212"/>
      <c r="H27" s="204">
        <v>6499</v>
      </c>
      <c r="I27" s="205">
        <v>13.684525263415004</v>
      </c>
      <c r="J27" s="206">
        <v>6.5613591574322356</v>
      </c>
      <c r="K27" s="36"/>
      <c r="L27" s="391">
        <v>0</v>
      </c>
      <c r="M27" s="210" t="s">
        <v>290</v>
      </c>
      <c r="N27" s="199">
        <v>0</v>
      </c>
      <c r="O27" s="200"/>
      <c r="P27" s="207"/>
      <c r="Q27" s="202"/>
      <c r="R27" s="398"/>
      <c r="S27" s="201">
        <v>857</v>
      </c>
      <c r="T27" s="202">
        <f>(S27*1000)/Z27/52</f>
        <v>1.9163685152057244</v>
      </c>
      <c r="U27" s="209">
        <f>(S27*1000)/AF27/52</f>
        <v>0.86522308015378147</v>
      </c>
      <c r="W27" s="356">
        <v>9133</v>
      </c>
      <c r="X27" s="357">
        <v>0</v>
      </c>
      <c r="Y27" s="358"/>
      <c r="Z27" s="379">
        <v>8600</v>
      </c>
      <c r="AB27" s="380">
        <v>19048</v>
      </c>
      <c r="AC27" s="27">
        <v>19048</v>
      </c>
      <c r="AD27" s="27"/>
      <c r="AE27" s="27"/>
      <c r="AF27" s="27">
        <v>19048</v>
      </c>
      <c r="AG27" s="374" t="s">
        <v>301</v>
      </c>
    </row>
    <row r="28" spans="1:33" x14ac:dyDescent="0.2">
      <c r="A28" s="407" t="s">
        <v>313</v>
      </c>
      <c r="B28" s="407"/>
      <c r="C28" s="31">
        <v>1300</v>
      </c>
      <c r="D28" s="30" t="s">
        <v>135</v>
      </c>
      <c r="E28" s="29" t="s">
        <v>8</v>
      </c>
      <c r="F28" s="28">
        <v>2</v>
      </c>
      <c r="G28" s="213"/>
      <c r="H28" s="204">
        <v>7553</v>
      </c>
      <c r="I28" s="205">
        <v>12.37750319556881</v>
      </c>
      <c r="J28" s="206">
        <v>4.028790946661859</v>
      </c>
      <c r="K28" s="36"/>
      <c r="L28" s="219">
        <v>2646.32</v>
      </c>
      <c r="M28" s="199">
        <v>4.3366654649142937</v>
      </c>
      <c r="N28" s="199">
        <v>1.4115543569403166</v>
      </c>
      <c r="O28" s="200"/>
      <c r="P28" s="207">
        <v>2369.2600000000002</v>
      </c>
      <c r="Q28" s="202">
        <f>(P28*1000)/Y28/52</f>
        <v>3.882632493199174</v>
      </c>
      <c r="R28" s="202">
        <f>(P28*1000)/AE28/52</f>
        <v>1.2637697919089204</v>
      </c>
      <c r="S28" s="201"/>
      <c r="T28" s="202"/>
      <c r="U28" s="203"/>
      <c r="W28" s="356">
        <v>11735</v>
      </c>
      <c r="X28" s="357">
        <v>11735</v>
      </c>
      <c r="Y28" s="358">
        <v>11735</v>
      </c>
      <c r="Z28" s="379"/>
      <c r="AB28" s="380">
        <v>36053</v>
      </c>
      <c r="AC28" s="27">
        <v>36053</v>
      </c>
      <c r="AD28" s="27">
        <v>36053</v>
      </c>
      <c r="AE28" s="27">
        <v>36053</v>
      </c>
      <c r="AF28" s="27"/>
      <c r="AG28" s="374"/>
    </row>
    <row r="29" spans="1:33" x14ac:dyDescent="0.2">
      <c r="A29" s="407" t="s">
        <v>315</v>
      </c>
      <c r="B29" s="407"/>
      <c r="C29" s="31">
        <v>1350</v>
      </c>
      <c r="D29" s="30" t="s">
        <v>134</v>
      </c>
      <c r="E29" s="29" t="s">
        <v>11</v>
      </c>
      <c r="F29" s="28">
        <v>4</v>
      </c>
      <c r="G29" s="213"/>
      <c r="H29" s="204">
        <v>8053</v>
      </c>
      <c r="I29" s="205">
        <v>15.135397245444157</v>
      </c>
      <c r="J29" s="206">
        <v>4.8216128962727547</v>
      </c>
      <c r="K29" s="36"/>
      <c r="L29" s="219">
        <v>4908</v>
      </c>
      <c r="M29" s="199">
        <v>9.2244542009983768</v>
      </c>
      <c r="N29" s="199">
        <v>2.9385913442079574</v>
      </c>
      <c r="O29" s="200"/>
      <c r="P29" s="207">
        <v>0</v>
      </c>
      <c r="Q29" s="202"/>
      <c r="R29" s="202"/>
      <c r="S29" s="201"/>
      <c r="T29" s="202"/>
      <c r="U29" s="209"/>
      <c r="W29" s="356">
        <v>10232</v>
      </c>
      <c r="X29" s="357">
        <v>10232</v>
      </c>
      <c r="Y29" s="358"/>
      <c r="Z29" s="379"/>
      <c r="AB29" s="380">
        <v>32119</v>
      </c>
      <c r="AC29" s="27">
        <v>32119</v>
      </c>
      <c r="AD29" s="27">
        <v>32119</v>
      </c>
      <c r="AE29" s="27"/>
      <c r="AF29" s="27"/>
      <c r="AG29" s="374"/>
    </row>
    <row r="30" spans="1:33" x14ac:dyDescent="0.2">
      <c r="A30" s="407" t="s">
        <v>316</v>
      </c>
      <c r="B30" s="407"/>
      <c r="C30" s="31">
        <v>1400</v>
      </c>
      <c r="D30" s="30" t="s">
        <v>133</v>
      </c>
      <c r="E30" s="29" t="s">
        <v>3</v>
      </c>
      <c r="F30" s="28">
        <v>11</v>
      </c>
      <c r="G30" s="213"/>
      <c r="H30" s="204">
        <v>2027</v>
      </c>
      <c r="I30" s="205">
        <v>14.200644528513379</v>
      </c>
      <c r="J30" s="206">
        <v>2.8296144911998571</v>
      </c>
      <c r="K30" s="36"/>
      <c r="L30" s="219">
        <v>598.67999999999995</v>
      </c>
      <c r="M30" s="199">
        <v>4.194199243379571</v>
      </c>
      <c r="N30" s="199">
        <v>0.83573438756365581</v>
      </c>
      <c r="O30" s="208"/>
      <c r="P30" s="207">
        <v>0</v>
      </c>
      <c r="Q30" s="202"/>
      <c r="R30" s="202"/>
      <c r="S30" s="201"/>
      <c r="T30" s="202"/>
      <c r="U30" s="209"/>
      <c r="W30" s="356">
        <v>2745</v>
      </c>
      <c r="X30" s="357">
        <v>2745</v>
      </c>
      <c r="Y30" s="358"/>
      <c r="Z30" s="379"/>
      <c r="AB30" s="380">
        <v>13776</v>
      </c>
      <c r="AC30" s="27">
        <v>13776</v>
      </c>
      <c r="AD30" s="27">
        <v>13776</v>
      </c>
      <c r="AE30" s="27"/>
      <c r="AF30" s="27"/>
      <c r="AG30" s="374"/>
    </row>
    <row r="31" spans="1:33" x14ac:dyDescent="0.2">
      <c r="A31" s="407" t="s">
        <v>320</v>
      </c>
      <c r="B31" s="407"/>
      <c r="C31" s="31">
        <v>1450</v>
      </c>
      <c r="D31" s="30" t="s">
        <v>132</v>
      </c>
      <c r="E31" s="29" t="s">
        <v>8</v>
      </c>
      <c r="F31" s="28">
        <v>6</v>
      </c>
      <c r="G31" s="213"/>
      <c r="H31" s="204">
        <v>15610</v>
      </c>
      <c r="I31" s="205">
        <v>12.845748970529664</v>
      </c>
      <c r="J31" s="206">
        <v>4.4748719171830498</v>
      </c>
      <c r="K31" s="36"/>
      <c r="L31" s="219">
        <v>8083</v>
      </c>
      <c r="M31" s="199">
        <v>6.6516456712870768</v>
      </c>
      <c r="N31" s="199">
        <v>2.3171293854318122</v>
      </c>
      <c r="O31" s="200"/>
      <c r="P31" s="207">
        <v>8693</v>
      </c>
      <c r="Q31" s="202">
        <f>(P31*1000)/Y31/52</f>
        <v>7.8260885222169811</v>
      </c>
      <c r="R31" s="202">
        <f>(P31*1000)/AE31/52</f>
        <v>2.4919962572756087</v>
      </c>
      <c r="S31" s="201"/>
      <c r="T31" s="202"/>
      <c r="U31" s="203"/>
      <c r="W31" s="356">
        <v>23369</v>
      </c>
      <c r="X31" s="357">
        <v>23369</v>
      </c>
      <c r="Y31" s="358">
        <v>21361</v>
      </c>
      <c r="Z31" s="379"/>
      <c r="AB31" s="380">
        <v>67084</v>
      </c>
      <c r="AC31" s="27">
        <v>67084</v>
      </c>
      <c r="AD31" s="27">
        <v>67084</v>
      </c>
      <c r="AE31" s="27">
        <v>67084</v>
      </c>
      <c r="AF31" s="27"/>
      <c r="AG31" s="374"/>
    </row>
    <row r="32" spans="1:33" x14ac:dyDescent="0.2">
      <c r="A32" s="407" t="s">
        <v>320</v>
      </c>
      <c r="B32" s="407"/>
      <c r="C32" s="31">
        <v>1500</v>
      </c>
      <c r="D32" s="30" t="s">
        <v>131</v>
      </c>
      <c r="E32" s="29" t="s">
        <v>8</v>
      </c>
      <c r="F32" s="28">
        <v>7</v>
      </c>
      <c r="G32" s="213"/>
      <c r="H32" s="204">
        <v>32881</v>
      </c>
      <c r="I32" s="205">
        <v>12.47636089887777</v>
      </c>
      <c r="J32" s="206">
        <v>4.0385696234123794</v>
      </c>
      <c r="K32" s="36"/>
      <c r="L32" s="219">
        <v>14719</v>
      </c>
      <c r="M32" s="199">
        <v>5.5849747900180002</v>
      </c>
      <c r="N32" s="199">
        <v>1.8078436266234852</v>
      </c>
      <c r="O32" s="200"/>
      <c r="P32" s="207">
        <v>17143</v>
      </c>
      <c r="Q32" s="202">
        <f>(P32*1000)/Y32/52</f>
        <v>6.5803009365883618</v>
      </c>
      <c r="R32" s="202">
        <f>(P32*1000)/AE32/52</f>
        <v>2.1055685366673282</v>
      </c>
      <c r="S32" s="201"/>
      <c r="T32" s="202"/>
      <c r="U32" s="203"/>
      <c r="W32" s="356">
        <v>50682</v>
      </c>
      <c r="X32" s="357">
        <v>50682</v>
      </c>
      <c r="Y32" s="358">
        <v>50100</v>
      </c>
      <c r="Z32" s="379"/>
      <c r="AB32" s="380">
        <v>156572</v>
      </c>
      <c r="AC32" s="27">
        <v>156572</v>
      </c>
      <c r="AD32" s="27">
        <v>156572</v>
      </c>
      <c r="AE32" s="27">
        <v>156572</v>
      </c>
      <c r="AF32" s="27"/>
      <c r="AG32" s="374"/>
    </row>
    <row r="33" spans="1:33" x14ac:dyDescent="0.2">
      <c r="A33" s="407" t="s">
        <v>313</v>
      </c>
      <c r="B33" s="407"/>
      <c r="C33" s="31">
        <v>1520</v>
      </c>
      <c r="D33" s="30" t="s">
        <v>130</v>
      </c>
      <c r="E33" s="29" t="s">
        <v>8</v>
      </c>
      <c r="F33" s="28">
        <v>2</v>
      </c>
      <c r="G33" s="213"/>
      <c r="H33" s="204">
        <v>17663</v>
      </c>
      <c r="I33" s="205">
        <v>9.5111885566341918</v>
      </c>
      <c r="J33" s="206">
        <v>3.8828655341001022</v>
      </c>
      <c r="K33" s="36"/>
      <c r="L33" s="219">
        <v>8247.4500000000007</v>
      </c>
      <c r="M33" s="199">
        <v>4.4410944947864284</v>
      </c>
      <c r="N33" s="199">
        <v>1.8130407829481905</v>
      </c>
      <c r="O33" s="200"/>
      <c r="P33" s="207">
        <v>5041.21</v>
      </c>
      <c r="Q33" s="202">
        <f>(P33*1000)/Y33/52</f>
        <v>2.7145954177427312</v>
      </c>
      <c r="R33" s="202">
        <f>(P33*1000)/AE33/52</f>
        <v>1.1082115472547571</v>
      </c>
      <c r="S33" s="201"/>
      <c r="T33" s="202"/>
      <c r="U33" s="203"/>
      <c r="W33" s="356">
        <v>35713</v>
      </c>
      <c r="X33" s="357">
        <v>35713</v>
      </c>
      <c r="Y33" s="358">
        <v>35713</v>
      </c>
      <c r="Z33" s="379"/>
      <c r="AB33" s="380">
        <v>87480</v>
      </c>
      <c r="AC33" s="27">
        <v>87480</v>
      </c>
      <c r="AD33" s="27">
        <v>87480</v>
      </c>
      <c r="AE33" s="27">
        <v>87480</v>
      </c>
      <c r="AF33" s="27"/>
      <c r="AG33" s="374"/>
    </row>
    <row r="34" spans="1:33" x14ac:dyDescent="0.2">
      <c r="A34" s="407" t="s">
        <v>313</v>
      </c>
      <c r="B34" s="407"/>
      <c r="C34" s="31">
        <v>1550</v>
      </c>
      <c r="D34" s="30" t="s">
        <v>129</v>
      </c>
      <c r="E34" s="29" t="s">
        <v>8</v>
      </c>
      <c r="F34" s="28">
        <v>3</v>
      </c>
      <c r="G34" s="213"/>
      <c r="H34" s="204">
        <v>35530</v>
      </c>
      <c r="I34" s="205">
        <v>13.325842157218684</v>
      </c>
      <c r="J34" s="206">
        <v>4.5361971423873086</v>
      </c>
      <c r="K34" s="36"/>
      <c r="L34" s="219">
        <v>11277</v>
      </c>
      <c r="M34" s="199">
        <v>4.229539037628907</v>
      </c>
      <c r="N34" s="199">
        <v>1.4397606297411112</v>
      </c>
      <c r="O34" s="200"/>
      <c r="P34" s="207">
        <v>10524</v>
      </c>
      <c r="Q34" s="202">
        <f>(P34*1000)/Y34/52</f>
        <v>7.055662229278183</v>
      </c>
      <c r="R34" s="202">
        <f>(P34*1000)/AE34/52</f>
        <v>1.3436233809874483</v>
      </c>
      <c r="S34" s="201"/>
      <c r="T34" s="202"/>
      <c r="U34" s="203"/>
      <c r="W34" s="356">
        <v>51274</v>
      </c>
      <c r="X34" s="357">
        <v>51274</v>
      </c>
      <c r="Y34" s="358">
        <v>28684</v>
      </c>
      <c r="Z34" s="379"/>
      <c r="AB34" s="380">
        <v>150626</v>
      </c>
      <c r="AC34" s="27">
        <v>150626</v>
      </c>
      <c r="AD34" s="27">
        <v>150626</v>
      </c>
      <c r="AE34" s="27">
        <v>150626</v>
      </c>
      <c r="AF34" s="27"/>
      <c r="AG34" s="374"/>
    </row>
    <row r="35" spans="1:33" x14ac:dyDescent="0.2">
      <c r="A35" s="407" t="s">
        <v>321</v>
      </c>
      <c r="B35" s="407"/>
      <c r="C35" s="31">
        <v>1600</v>
      </c>
      <c r="D35" s="30" t="s">
        <v>128</v>
      </c>
      <c r="E35" s="29" t="s">
        <v>3</v>
      </c>
      <c r="F35" s="28">
        <v>9</v>
      </c>
      <c r="G35" s="213"/>
      <c r="H35" s="204">
        <v>415</v>
      </c>
      <c r="I35" s="205">
        <v>11.965171260523583</v>
      </c>
      <c r="J35" s="206">
        <v>2.8553736067152879</v>
      </c>
      <c r="K35" s="36"/>
      <c r="L35" s="391">
        <v>0</v>
      </c>
      <c r="M35" s="210" t="s">
        <v>290</v>
      </c>
      <c r="N35" s="199">
        <v>0</v>
      </c>
      <c r="O35" s="200"/>
      <c r="P35" s="207">
        <v>0</v>
      </c>
      <c r="Q35" s="202"/>
      <c r="R35" s="202"/>
      <c r="S35" s="201"/>
      <c r="T35" s="202"/>
      <c r="U35" s="209"/>
      <c r="W35" s="356">
        <v>667</v>
      </c>
      <c r="X35" s="357">
        <v>0</v>
      </c>
      <c r="Y35" s="358"/>
      <c r="Z35" s="379"/>
      <c r="AB35" s="380">
        <v>2795</v>
      </c>
      <c r="AC35" s="27">
        <v>2795</v>
      </c>
      <c r="AD35" s="27"/>
      <c r="AE35" s="27"/>
      <c r="AF35" s="27"/>
      <c r="AG35" s="374"/>
    </row>
    <row r="36" spans="1:33" x14ac:dyDescent="0.2">
      <c r="A36" s="407" t="s">
        <v>316</v>
      </c>
      <c r="B36" s="407"/>
      <c r="C36" s="31">
        <v>1700</v>
      </c>
      <c r="D36" s="30" t="s">
        <v>127</v>
      </c>
      <c r="E36" s="29" t="s">
        <v>3</v>
      </c>
      <c r="F36" s="28">
        <v>9</v>
      </c>
      <c r="G36" s="213"/>
      <c r="H36" s="204">
        <v>450</v>
      </c>
      <c r="I36" s="205">
        <v>12.362637362637363</v>
      </c>
      <c r="J36" s="206">
        <v>4.1907245297075804</v>
      </c>
      <c r="K36" s="36"/>
      <c r="L36" s="391">
        <v>0</v>
      </c>
      <c r="M36" s="210" t="s">
        <v>290</v>
      </c>
      <c r="N36" s="199">
        <v>0</v>
      </c>
      <c r="O36" s="200"/>
      <c r="P36" s="207">
        <v>0</v>
      </c>
      <c r="Q36" s="202"/>
      <c r="R36" s="202"/>
      <c r="S36" s="201"/>
      <c r="T36" s="202"/>
      <c r="U36" s="209"/>
      <c r="W36" s="356">
        <v>700</v>
      </c>
      <c r="X36" s="357">
        <v>0</v>
      </c>
      <c r="Y36" s="358"/>
      <c r="Z36" s="379"/>
      <c r="AB36" s="380">
        <v>2065</v>
      </c>
      <c r="AC36" s="27">
        <v>2065</v>
      </c>
      <c r="AD36" s="27"/>
      <c r="AE36" s="27"/>
      <c r="AF36" s="27"/>
      <c r="AG36" s="374"/>
    </row>
    <row r="37" spans="1:33" x14ac:dyDescent="0.2">
      <c r="A37" s="407" t="s">
        <v>322</v>
      </c>
      <c r="B37" s="407"/>
      <c r="C37" s="31">
        <v>1720</v>
      </c>
      <c r="D37" s="30" t="s">
        <v>126</v>
      </c>
      <c r="E37" s="29" t="s">
        <v>6</v>
      </c>
      <c r="F37" s="28">
        <v>4</v>
      </c>
      <c r="G37" s="213"/>
      <c r="H37" s="204">
        <v>16799</v>
      </c>
      <c r="I37" s="205">
        <v>15.676324354992833</v>
      </c>
      <c r="J37" s="206">
        <v>5.8760197949706674</v>
      </c>
      <c r="K37" s="36"/>
      <c r="L37" s="219">
        <v>4973</v>
      </c>
      <c r="M37" s="199">
        <v>4.6406548614429051</v>
      </c>
      <c r="N37" s="199">
        <v>1.7394753521274555</v>
      </c>
      <c r="O37" s="200"/>
      <c r="P37" s="207">
        <v>0</v>
      </c>
      <c r="Q37" s="202"/>
      <c r="R37" s="202"/>
      <c r="S37" s="201"/>
      <c r="T37" s="202"/>
      <c r="U37" s="209"/>
      <c r="W37" s="356">
        <v>20608</v>
      </c>
      <c r="X37" s="357">
        <v>20608</v>
      </c>
      <c r="Y37" s="358"/>
      <c r="Z37" s="379"/>
      <c r="AB37" s="380">
        <v>54979</v>
      </c>
      <c r="AC37" s="27">
        <v>54979</v>
      </c>
      <c r="AD37" s="27">
        <v>54979</v>
      </c>
      <c r="AE37" s="27"/>
      <c r="AF37" s="27"/>
      <c r="AG37" s="374"/>
    </row>
    <row r="38" spans="1:33" x14ac:dyDescent="0.2">
      <c r="A38" s="407" t="s">
        <v>315</v>
      </c>
      <c r="B38" s="407"/>
      <c r="C38" s="31">
        <v>1730</v>
      </c>
      <c r="D38" s="30" t="s">
        <v>125</v>
      </c>
      <c r="E38" s="29" t="s">
        <v>11</v>
      </c>
      <c r="F38" s="28">
        <v>4</v>
      </c>
      <c r="G38" s="200"/>
      <c r="H38" s="204">
        <v>6871</v>
      </c>
      <c r="I38" s="205">
        <v>6.2280644506323251</v>
      </c>
      <c r="J38" s="206">
        <v>2.5907224160268099</v>
      </c>
      <c r="K38" s="36"/>
      <c r="L38" s="219">
        <v>6261</v>
      </c>
      <c r="M38" s="199">
        <v>5.6751435781413155</v>
      </c>
      <c r="N38" s="199">
        <v>2.3607208625736948</v>
      </c>
      <c r="O38" s="200"/>
      <c r="P38" s="207"/>
      <c r="Q38" s="202"/>
      <c r="R38" s="398"/>
      <c r="S38" s="201">
        <v>7724</v>
      </c>
      <c r="T38" s="202">
        <f>(S38*1000)/Z38/52</f>
        <v>8.4353717723017514</v>
      </c>
      <c r="U38" s="209">
        <f>(S38*1000)/AF38/52</f>
        <v>2.9123475391341986</v>
      </c>
      <c r="W38" s="356">
        <v>21216</v>
      </c>
      <c r="X38" s="357">
        <v>21216</v>
      </c>
      <c r="Y38" s="358"/>
      <c r="Z38" s="379">
        <v>17609</v>
      </c>
      <c r="AB38" s="380">
        <v>51003</v>
      </c>
      <c r="AC38" s="27">
        <v>51003</v>
      </c>
      <c r="AD38" s="27">
        <v>51003</v>
      </c>
      <c r="AE38" s="27"/>
      <c r="AF38" s="27">
        <v>51003</v>
      </c>
      <c r="AG38" s="374" t="s">
        <v>301</v>
      </c>
    </row>
    <row r="39" spans="1:33" x14ac:dyDescent="0.2">
      <c r="A39" s="407" t="s">
        <v>316</v>
      </c>
      <c r="B39" s="407"/>
      <c r="C39" s="31">
        <v>1750</v>
      </c>
      <c r="D39" s="30" t="s">
        <v>124</v>
      </c>
      <c r="E39" s="29" t="s">
        <v>3</v>
      </c>
      <c r="F39" s="28">
        <v>10</v>
      </c>
      <c r="G39" s="200"/>
      <c r="H39" s="204">
        <v>1357</v>
      </c>
      <c r="I39" s="205">
        <v>13.430856328437388</v>
      </c>
      <c r="J39" s="206">
        <v>5.1058802281654954</v>
      </c>
      <c r="K39" s="36"/>
      <c r="L39" s="391">
        <v>0</v>
      </c>
      <c r="M39" s="210" t="s">
        <v>290</v>
      </c>
      <c r="N39" s="199">
        <v>0</v>
      </c>
      <c r="O39" s="200"/>
      <c r="P39" s="207">
        <v>0</v>
      </c>
      <c r="Q39" s="202"/>
      <c r="R39" s="202"/>
      <c r="S39" s="201"/>
      <c r="T39" s="202"/>
      <c r="U39" s="209"/>
      <c r="W39" s="356">
        <v>1943</v>
      </c>
      <c r="X39" s="357">
        <v>0</v>
      </c>
      <c r="Y39" s="358"/>
      <c r="Z39" s="379"/>
      <c r="AB39" s="380">
        <v>5111</v>
      </c>
      <c r="AC39" s="27">
        <v>5111</v>
      </c>
      <c r="AD39" s="27"/>
      <c r="AE39" s="27"/>
      <c r="AF39" s="27"/>
      <c r="AG39" s="374"/>
    </row>
    <row r="40" spans="1:33" x14ac:dyDescent="0.2">
      <c r="A40" s="407" t="s">
        <v>318</v>
      </c>
      <c r="B40" s="407"/>
      <c r="C40" s="31">
        <v>1800</v>
      </c>
      <c r="D40" s="30" t="s">
        <v>123</v>
      </c>
      <c r="E40" s="29" t="s">
        <v>11</v>
      </c>
      <c r="F40" s="28">
        <v>4</v>
      </c>
      <c r="G40" s="200"/>
      <c r="H40" s="204">
        <v>12654</v>
      </c>
      <c r="I40" s="205">
        <v>8.4539223153084535</v>
      </c>
      <c r="J40" s="206">
        <v>3.3619705706688658</v>
      </c>
      <c r="K40" s="36"/>
      <c r="L40" s="219">
        <v>8228</v>
      </c>
      <c r="M40" s="199">
        <v>5.4958413820558238</v>
      </c>
      <c r="N40" s="199">
        <v>2.1860513557344263</v>
      </c>
      <c r="O40" s="200"/>
      <c r="P40" s="207"/>
      <c r="Q40" s="202"/>
      <c r="R40" s="398"/>
      <c r="S40" s="201">
        <v>11348.58</v>
      </c>
      <c r="T40" s="202">
        <f>(S40*1000)/Z40/52</f>
        <v>7.6231067475959025</v>
      </c>
      <c r="U40" s="209">
        <f>(S40*1000)/AF40/52</f>
        <v>3.0151408233666257</v>
      </c>
      <c r="W40" s="356">
        <v>28785</v>
      </c>
      <c r="X40" s="357">
        <v>28791</v>
      </c>
      <c r="Y40" s="358"/>
      <c r="Z40" s="379">
        <v>28629</v>
      </c>
      <c r="AB40" s="380">
        <v>72382</v>
      </c>
      <c r="AC40" s="27">
        <v>72382</v>
      </c>
      <c r="AD40" s="27">
        <v>72382</v>
      </c>
      <c r="AE40" s="27"/>
      <c r="AF40" s="27">
        <v>72382</v>
      </c>
      <c r="AG40" s="374" t="s">
        <v>301</v>
      </c>
    </row>
    <row r="41" spans="1:33" x14ac:dyDescent="0.2">
      <c r="A41" s="407" t="s">
        <v>311</v>
      </c>
      <c r="B41" s="407"/>
      <c r="C41" s="31">
        <v>1860</v>
      </c>
      <c r="D41" s="30" t="s">
        <v>122</v>
      </c>
      <c r="E41" s="29" t="s">
        <v>3</v>
      </c>
      <c r="F41" s="28">
        <v>8</v>
      </c>
      <c r="G41" s="200"/>
      <c r="H41" s="214">
        <v>0</v>
      </c>
      <c r="I41" s="215" t="s">
        <v>290</v>
      </c>
      <c r="J41" s="206">
        <v>0</v>
      </c>
      <c r="K41" s="36"/>
      <c r="L41" s="391">
        <v>0</v>
      </c>
      <c r="M41" s="210" t="s">
        <v>290</v>
      </c>
      <c r="N41" s="199">
        <v>0</v>
      </c>
      <c r="O41" s="200"/>
      <c r="P41" s="207">
        <v>0</v>
      </c>
      <c r="Q41" s="202"/>
      <c r="R41" s="202"/>
      <c r="S41" s="201"/>
      <c r="T41" s="202"/>
      <c r="U41" s="209"/>
      <c r="W41" s="356">
        <v>0</v>
      </c>
      <c r="X41" s="357">
        <v>0</v>
      </c>
      <c r="Y41" s="358"/>
      <c r="Z41" s="379"/>
      <c r="AB41" s="380">
        <v>1535</v>
      </c>
      <c r="AC41" s="27"/>
      <c r="AD41" s="27"/>
      <c r="AE41" s="27"/>
      <c r="AF41" s="27"/>
      <c r="AG41" s="374"/>
    </row>
    <row r="42" spans="1:33" x14ac:dyDescent="0.2">
      <c r="A42" s="407" t="s">
        <v>319</v>
      </c>
      <c r="B42" s="407"/>
      <c r="C42" s="31">
        <v>2000</v>
      </c>
      <c r="D42" s="30" t="s">
        <v>121</v>
      </c>
      <c r="E42" s="29" t="s">
        <v>3</v>
      </c>
      <c r="F42" s="28">
        <v>9</v>
      </c>
      <c r="G42" s="200"/>
      <c r="H42" s="204">
        <v>700</v>
      </c>
      <c r="I42" s="205">
        <v>8.4082064094556284</v>
      </c>
      <c r="J42" s="206">
        <v>3.1247768016570245</v>
      </c>
      <c r="K42" s="36"/>
      <c r="L42" s="219">
        <v>280.27</v>
      </c>
      <c r="M42" s="199">
        <v>3.3414802804139443</v>
      </c>
      <c r="N42" s="199">
        <v>1.2511159917148773</v>
      </c>
      <c r="O42" s="200"/>
      <c r="P42" s="207"/>
      <c r="Q42" s="202"/>
      <c r="R42" s="202"/>
      <c r="S42" s="201">
        <v>170</v>
      </c>
      <c r="T42" s="202">
        <f>(S42*1000)/Z42/52</f>
        <v>4.0311106895570523</v>
      </c>
      <c r="U42" s="209">
        <f>(S42*1000)/AF42/52</f>
        <v>0.758874366116706</v>
      </c>
      <c r="W42" s="356">
        <v>1601</v>
      </c>
      <c r="X42" s="357">
        <v>1613</v>
      </c>
      <c r="Y42" s="358"/>
      <c r="Z42" s="379">
        <v>811</v>
      </c>
      <c r="AB42" s="380">
        <v>4308</v>
      </c>
      <c r="AC42" s="27">
        <v>4308</v>
      </c>
      <c r="AD42" s="27">
        <v>4308</v>
      </c>
      <c r="AE42" s="27"/>
      <c r="AF42" s="27">
        <v>4308</v>
      </c>
      <c r="AG42" s="374" t="s">
        <v>301</v>
      </c>
    </row>
    <row r="43" spans="1:33" x14ac:dyDescent="0.2">
      <c r="A43" s="407" t="s">
        <v>317</v>
      </c>
      <c r="B43" s="407"/>
      <c r="C43" s="31">
        <v>2060</v>
      </c>
      <c r="D43" s="30" t="s">
        <v>120</v>
      </c>
      <c r="E43" s="29" t="s">
        <v>3</v>
      </c>
      <c r="F43" s="28">
        <v>10</v>
      </c>
      <c r="G43" s="200"/>
      <c r="H43" s="204">
        <v>1465</v>
      </c>
      <c r="I43" s="205">
        <v>8.2017691187996871</v>
      </c>
      <c r="J43" s="206">
        <v>2.7577404975603881</v>
      </c>
      <c r="K43" s="36"/>
      <c r="L43" s="219">
        <v>658</v>
      </c>
      <c r="M43" s="199">
        <v>3.6837980069421117</v>
      </c>
      <c r="N43" s="199">
        <v>1.2386302029998193</v>
      </c>
      <c r="O43" s="200"/>
      <c r="P43" s="207"/>
      <c r="Q43" s="202"/>
      <c r="R43" s="202"/>
      <c r="S43" s="201">
        <v>369.73</v>
      </c>
      <c r="T43" s="202">
        <f>(S43*1000)/Z43/52</f>
        <v>2.5978050082909414</v>
      </c>
      <c r="U43" s="209">
        <f>(S43*1000)/AF43/52</f>
        <v>0.69598593458225411</v>
      </c>
      <c r="W43" s="356">
        <v>3435</v>
      </c>
      <c r="X43" s="357">
        <v>3435</v>
      </c>
      <c r="Y43" s="358"/>
      <c r="Z43" s="379">
        <v>2737</v>
      </c>
      <c r="AB43" s="380">
        <v>10216</v>
      </c>
      <c r="AC43" s="27">
        <v>10216</v>
      </c>
      <c r="AD43" s="27">
        <v>10216</v>
      </c>
      <c r="AE43" s="27"/>
      <c r="AF43" s="27">
        <v>10216</v>
      </c>
      <c r="AG43" s="374" t="s">
        <v>301</v>
      </c>
    </row>
    <row r="44" spans="1:33" x14ac:dyDescent="0.2">
      <c r="A44" s="407" t="s">
        <v>316</v>
      </c>
      <c r="B44" s="407"/>
      <c r="C44" s="31">
        <v>2150</v>
      </c>
      <c r="D44" s="30" t="s">
        <v>119</v>
      </c>
      <c r="E44" s="29" t="s">
        <v>3</v>
      </c>
      <c r="F44" s="28">
        <v>9</v>
      </c>
      <c r="G44" s="200"/>
      <c r="H44" s="204">
        <v>2000</v>
      </c>
      <c r="I44" s="205">
        <v>24.845955078513217</v>
      </c>
      <c r="J44" s="206">
        <v>8.9612158577675824</v>
      </c>
      <c r="K44" s="36"/>
      <c r="L44" s="391">
        <v>0</v>
      </c>
      <c r="M44" s="210" t="s">
        <v>290</v>
      </c>
      <c r="N44" s="199">
        <v>0</v>
      </c>
      <c r="O44" s="200"/>
      <c r="P44" s="207">
        <v>0</v>
      </c>
      <c r="Q44" s="202"/>
      <c r="R44" s="202"/>
      <c r="S44" s="201"/>
      <c r="T44" s="202"/>
      <c r="U44" s="209"/>
      <c r="W44" s="356">
        <v>1548</v>
      </c>
      <c r="X44" s="357">
        <v>0</v>
      </c>
      <c r="Y44" s="358"/>
      <c r="Z44" s="379"/>
      <c r="AB44" s="380">
        <v>4292</v>
      </c>
      <c r="AC44" s="27">
        <v>4292</v>
      </c>
      <c r="AD44" s="27"/>
      <c r="AE44" s="27"/>
      <c r="AF44" s="27"/>
      <c r="AG44" s="374"/>
    </row>
    <row r="45" spans="1:33" x14ac:dyDescent="0.2">
      <c r="A45" s="407" t="s">
        <v>319</v>
      </c>
      <c r="B45" s="407"/>
      <c r="C45" s="31">
        <v>2200</v>
      </c>
      <c r="D45" s="30" t="s">
        <v>118</v>
      </c>
      <c r="E45" s="29" t="s">
        <v>3</v>
      </c>
      <c r="F45" s="28">
        <v>10</v>
      </c>
      <c r="G45" s="200"/>
      <c r="H45" s="204">
        <v>1707</v>
      </c>
      <c r="I45" s="205">
        <v>10.371855632519139</v>
      </c>
      <c r="J45" s="206">
        <v>4.2362786265225294</v>
      </c>
      <c r="K45" s="36"/>
      <c r="L45" s="219">
        <v>730</v>
      </c>
      <c r="M45" s="199">
        <v>4.4355328715518292</v>
      </c>
      <c r="N45" s="199">
        <v>1.811648153111568</v>
      </c>
      <c r="O45" s="200"/>
      <c r="P45" s="207">
        <v>840.5</v>
      </c>
      <c r="Q45" s="202">
        <f>(P45*1000)/Y45/52</f>
        <v>5.1069388747113873</v>
      </c>
      <c r="R45" s="202">
        <f>(P45*1000)/AE45/52</f>
        <v>2.0858770858770859</v>
      </c>
      <c r="S45" s="201"/>
      <c r="T45" s="202"/>
      <c r="U45" s="209"/>
      <c r="W45" s="356">
        <v>3165</v>
      </c>
      <c r="X45" s="357">
        <v>3165</v>
      </c>
      <c r="Y45" s="358">
        <v>3165</v>
      </c>
      <c r="Z45" s="379"/>
      <c r="AB45" s="380">
        <v>7749</v>
      </c>
      <c r="AC45" s="27">
        <v>7749</v>
      </c>
      <c r="AD45" s="27">
        <v>7749</v>
      </c>
      <c r="AE45" s="27">
        <v>7749</v>
      </c>
      <c r="AF45" s="27"/>
      <c r="AG45" s="374"/>
    </row>
    <row r="46" spans="1:33" x14ac:dyDescent="0.2">
      <c r="A46" s="407" t="s">
        <v>311</v>
      </c>
      <c r="B46" s="407"/>
      <c r="C46" s="31">
        <v>2310</v>
      </c>
      <c r="D46" s="30" t="s">
        <v>117</v>
      </c>
      <c r="E46" s="29" t="s">
        <v>3</v>
      </c>
      <c r="F46" s="28">
        <v>11</v>
      </c>
      <c r="G46" s="208"/>
      <c r="H46" s="204">
        <v>3779</v>
      </c>
      <c r="I46" s="205">
        <v>12.446151211350731</v>
      </c>
      <c r="J46" s="206">
        <v>6.3442232145855018</v>
      </c>
      <c r="K46" s="36"/>
      <c r="L46" s="219">
        <v>1280</v>
      </c>
      <c r="M46" s="199">
        <v>4.2156849829396501</v>
      </c>
      <c r="N46" s="199">
        <v>2.1488768760702412</v>
      </c>
      <c r="O46" s="208"/>
      <c r="P46" s="207"/>
      <c r="Q46" s="202"/>
      <c r="R46" s="202"/>
      <c r="S46" s="201">
        <v>390</v>
      </c>
      <c r="T46" s="202">
        <f>(S46*1000)/Z46/52</f>
        <v>1.286449399656947</v>
      </c>
      <c r="U46" s="209">
        <f>(S46*1000)/AF46/52</f>
        <v>0.65473592317765161</v>
      </c>
      <c r="W46" s="356">
        <v>5839</v>
      </c>
      <c r="X46" s="357">
        <v>5839</v>
      </c>
      <c r="Y46" s="358"/>
      <c r="Z46" s="379">
        <v>5830</v>
      </c>
      <c r="AB46" s="380">
        <v>11455</v>
      </c>
      <c r="AC46" s="27">
        <v>11455</v>
      </c>
      <c r="AD46" s="27">
        <v>11455</v>
      </c>
      <c r="AE46" s="27"/>
      <c r="AF46" s="27">
        <v>11455</v>
      </c>
      <c r="AG46" s="374" t="s">
        <v>301</v>
      </c>
    </row>
    <row r="47" spans="1:33" x14ac:dyDescent="0.2">
      <c r="A47" s="407" t="s">
        <v>316</v>
      </c>
      <c r="B47" s="407"/>
      <c r="C47" s="31">
        <v>2350</v>
      </c>
      <c r="D47" s="30" t="s">
        <v>116</v>
      </c>
      <c r="E47" s="29" t="s">
        <v>3</v>
      </c>
      <c r="F47" s="28">
        <v>11</v>
      </c>
      <c r="G47" s="200"/>
      <c r="H47" s="204">
        <v>3409</v>
      </c>
      <c r="I47" s="205">
        <v>14.725447508466376</v>
      </c>
      <c r="J47" s="206">
        <v>5.2137499847059257</v>
      </c>
      <c r="K47" s="36"/>
      <c r="L47" s="219">
        <v>1045.55</v>
      </c>
      <c r="M47" s="199">
        <v>4.5163366507706124</v>
      </c>
      <c r="N47" s="199">
        <v>1.5990719555615374</v>
      </c>
      <c r="O47" s="200"/>
      <c r="P47" s="207">
        <v>0</v>
      </c>
      <c r="Q47" s="202"/>
      <c r="R47" s="202"/>
      <c r="S47" s="201"/>
      <c r="T47" s="202"/>
      <c r="U47" s="209"/>
      <c r="W47" s="356">
        <v>4452</v>
      </c>
      <c r="X47" s="357">
        <v>4452</v>
      </c>
      <c r="Y47" s="358"/>
      <c r="Z47" s="379"/>
      <c r="AB47" s="380">
        <v>12574</v>
      </c>
      <c r="AC47" s="27">
        <v>12574</v>
      </c>
      <c r="AD47" s="27">
        <v>12574</v>
      </c>
      <c r="AE47" s="27"/>
      <c r="AF47" s="27"/>
      <c r="AG47" s="374"/>
    </row>
    <row r="48" spans="1:33" x14ac:dyDescent="0.2">
      <c r="A48" s="407" t="s">
        <v>311</v>
      </c>
      <c r="B48" s="407"/>
      <c r="C48" s="31">
        <v>2500</v>
      </c>
      <c r="D48" s="30" t="s">
        <v>115</v>
      </c>
      <c r="E48" s="29" t="s">
        <v>3</v>
      </c>
      <c r="F48" s="28">
        <v>4</v>
      </c>
      <c r="G48" s="200"/>
      <c r="H48" s="204">
        <v>2722</v>
      </c>
      <c r="I48" s="205">
        <v>14.357145871133802</v>
      </c>
      <c r="J48" s="206">
        <v>7.0386115162234564</v>
      </c>
      <c r="K48" s="36"/>
      <c r="L48" s="391">
        <v>0</v>
      </c>
      <c r="M48" s="210" t="s">
        <v>290</v>
      </c>
      <c r="N48" s="199">
        <v>0</v>
      </c>
      <c r="O48" s="200"/>
      <c r="P48" s="207">
        <v>0</v>
      </c>
      <c r="Q48" s="202"/>
      <c r="R48" s="202"/>
      <c r="S48" s="201"/>
      <c r="T48" s="202"/>
      <c r="U48" s="209"/>
      <c r="W48" s="356">
        <v>3646</v>
      </c>
      <c r="X48" s="357">
        <v>0</v>
      </c>
      <c r="Y48" s="358"/>
      <c r="Z48" s="379"/>
      <c r="AB48" s="380">
        <v>7437</v>
      </c>
      <c r="AC48" s="27">
        <v>7437</v>
      </c>
      <c r="AD48" s="27"/>
      <c r="AE48" s="27"/>
      <c r="AF48" s="27"/>
      <c r="AG48" s="374"/>
    </row>
    <row r="49" spans="1:33" x14ac:dyDescent="0.2">
      <c r="A49" s="407" t="s">
        <v>316</v>
      </c>
      <c r="B49" s="407"/>
      <c r="C49" s="31">
        <v>2600</v>
      </c>
      <c r="D49" s="30" t="s">
        <v>114</v>
      </c>
      <c r="E49" s="29" t="s">
        <v>3</v>
      </c>
      <c r="F49" s="28">
        <v>4</v>
      </c>
      <c r="G49" s="200"/>
      <c r="H49" s="204">
        <v>12414</v>
      </c>
      <c r="I49" s="205">
        <v>14.936543154024228</v>
      </c>
      <c r="J49" s="206">
        <v>5.7424474834813273</v>
      </c>
      <c r="K49" s="36"/>
      <c r="L49" s="391">
        <v>3562</v>
      </c>
      <c r="M49" s="199">
        <v>4.2858036663955454</v>
      </c>
      <c r="N49" s="199">
        <v>1.6477040386789503</v>
      </c>
      <c r="O49" s="200"/>
      <c r="P49" s="207">
        <v>0</v>
      </c>
      <c r="Q49" s="202"/>
      <c r="R49" s="202"/>
      <c r="S49" s="201"/>
      <c r="T49" s="202"/>
      <c r="U49" s="209"/>
      <c r="W49" s="356">
        <v>15983</v>
      </c>
      <c r="X49" s="357">
        <v>15983</v>
      </c>
      <c r="Y49" s="358"/>
      <c r="Z49" s="379"/>
      <c r="AB49" s="380">
        <v>41573</v>
      </c>
      <c r="AC49" s="27">
        <v>41573</v>
      </c>
      <c r="AD49" s="27">
        <v>41573</v>
      </c>
      <c r="AE49" s="27"/>
      <c r="AF49" s="27"/>
      <c r="AG49" s="374"/>
    </row>
    <row r="50" spans="1:33" x14ac:dyDescent="0.2">
      <c r="A50" s="407" t="s">
        <v>322</v>
      </c>
      <c r="B50" s="407"/>
      <c r="C50" s="31">
        <v>2700</v>
      </c>
      <c r="D50" s="30" t="s">
        <v>113</v>
      </c>
      <c r="E50" s="29" t="s">
        <v>11</v>
      </c>
      <c r="F50" s="28">
        <v>10</v>
      </c>
      <c r="G50" s="200"/>
      <c r="H50" s="204">
        <v>1140</v>
      </c>
      <c r="I50" s="205">
        <v>6.4957264957264957</v>
      </c>
      <c r="J50" s="206">
        <v>2.4070132765784944</v>
      </c>
      <c r="K50" s="36"/>
      <c r="L50" s="219">
        <v>815.08</v>
      </c>
      <c r="M50" s="199">
        <v>4.6901901210698345</v>
      </c>
      <c r="N50" s="199">
        <v>1.7209722644505254</v>
      </c>
      <c r="O50" s="200"/>
      <c r="P50" s="207">
        <v>0</v>
      </c>
      <c r="Q50" s="202"/>
      <c r="R50" s="202"/>
      <c r="S50" s="201"/>
      <c r="T50" s="202"/>
      <c r="U50" s="209"/>
      <c r="W50" s="356">
        <v>3375</v>
      </c>
      <c r="X50" s="357">
        <v>3342</v>
      </c>
      <c r="Y50" s="358"/>
      <c r="Z50" s="379"/>
      <c r="AB50" s="380">
        <v>9108</v>
      </c>
      <c r="AC50" s="27">
        <v>9108</v>
      </c>
      <c r="AD50" s="27">
        <v>9108</v>
      </c>
      <c r="AE50" s="27"/>
      <c r="AF50" s="27"/>
      <c r="AG50" s="374"/>
    </row>
    <row r="51" spans="1:33" x14ac:dyDescent="0.2">
      <c r="A51" s="407" t="s">
        <v>317</v>
      </c>
      <c r="B51" s="407"/>
      <c r="C51" s="31">
        <v>2750</v>
      </c>
      <c r="D51" s="30" t="s">
        <v>112</v>
      </c>
      <c r="E51" s="29" t="s">
        <v>3</v>
      </c>
      <c r="F51" s="28">
        <v>4</v>
      </c>
      <c r="G51" s="208"/>
      <c r="H51" s="204">
        <v>6365</v>
      </c>
      <c r="I51" s="205">
        <v>5.6797293004429568</v>
      </c>
      <c r="J51" s="206">
        <v>3.2517027376629426</v>
      </c>
      <c r="K51" s="36"/>
      <c r="L51" s="219">
        <v>4802</v>
      </c>
      <c r="M51" s="199">
        <v>4.262064607290065</v>
      </c>
      <c r="N51" s="199">
        <v>2.4532091981551378</v>
      </c>
      <c r="O51" s="208"/>
      <c r="P51" s="207">
        <v>4456.21</v>
      </c>
      <c r="Q51" s="202">
        <f>(P51*1000)/Y51/52</f>
        <v>4.1091510982424433</v>
      </c>
      <c r="R51" s="202">
        <f>(P51*1000)/AE51/52</f>
        <v>2.276554635758206</v>
      </c>
      <c r="S51" s="201"/>
      <c r="T51" s="202"/>
      <c r="U51" s="203"/>
      <c r="W51" s="356">
        <v>21551</v>
      </c>
      <c r="X51" s="357">
        <v>21667</v>
      </c>
      <c r="Y51" s="358">
        <v>20855</v>
      </c>
      <c r="Z51" s="379"/>
      <c r="AB51" s="380">
        <v>37643</v>
      </c>
      <c r="AC51" s="27">
        <v>37643</v>
      </c>
      <c r="AD51" s="27">
        <v>37643</v>
      </c>
      <c r="AE51" s="27">
        <v>37643</v>
      </c>
      <c r="AF51" s="27"/>
      <c r="AG51" s="374"/>
    </row>
    <row r="52" spans="1:33" x14ac:dyDescent="0.2">
      <c r="A52" s="407" t="s">
        <v>314</v>
      </c>
      <c r="B52" s="407"/>
      <c r="C52" s="31">
        <v>2850</v>
      </c>
      <c r="D52" s="30" t="s">
        <v>111</v>
      </c>
      <c r="E52" s="29" t="s">
        <v>8</v>
      </c>
      <c r="F52" s="28">
        <v>3</v>
      </c>
      <c r="G52" s="200"/>
      <c r="H52" s="204">
        <v>63432</v>
      </c>
      <c r="I52" s="205">
        <v>19.998461462795774</v>
      </c>
      <c r="J52" s="206">
        <v>6.0058695274269178</v>
      </c>
      <c r="K52" s="36"/>
      <c r="L52" s="219">
        <v>11087.3</v>
      </c>
      <c r="M52" s="199">
        <v>3.495537611559711</v>
      </c>
      <c r="N52" s="199">
        <v>1.0497678965102859</v>
      </c>
      <c r="O52" s="200"/>
      <c r="P52" s="207">
        <v>0</v>
      </c>
      <c r="Q52" s="202"/>
      <c r="R52" s="202"/>
      <c r="S52" s="201"/>
      <c r="T52" s="202"/>
      <c r="U52" s="209"/>
      <c r="W52" s="356">
        <v>60997</v>
      </c>
      <c r="X52" s="357">
        <v>60997</v>
      </c>
      <c r="Y52" s="358"/>
      <c r="Z52" s="379"/>
      <c r="AB52" s="380">
        <v>203109</v>
      </c>
      <c r="AC52" s="27">
        <v>203109</v>
      </c>
      <c r="AD52" s="27">
        <v>203109</v>
      </c>
      <c r="AE52" s="27"/>
      <c r="AF52" s="27"/>
      <c r="AG52" s="374"/>
    </row>
    <row r="53" spans="1:33" x14ac:dyDescent="0.2">
      <c r="A53" s="407" t="s">
        <v>316</v>
      </c>
      <c r="B53" s="407"/>
      <c r="C53" s="31">
        <v>2900</v>
      </c>
      <c r="D53" s="30" t="s">
        <v>110</v>
      </c>
      <c r="E53" s="29" t="s">
        <v>3</v>
      </c>
      <c r="F53" s="28">
        <v>10</v>
      </c>
      <c r="G53" s="200"/>
      <c r="H53" s="204">
        <v>4043</v>
      </c>
      <c r="I53" s="205">
        <v>25.525279054497698</v>
      </c>
      <c r="J53" s="206">
        <v>7.9670048160672202</v>
      </c>
      <c r="K53" s="36"/>
      <c r="L53" s="219">
        <v>645.29999999999995</v>
      </c>
      <c r="M53" s="199">
        <v>4.0740693974443154</v>
      </c>
      <c r="N53" s="199">
        <v>1.2716072737591337</v>
      </c>
      <c r="O53" s="200"/>
      <c r="P53" s="207">
        <v>0</v>
      </c>
      <c r="Q53" s="202"/>
      <c r="R53" s="202"/>
      <c r="S53" s="201"/>
      <c r="T53" s="202"/>
      <c r="U53" s="209"/>
      <c r="W53" s="356">
        <v>3046</v>
      </c>
      <c r="X53" s="357">
        <v>3046</v>
      </c>
      <c r="Y53" s="358"/>
      <c r="Z53" s="379"/>
      <c r="AB53" s="380">
        <v>9759</v>
      </c>
      <c r="AC53" s="27">
        <v>9759</v>
      </c>
      <c r="AD53" s="27">
        <v>9759</v>
      </c>
      <c r="AE53" s="27"/>
      <c r="AF53" s="27"/>
      <c r="AG53" s="374"/>
    </row>
    <row r="54" spans="1:33" x14ac:dyDescent="0.2">
      <c r="A54" s="407" t="s">
        <v>316</v>
      </c>
      <c r="B54" s="407"/>
      <c r="C54" s="31">
        <v>2950</v>
      </c>
      <c r="D54" s="30" t="s">
        <v>109</v>
      </c>
      <c r="E54" s="29" t="s">
        <v>3</v>
      </c>
      <c r="F54" s="28">
        <v>9</v>
      </c>
      <c r="G54" s="200"/>
      <c r="H54" s="204">
        <v>845</v>
      </c>
      <c r="I54" s="205">
        <v>15.565134099616857</v>
      </c>
      <c r="J54" s="206">
        <v>3.6599099099099095</v>
      </c>
      <c r="K54" s="369"/>
      <c r="L54" s="219">
        <v>445.92</v>
      </c>
      <c r="M54" s="199">
        <v>8.2139699381078692</v>
      </c>
      <c r="N54" s="199">
        <v>1.9313929313929314</v>
      </c>
      <c r="O54" s="200"/>
      <c r="P54" s="207">
        <v>0</v>
      </c>
      <c r="Q54" s="202"/>
      <c r="R54" s="202"/>
      <c r="S54" s="201"/>
      <c r="T54" s="202"/>
      <c r="U54" s="209"/>
      <c r="W54" s="356">
        <v>1044</v>
      </c>
      <c r="X54" s="357">
        <v>1044</v>
      </c>
      <c r="Y54" s="358"/>
      <c r="Z54" s="379"/>
      <c r="AB54" s="380">
        <v>4440</v>
      </c>
      <c r="AC54" s="27">
        <v>4440</v>
      </c>
      <c r="AD54" s="27">
        <v>4440</v>
      </c>
      <c r="AE54" s="27"/>
      <c r="AF54" s="27"/>
      <c r="AG54" s="374"/>
    </row>
    <row r="55" spans="1:33" x14ac:dyDescent="0.2">
      <c r="A55" s="407" t="s">
        <v>312</v>
      </c>
      <c r="B55" s="407"/>
      <c r="C55" s="31">
        <v>3020</v>
      </c>
      <c r="D55" s="30" t="s">
        <v>108</v>
      </c>
      <c r="E55" s="29" t="s">
        <v>3</v>
      </c>
      <c r="F55" s="28">
        <v>6</v>
      </c>
      <c r="G55" s="200"/>
      <c r="H55" s="204">
        <v>1624</v>
      </c>
      <c r="I55" s="205">
        <v>8.6896965027182045</v>
      </c>
      <c r="J55" s="206">
        <v>3.4832443933492336</v>
      </c>
      <c r="K55" s="36"/>
      <c r="L55" s="219">
        <v>1430</v>
      </c>
      <c r="M55" s="199">
        <v>7.6516416249304395</v>
      </c>
      <c r="N55" s="199">
        <v>3.0671425384786977</v>
      </c>
      <c r="O55" s="200"/>
      <c r="P55" s="207">
        <v>0</v>
      </c>
      <c r="Q55" s="202"/>
      <c r="R55" s="202"/>
      <c r="S55" s="201"/>
      <c r="T55" s="202"/>
      <c r="U55" s="209"/>
      <c r="W55" s="356">
        <v>3594</v>
      </c>
      <c r="X55" s="357">
        <v>3594</v>
      </c>
      <c r="Y55" s="358"/>
      <c r="Z55" s="379"/>
      <c r="AB55" s="380">
        <v>8966</v>
      </c>
      <c r="AC55" s="27">
        <v>8966</v>
      </c>
      <c r="AD55" s="27">
        <v>8966</v>
      </c>
      <c r="AE55" s="27"/>
      <c r="AF55" s="27"/>
      <c r="AG55" s="374"/>
    </row>
    <row r="56" spans="1:33" x14ac:dyDescent="0.2">
      <c r="A56" s="407" t="s">
        <v>318</v>
      </c>
      <c r="B56" s="407"/>
      <c r="C56" s="31">
        <v>3050</v>
      </c>
      <c r="D56" s="30" t="s">
        <v>107</v>
      </c>
      <c r="E56" s="29" t="s">
        <v>11</v>
      </c>
      <c r="F56" s="28">
        <v>9</v>
      </c>
      <c r="G56" s="200"/>
      <c r="H56" s="204">
        <v>721</v>
      </c>
      <c r="I56" s="205">
        <v>6.8168065955676571</v>
      </c>
      <c r="J56" s="206">
        <v>2.7380301373192371</v>
      </c>
      <c r="K56" s="36"/>
      <c r="L56" s="219">
        <v>467.68</v>
      </c>
      <c r="M56" s="199">
        <v>4.4216587247560701</v>
      </c>
      <c r="N56" s="199">
        <v>1.7759979948960993</v>
      </c>
      <c r="O56" s="200"/>
      <c r="P56" s="207">
        <v>200</v>
      </c>
      <c r="Q56" s="202">
        <f>(P56*1000)/Y56/52</f>
        <v>2.4765961662291351</v>
      </c>
      <c r="R56" s="202">
        <f>(P56*1000)/AE56/52</f>
        <v>0.75950905334791585</v>
      </c>
      <c r="S56" s="201"/>
      <c r="T56" s="202"/>
      <c r="U56" s="203"/>
      <c r="W56" s="356">
        <v>2034</v>
      </c>
      <c r="X56" s="357">
        <v>2034</v>
      </c>
      <c r="Y56" s="358">
        <v>1553</v>
      </c>
      <c r="Z56" s="379"/>
      <c r="AB56" s="380">
        <v>5064</v>
      </c>
      <c r="AC56" s="27">
        <v>5064</v>
      </c>
      <c r="AD56" s="27">
        <v>5064</v>
      </c>
      <c r="AE56" s="27">
        <v>5064</v>
      </c>
      <c r="AF56" s="27"/>
      <c r="AG56" s="374"/>
    </row>
    <row r="57" spans="1:33" x14ac:dyDescent="0.2">
      <c r="A57" s="410"/>
      <c r="B57" s="407"/>
      <c r="C57" s="31">
        <v>3100</v>
      </c>
      <c r="D57" s="30" t="s">
        <v>106</v>
      </c>
      <c r="E57" s="29" t="s">
        <v>6</v>
      </c>
      <c r="F57" s="28">
        <v>7</v>
      </c>
      <c r="G57" s="200"/>
      <c r="H57" s="204">
        <v>39301</v>
      </c>
      <c r="I57" s="205">
        <v>11.506431726728907</v>
      </c>
      <c r="J57" s="206">
        <v>4.3943233495654539</v>
      </c>
      <c r="K57" s="36"/>
      <c r="L57" s="219">
        <v>21095</v>
      </c>
      <c r="M57" s="199">
        <v>6.17613234460564</v>
      </c>
      <c r="N57" s="199">
        <v>2.3586741064879586</v>
      </c>
      <c r="O57" s="200"/>
      <c r="P57" s="207">
        <v>20082</v>
      </c>
      <c r="Q57" s="202">
        <f>(P57*1000)/Y57/52</f>
        <v>5.9897992662630113</v>
      </c>
      <c r="R57" s="202">
        <f>(P57*1000)/AE57/52</f>
        <v>2.2454085520972353</v>
      </c>
      <c r="S57" s="201"/>
      <c r="T57" s="202"/>
      <c r="U57" s="203"/>
      <c r="W57" s="356">
        <v>65684</v>
      </c>
      <c r="X57" s="357">
        <v>65684</v>
      </c>
      <c r="Y57" s="358">
        <v>64475</v>
      </c>
      <c r="Z57" s="379"/>
      <c r="AB57" s="380">
        <v>171992</v>
      </c>
      <c r="AC57" s="27">
        <v>171992</v>
      </c>
      <c r="AD57" s="27">
        <v>171992</v>
      </c>
      <c r="AE57" s="27">
        <v>171992</v>
      </c>
      <c r="AF57" s="27"/>
      <c r="AG57" s="374"/>
    </row>
    <row r="58" spans="1:33" x14ac:dyDescent="0.2">
      <c r="A58" s="407" t="s">
        <v>317</v>
      </c>
      <c r="B58" s="407"/>
      <c r="C58" s="31">
        <v>3310</v>
      </c>
      <c r="D58" s="30" t="s">
        <v>105</v>
      </c>
      <c r="E58" s="29" t="s">
        <v>3</v>
      </c>
      <c r="F58" s="28">
        <v>4</v>
      </c>
      <c r="G58" s="208"/>
      <c r="H58" s="204">
        <v>5371</v>
      </c>
      <c r="I58" s="205">
        <v>9.9287187867405109</v>
      </c>
      <c r="J58" s="206">
        <v>3.5160832495391316</v>
      </c>
      <c r="K58" s="36"/>
      <c r="L58" s="219">
        <v>5110.32</v>
      </c>
      <c r="M58" s="199">
        <v>9.4223762814366836</v>
      </c>
      <c r="N58" s="199">
        <v>3.3454311211664152</v>
      </c>
      <c r="O58" s="208"/>
      <c r="P58" s="207"/>
      <c r="Q58" s="202"/>
      <c r="R58" s="398"/>
      <c r="S58" s="201">
        <v>1198</v>
      </c>
      <c r="T58" s="202">
        <f>(S58*1000)/Z58/52</f>
        <v>3.8975573572088544</v>
      </c>
      <c r="U58" s="209">
        <f>(S58*1000)/AF58/52</f>
        <v>0.78426135411429532</v>
      </c>
      <c r="W58" s="356">
        <v>10403</v>
      </c>
      <c r="X58" s="357">
        <v>10430</v>
      </c>
      <c r="Y58" s="358"/>
      <c r="Z58" s="379">
        <v>5911</v>
      </c>
      <c r="AB58" s="380">
        <v>29376</v>
      </c>
      <c r="AC58" s="27">
        <v>29376</v>
      </c>
      <c r="AD58" s="27">
        <v>29376</v>
      </c>
      <c r="AE58" s="27"/>
      <c r="AF58" s="27">
        <v>29376</v>
      </c>
      <c r="AG58" s="374" t="s">
        <v>301</v>
      </c>
    </row>
    <row r="59" spans="1:33" x14ac:dyDescent="0.2">
      <c r="A59" s="407" t="s">
        <v>318</v>
      </c>
      <c r="B59" s="407"/>
      <c r="C59" s="31">
        <v>3350</v>
      </c>
      <c r="D59" s="30" t="s">
        <v>104</v>
      </c>
      <c r="E59" s="29" t="s">
        <v>11</v>
      </c>
      <c r="F59" s="28">
        <v>4</v>
      </c>
      <c r="G59" s="200"/>
      <c r="H59" s="204">
        <v>10484</v>
      </c>
      <c r="I59" s="205">
        <v>9.277777581123031</v>
      </c>
      <c r="J59" s="206">
        <v>4.1195599725257885</v>
      </c>
      <c r="K59" s="36"/>
      <c r="L59" s="219">
        <v>5111</v>
      </c>
      <c r="M59" s="199">
        <v>4.5354834358572074</v>
      </c>
      <c r="N59" s="199">
        <v>2.0083051334966906</v>
      </c>
      <c r="O59" s="200"/>
      <c r="P59" s="207">
        <v>4431</v>
      </c>
      <c r="Q59" s="202">
        <f>(P59*1000)/Y59/52</f>
        <v>5.0751362990791229</v>
      </c>
      <c r="R59" s="202">
        <f>(P59*1000)/AE59/52</f>
        <v>1.7411074244812828</v>
      </c>
      <c r="S59" s="201"/>
      <c r="T59" s="202"/>
      <c r="U59" s="203"/>
      <c r="W59" s="356">
        <v>21731</v>
      </c>
      <c r="X59" s="357">
        <v>21671</v>
      </c>
      <c r="Y59" s="358">
        <v>16790</v>
      </c>
      <c r="Z59" s="379"/>
      <c r="AB59" s="380">
        <v>48941</v>
      </c>
      <c r="AC59" s="27">
        <v>48941</v>
      </c>
      <c r="AD59" s="27">
        <v>48941</v>
      </c>
      <c r="AE59" s="27">
        <v>48941</v>
      </c>
      <c r="AF59" s="27"/>
      <c r="AG59" s="374"/>
    </row>
    <row r="60" spans="1:33" x14ac:dyDescent="0.2">
      <c r="A60" s="411" t="s">
        <v>311</v>
      </c>
      <c r="B60" s="412" t="s">
        <v>319</v>
      </c>
      <c r="C60" s="31">
        <v>3370</v>
      </c>
      <c r="D60" s="30" t="s">
        <v>103</v>
      </c>
      <c r="E60" s="29" t="s">
        <v>3</v>
      </c>
      <c r="F60" s="28">
        <v>11</v>
      </c>
      <c r="G60" s="200"/>
      <c r="H60" s="204">
        <v>2396</v>
      </c>
      <c r="I60" s="205">
        <v>13.016079965232509</v>
      </c>
      <c r="J60" s="206">
        <v>4.4918037704155855</v>
      </c>
      <c r="K60" s="36"/>
      <c r="L60" s="219">
        <v>745</v>
      </c>
      <c r="M60" s="199">
        <v>4.2039093535572416</v>
      </c>
      <c r="N60" s="199">
        <v>1.3966585179297211</v>
      </c>
      <c r="O60" s="200"/>
      <c r="P60" s="207">
        <v>0</v>
      </c>
      <c r="Q60" s="202"/>
      <c r="R60" s="202"/>
      <c r="S60" s="201"/>
      <c r="T60" s="202"/>
      <c r="U60" s="209"/>
      <c r="W60" s="356">
        <v>3540</v>
      </c>
      <c r="X60" s="357">
        <v>3408</v>
      </c>
      <c r="Y60" s="358"/>
      <c r="Z60" s="379"/>
      <c r="AB60" s="380">
        <v>10258</v>
      </c>
      <c r="AC60" s="27">
        <v>10258</v>
      </c>
      <c r="AD60" s="27">
        <v>10258</v>
      </c>
      <c r="AE60" s="27"/>
      <c r="AF60" s="27"/>
      <c r="AG60" s="374"/>
    </row>
    <row r="61" spans="1:33" x14ac:dyDescent="0.2">
      <c r="A61" s="407" t="s">
        <v>318</v>
      </c>
      <c r="B61" s="407"/>
      <c r="C61" s="31">
        <v>3400</v>
      </c>
      <c r="D61" s="30" t="s">
        <v>102</v>
      </c>
      <c r="E61" s="29" t="s">
        <v>11</v>
      </c>
      <c r="F61" s="28">
        <v>4</v>
      </c>
      <c r="G61" s="200"/>
      <c r="H61" s="204">
        <v>7956</v>
      </c>
      <c r="I61" s="205">
        <v>7.2419179249301839</v>
      </c>
      <c r="J61" s="206">
        <v>4.1918956683744764</v>
      </c>
      <c r="K61" s="36"/>
      <c r="L61" s="219">
        <v>4868</v>
      </c>
      <c r="M61" s="199">
        <v>4.431077986244361</v>
      </c>
      <c r="N61" s="199">
        <v>2.5648753285126884</v>
      </c>
      <c r="O61" s="200"/>
      <c r="P61" s="207">
        <v>5223</v>
      </c>
      <c r="Q61" s="202">
        <f>(P61*1000)/Y61/52</f>
        <v>4.7542153496619344</v>
      </c>
      <c r="R61" s="202">
        <f>(P61*1000)/AE61/52</f>
        <v>2.7519194414177837</v>
      </c>
      <c r="S61" s="201"/>
      <c r="T61" s="202"/>
      <c r="U61" s="203"/>
      <c r="W61" s="356">
        <v>21127</v>
      </c>
      <c r="X61" s="357">
        <v>21127</v>
      </c>
      <c r="Y61" s="358">
        <v>21127</v>
      </c>
      <c r="Z61" s="379"/>
      <c r="AB61" s="380">
        <v>36499</v>
      </c>
      <c r="AC61" s="27">
        <v>36499</v>
      </c>
      <c r="AD61" s="27">
        <v>36499</v>
      </c>
      <c r="AE61" s="27">
        <v>36499</v>
      </c>
      <c r="AF61" s="27"/>
      <c r="AG61" s="374"/>
    </row>
    <row r="62" spans="1:33" x14ac:dyDescent="0.2">
      <c r="A62" s="407" t="s">
        <v>321</v>
      </c>
      <c r="B62" s="407"/>
      <c r="C62" s="31">
        <v>3450</v>
      </c>
      <c r="D62" s="30" t="s">
        <v>101</v>
      </c>
      <c r="E62" s="29" t="s">
        <v>3</v>
      </c>
      <c r="F62" s="28">
        <v>4</v>
      </c>
      <c r="G62" s="200"/>
      <c r="H62" s="204">
        <v>8420</v>
      </c>
      <c r="I62" s="205">
        <v>18.762813084945183</v>
      </c>
      <c r="J62" s="206">
        <v>6.2734135416325172</v>
      </c>
      <c r="K62" s="36"/>
      <c r="L62" s="219">
        <v>1520</v>
      </c>
      <c r="M62" s="199">
        <v>3.4977586730608148</v>
      </c>
      <c r="N62" s="199">
        <v>1.1324927058529011</v>
      </c>
      <c r="O62" s="200"/>
      <c r="P62" s="207">
        <v>0</v>
      </c>
      <c r="Q62" s="202"/>
      <c r="R62" s="202"/>
      <c r="S62" s="201"/>
      <c r="T62" s="202"/>
      <c r="U62" s="209"/>
      <c r="W62" s="356">
        <v>8630</v>
      </c>
      <c r="X62" s="357">
        <v>8357</v>
      </c>
      <c r="Y62" s="358"/>
      <c r="Z62" s="379"/>
      <c r="AB62" s="380">
        <v>25811</v>
      </c>
      <c r="AC62" s="27">
        <v>25811</v>
      </c>
      <c r="AD62" s="27">
        <v>25811</v>
      </c>
      <c r="AE62" s="27"/>
      <c r="AF62" s="27"/>
      <c r="AG62" s="374"/>
    </row>
    <row r="63" spans="1:33" x14ac:dyDescent="0.2">
      <c r="A63" s="407" t="s">
        <v>319</v>
      </c>
      <c r="B63" s="407"/>
      <c r="C63" s="31">
        <v>3500</v>
      </c>
      <c r="D63" s="30" t="s">
        <v>100</v>
      </c>
      <c r="E63" s="29" t="s">
        <v>3</v>
      </c>
      <c r="F63" s="28">
        <v>9</v>
      </c>
      <c r="G63" s="208"/>
      <c r="H63" s="204">
        <v>630</v>
      </c>
      <c r="I63" s="205">
        <v>13.861996127442351</v>
      </c>
      <c r="J63" s="206">
        <v>3.2264672744033596</v>
      </c>
      <c r="K63" s="36"/>
      <c r="L63" s="219">
        <v>113</v>
      </c>
      <c r="M63" s="199">
        <v>2.48635803555712</v>
      </c>
      <c r="N63" s="199">
        <v>0.57871555874218994</v>
      </c>
      <c r="O63" s="208"/>
      <c r="P63" s="207">
        <v>0</v>
      </c>
      <c r="Q63" s="202"/>
      <c r="R63" s="202"/>
      <c r="S63" s="201"/>
      <c r="T63" s="202"/>
      <c r="U63" s="209"/>
      <c r="W63" s="356">
        <v>874</v>
      </c>
      <c r="X63" s="357">
        <v>874</v>
      </c>
      <c r="Y63" s="358"/>
      <c r="Z63" s="379"/>
      <c r="AB63" s="380">
        <v>3755</v>
      </c>
      <c r="AC63" s="27">
        <v>3755</v>
      </c>
      <c r="AD63" s="27">
        <v>3755</v>
      </c>
      <c r="AE63" s="27"/>
      <c r="AF63" s="27"/>
      <c r="AG63" s="374"/>
    </row>
    <row r="64" spans="1:33" x14ac:dyDescent="0.2">
      <c r="A64" s="407" t="s">
        <v>312</v>
      </c>
      <c r="B64" s="407"/>
      <c r="C64" s="31">
        <v>3550</v>
      </c>
      <c r="D64" s="30" t="s">
        <v>99</v>
      </c>
      <c r="E64" s="29" t="s">
        <v>3</v>
      </c>
      <c r="F64" s="28">
        <v>11</v>
      </c>
      <c r="G64" s="200"/>
      <c r="H64" s="204">
        <v>2380</v>
      </c>
      <c r="I64" s="205">
        <v>11.084822177096337</v>
      </c>
      <c r="J64" s="206">
        <v>3.5684726936871018</v>
      </c>
      <c r="K64" s="36"/>
      <c r="L64" s="219">
        <v>965.8</v>
      </c>
      <c r="M64" s="199">
        <v>4.4982022095124545</v>
      </c>
      <c r="N64" s="199">
        <v>1.4480802216651274</v>
      </c>
      <c r="O64" s="200"/>
      <c r="P64" s="207">
        <v>1435.58</v>
      </c>
      <c r="Q64" s="202">
        <f>(P64*1000)/Y64/52</f>
        <v>8.270613448863898</v>
      </c>
      <c r="R64" s="202">
        <f>(P64*1000)/AE64/52</f>
        <v>2.1524487519341724</v>
      </c>
      <c r="S64" s="201"/>
      <c r="T64" s="202"/>
      <c r="U64" s="203"/>
      <c r="W64" s="356">
        <v>4129</v>
      </c>
      <c r="X64" s="357">
        <v>4129</v>
      </c>
      <c r="Y64" s="358">
        <v>3338</v>
      </c>
      <c r="Z64" s="379"/>
      <c r="AB64" s="380">
        <v>12826</v>
      </c>
      <c r="AC64" s="27">
        <v>12826</v>
      </c>
      <c r="AD64" s="27">
        <v>12826</v>
      </c>
      <c r="AE64" s="27">
        <v>12826</v>
      </c>
      <c r="AF64" s="27"/>
      <c r="AG64" s="374"/>
    </row>
    <row r="65" spans="1:33" x14ac:dyDescent="0.2">
      <c r="A65" s="407" t="s">
        <v>312</v>
      </c>
      <c r="B65" s="407"/>
      <c r="C65" s="31">
        <v>3650</v>
      </c>
      <c r="D65" s="30" t="s">
        <v>98</v>
      </c>
      <c r="E65" s="29" t="s">
        <v>3</v>
      </c>
      <c r="F65" s="28">
        <v>9</v>
      </c>
      <c r="G65" s="200"/>
      <c r="H65" s="204">
        <v>625</v>
      </c>
      <c r="I65" s="205">
        <v>9.7637942885708924</v>
      </c>
      <c r="J65" s="206">
        <v>2.6021283328059686</v>
      </c>
      <c r="K65" s="36"/>
      <c r="L65" s="219">
        <v>508.7</v>
      </c>
      <c r="M65" s="199">
        <v>7.9469474473536215</v>
      </c>
      <c r="N65" s="199">
        <v>2.1179242926374338</v>
      </c>
      <c r="O65" s="200"/>
      <c r="P65" s="207">
        <v>0</v>
      </c>
      <c r="Q65" s="202"/>
      <c r="R65" s="202"/>
      <c r="S65" s="201"/>
      <c r="T65" s="202"/>
      <c r="U65" s="209"/>
      <c r="W65" s="356">
        <v>1231</v>
      </c>
      <c r="X65" s="357">
        <v>1231</v>
      </c>
      <c r="Y65" s="358"/>
      <c r="Z65" s="379"/>
      <c r="AB65" s="380">
        <v>4619</v>
      </c>
      <c r="AC65" s="27">
        <v>4619</v>
      </c>
      <c r="AD65" s="27">
        <v>4619</v>
      </c>
      <c r="AE65" s="27"/>
      <c r="AF65" s="27"/>
      <c r="AG65" s="374"/>
    </row>
    <row r="66" spans="1:33" x14ac:dyDescent="0.2">
      <c r="A66" s="407" t="s">
        <v>312</v>
      </c>
      <c r="B66" s="407"/>
      <c r="C66" s="31">
        <v>3660</v>
      </c>
      <c r="D66" s="30" t="s">
        <v>97</v>
      </c>
      <c r="E66" s="29" t="s">
        <v>3</v>
      </c>
      <c r="F66" s="28">
        <v>10</v>
      </c>
      <c r="G66" s="200"/>
      <c r="H66" s="204">
        <v>461</v>
      </c>
      <c r="I66" s="205">
        <v>6.0930478456251649</v>
      </c>
      <c r="J66" s="206">
        <v>1.7451544518473652</v>
      </c>
      <c r="K66" s="36"/>
      <c r="L66" s="219">
        <v>299</v>
      </c>
      <c r="M66" s="199">
        <v>3.9518900343642609</v>
      </c>
      <c r="N66" s="199">
        <v>1.1318897637795275</v>
      </c>
      <c r="O66" s="200"/>
      <c r="P66" s="207"/>
      <c r="Q66" s="202"/>
      <c r="R66" s="202"/>
      <c r="S66" s="201">
        <v>182.5</v>
      </c>
      <c r="T66" s="202">
        <f>(S66*1000)/Z66/52</f>
        <v>2.543199554069119</v>
      </c>
      <c r="U66" s="209">
        <f>(S66*1000)/AF66/52</f>
        <v>0.69086917019987892</v>
      </c>
      <c r="W66" s="356">
        <v>1455</v>
      </c>
      <c r="X66" s="357">
        <v>1455</v>
      </c>
      <c r="Y66" s="358"/>
      <c r="Z66" s="379">
        <v>1380</v>
      </c>
      <c r="AB66" s="380">
        <v>5080</v>
      </c>
      <c r="AC66" s="27">
        <v>5080</v>
      </c>
      <c r="AD66" s="27">
        <v>5080</v>
      </c>
      <c r="AE66" s="27"/>
      <c r="AF66" s="27">
        <v>5080</v>
      </c>
      <c r="AG66" s="374" t="s">
        <v>301</v>
      </c>
    </row>
    <row r="67" spans="1:33" x14ac:dyDescent="0.2">
      <c r="A67" s="407" t="s">
        <v>317</v>
      </c>
      <c r="B67" s="407"/>
      <c r="C67" s="31">
        <v>3700</v>
      </c>
      <c r="D67" s="30" t="s">
        <v>96</v>
      </c>
      <c r="E67" s="29" t="s">
        <v>3</v>
      </c>
      <c r="F67" s="28">
        <v>9</v>
      </c>
      <c r="G67" s="200"/>
      <c r="H67" s="204">
        <v>570</v>
      </c>
      <c r="I67" s="205">
        <v>9.7262985461743217</v>
      </c>
      <c r="J67" s="206">
        <v>2.9222976437052686</v>
      </c>
      <c r="K67" s="36"/>
      <c r="L67" s="219">
        <v>205</v>
      </c>
      <c r="M67" s="199">
        <v>3.7297139946146567</v>
      </c>
      <c r="N67" s="199">
        <v>1.051001784139614</v>
      </c>
      <c r="O67" s="200"/>
      <c r="P67" s="207"/>
      <c r="Q67" s="202"/>
      <c r="R67" s="202"/>
      <c r="S67" s="201">
        <v>220</v>
      </c>
      <c r="T67" s="202">
        <f>(S67*1000)/Z67/52</f>
        <v>4.115534271176295</v>
      </c>
      <c r="U67" s="209">
        <f>(S67*1000)/AF67/52</f>
        <v>1.1279043537108053</v>
      </c>
      <c r="W67" s="356">
        <v>1127</v>
      </c>
      <c r="X67" s="357">
        <v>1057</v>
      </c>
      <c r="Y67" s="358"/>
      <c r="Z67" s="379">
        <v>1028</v>
      </c>
      <c r="AB67" s="380">
        <v>3751</v>
      </c>
      <c r="AC67" s="27">
        <v>3751</v>
      </c>
      <c r="AD67" s="27">
        <v>3751</v>
      </c>
      <c r="AE67" s="27"/>
      <c r="AF67" s="27">
        <v>3751</v>
      </c>
      <c r="AG67" s="374" t="s">
        <v>301</v>
      </c>
    </row>
    <row r="68" spans="1:33" x14ac:dyDescent="0.2">
      <c r="A68" s="407" t="s">
        <v>318</v>
      </c>
      <c r="B68" s="407"/>
      <c r="C68" s="31">
        <v>3750</v>
      </c>
      <c r="D68" s="30" t="s">
        <v>95</v>
      </c>
      <c r="E68" s="29" t="s">
        <v>11</v>
      </c>
      <c r="F68" s="28">
        <v>4</v>
      </c>
      <c r="G68" s="200"/>
      <c r="H68" s="204">
        <v>10204</v>
      </c>
      <c r="I68" s="205">
        <v>7.173750428850231</v>
      </c>
      <c r="J68" s="206">
        <v>2.5326308286001624</v>
      </c>
      <c r="K68" s="36"/>
      <c r="L68" s="219">
        <v>8788.11</v>
      </c>
      <c r="M68" s="199">
        <v>6.2133130656108602</v>
      </c>
      <c r="N68" s="199">
        <v>2.1812072041483122</v>
      </c>
      <c r="O68" s="200"/>
      <c r="P68" s="207"/>
      <c r="Q68" s="202"/>
      <c r="R68" s="398"/>
      <c r="S68" s="201">
        <v>12445.94</v>
      </c>
      <c r="T68" s="202">
        <f>(S68*1000)/Z68/52</f>
        <v>9.1896717220195807</v>
      </c>
      <c r="U68" s="209">
        <f>(S68*1000)/AF68/52</f>
        <v>3.089079903460203</v>
      </c>
      <c r="W68" s="356">
        <v>27354</v>
      </c>
      <c r="X68" s="357">
        <v>27200</v>
      </c>
      <c r="Y68" s="358"/>
      <c r="Z68" s="379">
        <v>26045</v>
      </c>
      <c r="AB68" s="380">
        <v>77481</v>
      </c>
      <c r="AC68" s="27">
        <v>77481</v>
      </c>
      <c r="AD68" s="27">
        <v>77481</v>
      </c>
      <c r="AE68" s="27"/>
      <c r="AF68" s="27">
        <v>77481</v>
      </c>
      <c r="AG68" s="374" t="s">
        <v>301</v>
      </c>
    </row>
    <row r="69" spans="1:33" x14ac:dyDescent="0.2">
      <c r="A69" s="407" t="s">
        <v>314</v>
      </c>
      <c r="B69" s="407"/>
      <c r="C69" s="31">
        <v>3800</v>
      </c>
      <c r="D69" s="30" t="s">
        <v>94</v>
      </c>
      <c r="E69" s="29" t="s">
        <v>6</v>
      </c>
      <c r="F69" s="28">
        <v>6</v>
      </c>
      <c r="G69" s="200"/>
      <c r="H69" s="204">
        <v>17412</v>
      </c>
      <c r="I69" s="205">
        <v>14.580716474903282</v>
      </c>
      <c r="J69" s="206">
        <v>5.110048588309458</v>
      </c>
      <c r="K69" s="36"/>
      <c r="L69" s="219">
        <v>6320</v>
      </c>
      <c r="M69" s="199">
        <v>5.2923344889380157</v>
      </c>
      <c r="N69" s="199">
        <v>1.8547844634801156</v>
      </c>
      <c r="O69" s="200"/>
      <c r="P69" s="207">
        <v>4431</v>
      </c>
      <c r="Q69" s="202">
        <f>(P69*1000)/Y69/52</f>
        <v>6.726518666051347</v>
      </c>
      <c r="R69" s="202">
        <f>(P69*1000)/AE69/52</f>
        <v>1.3004034743165178</v>
      </c>
      <c r="S69" s="201"/>
      <c r="T69" s="202"/>
      <c r="U69" s="209"/>
      <c r="W69" s="356">
        <v>22965</v>
      </c>
      <c r="X69" s="357">
        <v>22965</v>
      </c>
      <c r="Y69" s="358">
        <v>12668</v>
      </c>
      <c r="Z69" s="379"/>
      <c r="AB69" s="380">
        <v>65527</v>
      </c>
      <c r="AC69" s="27">
        <v>65527</v>
      </c>
      <c r="AD69" s="27">
        <v>65527</v>
      </c>
      <c r="AE69" s="27">
        <v>65527</v>
      </c>
      <c r="AF69" s="27"/>
      <c r="AG69" s="374"/>
    </row>
    <row r="70" spans="1:33" x14ac:dyDescent="0.2">
      <c r="A70" s="407" t="s">
        <v>321</v>
      </c>
      <c r="B70" s="407"/>
      <c r="C70" s="31">
        <v>3850</v>
      </c>
      <c r="D70" s="30" t="s">
        <v>93</v>
      </c>
      <c r="E70" s="29" t="s">
        <v>3</v>
      </c>
      <c r="F70" s="28">
        <v>9</v>
      </c>
      <c r="G70" s="200"/>
      <c r="H70" s="214">
        <v>748</v>
      </c>
      <c r="I70" s="205">
        <v>9.4017094017094003</v>
      </c>
      <c r="J70" s="206">
        <v>4.8125176930797542</v>
      </c>
      <c r="K70" s="36"/>
      <c r="L70" s="391">
        <v>0</v>
      </c>
      <c r="M70" s="210" t="s">
        <v>290</v>
      </c>
      <c r="N70" s="199">
        <v>0</v>
      </c>
      <c r="O70" s="200"/>
      <c r="P70" s="207">
        <v>0</v>
      </c>
      <c r="Q70" s="202"/>
      <c r="R70" s="202"/>
      <c r="S70" s="201"/>
      <c r="T70" s="202"/>
      <c r="U70" s="209"/>
      <c r="W70" s="356">
        <v>1530</v>
      </c>
      <c r="X70" s="357">
        <v>0</v>
      </c>
      <c r="Y70" s="358"/>
      <c r="Z70" s="379"/>
      <c r="AB70" s="380">
        <v>2989</v>
      </c>
      <c r="AC70" s="27">
        <v>2989</v>
      </c>
      <c r="AD70" s="27"/>
      <c r="AE70" s="27"/>
      <c r="AF70" s="27"/>
      <c r="AG70" s="374"/>
    </row>
    <row r="71" spans="1:33" x14ac:dyDescent="0.2">
      <c r="A71" s="407" t="s">
        <v>314</v>
      </c>
      <c r="B71" s="407"/>
      <c r="C71" s="31">
        <v>3950</v>
      </c>
      <c r="D71" s="30" t="s">
        <v>92</v>
      </c>
      <c r="E71" s="29" t="s">
        <v>8</v>
      </c>
      <c r="F71" s="28">
        <v>3</v>
      </c>
      <c r="G71" s="200"/>
      <c r="H71" s="204">
        <v>32737</v>
      </c>
      <c r="I71" s="205">
        <v>17.047324459997085</v>
      </c>
      <c r="J71" s="206">
        <v>5.6665858893581662</v>
      </c>
      <c r="K71" s="371"/>
      <c r="L71" s="219">
        <v>7562</v>
      </c>
      <c r="M71" s="199">
        <v>3.9378033285425649</v>
      </c>
      <c r="N71" s="199">
        <v>1.3089385861663092</v>
      </c>
      <c r="O71" s="200"/>
      <c r="P71" s="207">
        <v>0</v>
      </c>
      <c r="Q71" s="202"/>
      <c r="R71" s="202"/>
      <c r="S71" s="201"/>
      <c r="T71" s="202"/>
      <c r="U71" s="209"/>
      <c r="W71" s="356">
        <v>36930</v>
      </c>
      <c r="X71" s="357">
        <v>36930</v>
      </c>
      <c r="Y71" s="358"/>
      <c r="Z71" s="379"/>
      <c r="AB71" s="380">
        <v>111100</v>
      </c>
      <c r="AC71" s="27">
        <v>111100</v>
      </c>
      <c r="AD71" s="27">
        <v>111100</v>
      </c>
      <c r="AE71" s="27"/>
      <c r="AF71" s="27"/>
      <c r="AG71" s="374"/>
    </row>
    <row r="72" spans="1:33" x14ac:dyDescent="0.2">
      <c r="A72" s="407" t="s">
        <v>323</v>
      </c>
      <c r="B72" s="407"/>
      <c r="C72" s="39">
        <v>4000</v>
      </c>
      <c r="D72" s="38" t="s">
        <v>91</v>
      </c>
      <c r="E72" s="29" t="s">
        <v>8</v>
      </c>
      <c r="F72" s="28">
        <v>7</v>
      </c>
      <c r="G72" s="200"/>
      <c r="H72" s="204">
        <v>32155</v>
      </c>
      <c r="I72" s="205">
        <v>11.20166267440872</v>
      </c>
      <c r="J72" s="206">
        <v>3.6673430712478474</v>
      </c>
      <c r="K72" s="36"/>
      <c r="L72" s="219">
        <v>15184</v>
      </c>
      <c r="M72" s="199">
        <v>5.2895675959639874</v>
      </c>
      <c r="N72" s="199">
        <v>1.7317660455240966</v>
      </c>
      <c r="O72" s="200"/>
      <c r="P72" s="207">
        <v>19709</v>
      </c>
      <c r="Q72" s="202">
        <f>(P72*1000)/Y72/52</f>
        <v>7.2823892473817535</v>
      </c>
      <c r="R72" s="202">
        <f>(P72*1000)/AE72/52</f>
        <v>2.2478514878315607</v>
      </c>
      <c r="S72" s="201"/>
      <c r="T72" s="202"/>
      <c r="U72" s="203"/>
      <c r="W72" s="356">
        <v>55203</v>
      </c>
      <c r="X72" s="357">
        <v>55203</v>
      </c>
      <c r="Y72" s="358">
        <v>52046</v>
      </c>
      <c r="Z72" s="379"/>
      <c r="AB72" s="380">
        <v>168614</v>
      </c>
      <c r="AC72" s="27">
        <v>168614</v>
      </c>
      <c r="AD72" s="27">
        <v>168614</v>
      </c>
      <c r="AE72" s="27">
        <v>168614</v>
      </c>
      <c r="AF72" s="27"/>
      <c r="AG72" s="374"/>
    </row>
    <row r="73" spans="1:33" x14ac:dyDescent="0.2">
      <c r="A73" s="407" t="s">
        <v>323</v>
      </c>
      <c r="B73" s="407"/>
      <c r="C73" s="31">
        <v>4100</v>
      </c>
      <c r="D73" s="30" t="s">
        <v>90</v>
      </c>
      <c r="E73" s="29" t="s">
        <v>8</v>
      </c>
      <c r="F73" s="28">
        <v>2</v>
      </c>
      <c r="G73" s="200"/>
      <c r="H73" s="204">
        <v>3070</v>
      </c>
      <c r="I73" s="205">
        <v>12.058509301156361</v>
      </c>
      <c r="J73" s="206">
        <v>4.019229460035505</v>
      </c>
      <c r="K73" s="36"/>
      <c r="L73" s="219">
        <v>1173.8699999999999</v>
      </c>
      <c r="M73" s="199">
        <v>4.6107890271493215</v>
      </c>
      <c r="N73" s="199">
        <v>1.5368250443817193</v>
      </c>
      <c r="O73" s="200"/>
      <c r="P73" s="207">
        <v>1126.8800000000001</v>
      </c>
      <c r="Q73" s="202">
        <f>(P73*1000)/Y73/52</f>
        <v>4.4262192056309706</v>
      </c>
      <c r="R73" s="202">
        <f>(P73*1000)/AE73/52</f>
        <v>1.475305958933163</v>
      </c>
      <c r="S73" s="201"/>
      <c r="T73" s="202"/>
      <c r="U73" s="203"/>
      <c r="W73" s="356">
        <v>4896</v>
      </c>
      <c r="X73" s="357">
        <v>4896</v>
      </c>
      <c r="Y73" s="358">
        <v>4896</v>
      </c>
      <c r="Z73" s="379"/>
      <c r="AB73" s="380">
        <v>14689</v>
      </c>
      <c r="AC73" s="27">
        <v>14689</v>
      </c>
      <c r="AD73" s="27">
        <v>14689</v>
      </c>
      <c r="AE73" s="27">
        <v>14689</v>
      </c>
      <c r="AF73" s="27"/>
      <c r="AG73" s="374"/>
    </row>
    <row r="74" spans="1:33" x14ac:dyDescent="0.2">
      <c r="A74" s="407" t="s">
        <v>313</v>
      </c>
      <c r="B74" s="407"/>
      <c r="C74" s="31">
        <v>4150</v>
      </c>
      <c r="D74" s="37" t="s">
        <v>89</v>
      </c>
      <c r="E74" s="29" t="s">
        <v>8</v>
      </c>
      <c r="F74" s="28">
        <v>3</v>
      </c>
      <c r="G74" s="200"/>
      <c r="H74" s="204">
        <v>13912</v>
      </c>
      <c r="I74" s="205">
        <v>8.85097633038216</v>
      </c>
      <c r="J74" s="206">
        <v>3.1150415846408208</v>
      </c>
      <c r="K74" s="36"/>
      <c r="L74" s="219">
        <v>7147</v>
      </c>
      <c r="M74" s="199">
        <v>4.5470045883583445</v>
      </c>
      <c r="N74" s="199">
        <v>1.6002876800911403</v>
      </c>
      <c r="O74" s="200"/>
      <c r="P74" s="207">
        <v>6485</v>
      </c>
      <c r="Q74" s="202">
        <f>(P74*1000)/Y74/52</f>
        <v>5.733336633943475</v>
      </c>
      <c r="R74" s="202">
        <f>(P74*1000)/AE74/52</f>
        <v>1.452058990540233</v>
      </c>
      <c r="S74" s="201"/>
      <c r="T74" s="202"/>
      <c r="U74" s="203"/>
      <c r="W74" s="356">
        <v>30227</v>
      </c>
      <c r="X74" s="357">
        <v>30227</v>
      </c>
      <c r="Y74" s="358">
        <v>21752</v>
      </c>
      <c r="Z74" s="379"/>
      <c r="AB74" s="380">
        <v>85886</v>
      </c>
      <c r="AC74" s="27">
        <v>85886</v>
      </c>
      <c r="AD74" s="27">
        <v>85886</v>
      </c>
      <c r="AE74" s="27">
        <v>85886</v>
      </c>
      <c r="AF74" s="27"/>
      <c r="AG74" s="374"/>
    </row>
    <row r="75" spans="1:33" x14ac:dyDescent="0.2">
      <c r="A75" s="407" t="s">
        <v>312</v>
      </c>
      <c r="B75" s="407"/>
      <c r="C75" s="31">
        <v>4200</v>
      </c>
      <c r="D75" s="30" t="s">
        <v>88</v>
      </c>
      <c r="E75" s="29" t="s">
        <v>3</v>
      </c>
      <c r="F75" s="28">
        <v>11</v>
      </c>
      <c r="G75" s="208"/>
      <c r="H75" s="204">
        <v>4000</v>
      </c>
      <c r="I75" s="205">
        <v>12.115778378181906</v>
      </c>
      <c r="J75" s="206">
        <v>4.5662517465912931</v>
      </c>
      <c r="K75" s="36"/>
      <c r="L75" s="219">
        <v>3000</v>
      </c>
      <c r="M75" s="199">
        <v>9.4345556324297135</v>
      </c>
      <c r="N75" s="199">
        <v>3.4246888099434694</v>
      </c>
      <c r="O75" s="208"/>
      <c r="P75" s="207">
        <v>0</v>
      </c>
      <c r="Q75" s="202"/>
      <c r="R75" s="202"/>
      <c r="S75" s="201"/>
      <c r="T75" s="202"/>
      <c r="U75" s="209"/>
      <c r="W75" s="356">
        <v>6349</v>
      </c>
      <c r="X75" s="357">
        <v>6115</v>
      </c>
      <c r="Y75" s="358"/>
      <c r="Z75" s="379"/>
      <c r="AB75" s="380">
        <v>16846</v>
      </c>
      <c r="AC75" s="27">
        <v>16846</v>
      </c>
      <c r="AD75" s="27">
        <v>16846</v>
      </c>
      <c r="AE75" s="27"/>
      <c r="AF75" s="27"/>
      <c r="AG75" s="374"/>
    </row>
    <row r="76" spans="1:33" x14ac:dyDescent="0.2">
      <c r="A76" s="407" t="s">
        <v>321</v>
      </c>
      <c r="B76" s="407"/>
      <c r="C76" s="31">
        <v>4250</v>
      </c>
      <c r="D76" s="30" t="s">
        <v>87</v>
      </c>
      <c r="E76" s="29" t="s">
        <v>3</v>
      </c>
      <c r="F76" s="28">
        <v>8</v>
      </c>
      <c r="G76" s="200"/>
      <c r="H76" s="204">
        <v>60</v>
      </c>
      <c r="I76" s="205">
        <v>2.2939287352806237</v>
      </c>
      <c r="J76" s="206">
        <v>0.75960905453993022</v>
      </c>
      <c r="K76" s="36"/>
      <c r="L76" s="391">
        <v>0</v>
      </c>
      <c r="M76" s="210" t="s">
        <v>290</v>
      </c>
      <c r="N76" s="199">
        <v>0</v>
      </c>
      <c r="O76" s="200"/>
      <c r="P76" s="207">
        <v>0</v>
      </c>
      <c r="Q76" s="202"/>
      <c r="R76" s="202"/>
      <c r="S76" s="201"/>
      <c r="T76" s="202"/>
      <c r="U76" s="209"/>
      <c r="W76" s="356">
        <v>503</v>
      </c>
      <c r="X76" s="357">
        <v>0</v>
      </c>
      <c r="Y76" s="358"/>
      <c r="Z76" s="379"/>
      <c r="AB76" s="380">
        <v>1519</v>
      </c>
      <c r="AC76" s="27">
        <v>1519</v>
      </c>
      <c r="AD76" s="27"/>
      <c r="AE76" s="27"/>
      <c r="AF76" s="27"/>
      <c r="AG76" s="374"/>
    </row>
    <row r="77" spans="1:33" x14ac:dyDescent="0.2">
      <c r="A77" s="407" t="s">
        <v>319</v>
      </c>
      <c r="B77" s="407"/>
      <c r="C77" s="31">
        <v>4300</v>
      </c>
      <c r="D77" s="30" t="s">
        <v>86</v>
      </c>
      <c r="E77" s="29" t="s">
        <v>3</v>
      </c>
      <c r="F77" s="28">
        <v>10</v>
      </c>
      <c r="G77" s="200"/>
      <c r="H77" s="204">
        <v>833</v>
      </c>
      <c r="I77" s="205">
        <v>9.2489785041748096</v>
      </c>
      <c r="J77" s="206">
        <v>2.5439464458044734</v>
      </c>
      <c r="K77" s="36"/>
      <c r="L77" s="392">
        <v>465.74</v>
      </c>
      <c r="M77" s="199">
        <v>5.1712115828744007</v>
      </c>
      <c r="N77" s="199">
        <v>1.4223500812352645</v>
      </c>
      <c r="O77" s="200"/>
      <c r="P77" s="207">
        <v>0</v>
      </c>
      <c r="Q77" s="202"/>
      <c r="R77" s="202"/>
      <c r="S77" s="201"/>
      <c r="T77" s="202"/>
      <c r="U77" s="209"/>
      <c r="W77" s="356">
        <v>1732</v>
      </c>
      <c r="X77" s="357">
        <v>1732</v>
      </c>
      <c r="Y77" s="358"/>
      <c r="Z77" s="379"/>
      <c r="AB77" s="380">
        <v>6297</v>
      </c>
      <c r="AC77" s="27">
        <v>6297</v>
      </c>
      <c r="AD77" s="27">
        <v>6297</v>
      </c>
      <c r="AE77" s="27"/>
      <c r="AF77" s="27"/>
      <c r="AG77" s="374"/>
    </row>
    <row r="78" spans="1:33" x14ac:dyDescent="0.2">
      <c r="A78" s="407" t="s">
        <v>318</v>
      </c>
      <c r="B78" s="407"/>
      <c r="C78" s="31">
        <v>4350</v>
      </c>
      <c r="D78" s="30" t="s">
        <v>85</v>
      </c>
      <c r="E78" s="29" t="s">
        <v>11</v>
      </c>
      <c r="F78" s="28">
        <v>4</v>
      </c>
      <c r="G78" s="200"/>
      <c r="H78" s="204">
        <v>5971</v>
      </c>
      <c r="I78" s="205">
        <v>10.53748032274232</v>
      </c>
      <c r="J78" s="206">
        <v>3.8736606644713114</v>
      </c>
      <c r="K78" s="36"/>
      <c r="L78" s="219">
        <v>2787.7</v>
      </c>
      <c r="M78" s="199">
        <v>4.9196673749302908</v>
      </c>
      <c r="N78" s="199">
        <v>1.808508429801821</v>
      </c>
      <c r="O78" s="200"/>
      <c r="P78" s="207"/>
      <c r="Q78" s="202"/>
      <c r="R78" s="398"/>
      <c r="S78" s="201">
        <v>2095</v>
      </c>
      <c r="T78" s="202">
        <f>(S78*1000)/Z78/52</f>
        <v>5.3242317349625399</v>
      </c>
      <c r="U78" s="209">
        <f>(S78*1000)/AF78/52</f>
        <v>1.3591222729973869</v>
      </c>
      <c r="W78" s="356">
        <v>10897</v>
      </c>
      <c r="X78" s="357">
        <v>10897</v>
      </c>
      <c r="Y78" s="358"/>
      <c r="Z78" s="379">
        <v>7567</v>
      </c>
      <c r="AB78" s="380">
        <v>29643</v>
      </c>
      <c r="AC78" s="27">
        <v>29643</v>
      </c>
      <c r="AD78" s="27">
        <v>29643</v>
      </c>
      <c r="AE78" s="27"/>
      <c r="AF78" s="27">
        <v>29643</v>
      </c>
      <c r="AG78" s="374" t="s">
        <v>301</v>
      </c>
    </row>
    <row r="79" spans="1:33" x14ac:dyDescent="0.2">
      <c r="A79" s="407" t="s">
        <v>324</v>
      </c>
      <c r="B79" s="407"/>
      <c r="C79" s="31">
        <v>4400</v>
      </c>
      <c r="D79" s="30" t="s">
        <v>84</v>
      </c>
      <c r="E79" s="29" t="s">
        <v>6</v>
      </c>
      <c r="F79" s="28">
        <v>4</v>
      </c>
      <c r="G79" s="200"/>
      <c r="H79" s="204">
        <v>3761</v>
      </c>
      <c r="I79" s="205">
        <v>8.3711716524216531</v>
      </c>
      <c r="J79" s="206">
        <v>3.3933997877884527</v>
      </c>
      <c r="K79" s="36"/>
      <c r="L79" s="219">
        <v>2351</v>
      </c>
      <c r="M79" s="199">
        <v>5.2328169515669511</v>
      </c>
      <c r="N79" s="199">
        <v>2.1212132148605827</v>
      </c>
      <c r="O79" s="200"/>
      <c r="P79" s="207">
        <v>3297</v>
      </c>
      <c r="Q79" s="202">
        <f>(P79*1000)/Y79/52</f>
        <v>9.035748347420002</v>
      </c>
      <c r="R79" s="202">
        <f>(P79*1000)/AE79/52</f>
        <v>2.9747511566972951</v>
      </c>
      <c r="S79" s="201"/>
      <c r="T79" s="202"/>
      <c r="U79" s="203"/>
      <c r="W79" s="356">
        <v>8640</v>
      </c>
      <c r="X79" s="357">
        <v>8640</v>
      </c>
      <c r="Y79" s="358">
        <v>7017</v>
      </c>
      <c r="Z79" s="379"/>
      <c r="AB79" s="380">
        <v>21314</v>
      </c>
      <c r="AC79" s="27">
        <v>21314</v>
      </c>
      <c r="AD79" s="27">
        <v>21314</v>
      </c>
      <c r="AE79" s="27">
        <v>21314</v>
      </c>
      <c r="AF79" s="27"/>
      <c r="AG79" s="374"/>
    </row>
    <row r="80" spans="1:33" x14ac:dyDescent="0.2">
      <c r="A80" s="407" t="s">
        <v>313</v>
      </c>
      <c r="B80" s="407"/>
      <c r="C80" s="31">
        <v>4450</v>
      </c>
      <c r="D80" s="30" t="s">
        <v>83</v>
      </c>
      <c r="E80" s="29" t="s">
        <v>8</v>
      </c>
      <c r="F80" s="28">
        <v>2</v>
      </c>
      <c r="G80" s="200"/>
      <c r="H80" s="204">
        <v>12505</v>
      </c>
      <c r="I80" s="205">
        <v>11.311951137436814</v>
      </c>
      <c r="J80" s="206">
        <v>3.9403698055180931</v>
      </c>
      <c r="K80" s="36"/>
      <c r="L80" s="219">
        <v>5226</v>
      </c>
      <c r="M80" s="199">
        <v>4.7274095677124981</v>
      </c>
      <c r="N80" s="199">
        <v>1.6467311158446665</v>
      </c>
      <c r="O80" s="200"/>
      <c r="P80" s="207">
        <v>5002</v>
      </c>
      <c r="Q80" s="202">
        <f>(P80*1000)/Y80/52</f>
        <v>4.5247804549747253</v>
      </c>
      <c r="R80" s="202">
        <f>(P80*1000)/AE80/52</f>
        <v>1.5761479222072374</v>
      </c>
      <c r="S80" s="201"/>
      <c r="T80" s="202"/>
      <c r="U80" s="203"/>
      <c r="W80" s="356">
        <v>21259</v>
      </c>
      <c r="X80" s="357">
        <v>21259</v>
      </c>
      <c r="Y80" s="358">
        <v>21259</v>
      </c>
      <c r="Z80" s="379"/>
      <c r="AB80" s="380">
        <v>61030</v>
      </c>
      <c r="AC80" s="27">
        <v>61030</v>
      </c>
      <c r="AD80" s="27">
        <v>61030</v>
      </c>
      <c r="AE80" s="27">
        <v>61030</v>
      </c>
      <c r="AF80" s="27"/>
      <c r="AG80" s="374"/>
    </row>
    <row r="81" spans="1:33" x14ac:dyDescent="0.2">
      <c r="A81" s="407" t="s">
        <v>323</v>
      </c>
      <c r="B81" s="407"/>
      <c r="C81" s="31">
        <v>4500</v>
      </c>
      <c r="D81" s="30" t="s">
        <v>82</v>
      </c>
      <c r="E81" s="29" t="s">
        <v>8</v>
      </c>
      <c r="F81" s="28">
        <v>3</v>
      </c>
      <c r="G81" s="200"/>
      <c r="H81" s="204">
        <v>22101</v>
      </c>
      <c r="I81" s="205">
        <v>10.120469348729184</v>
      </c>
      <c r="J81" s="206">
        <v>3.5131943888081372</v>
      </c>
      <c r="K81" s="36"/>
      <c r="L81" s="219">
        <v>12823.2</v>
      </c>
      <c r="M81" s="199">
        <v>5.871987808362702</v>
      </c>
      <c r="N81" s="199">
        <v>2.0383871447701236</v>
      </c>
      <c r="O81" s="200"/>
      <c r="P81" s="207">
        <v>19787.919999999998</v>
      </c>
      <c r="Q81" s="202">
        <f>(P81*1000)/Y81/52</f>
        <v>9.2504782331459054</v>
      </c>
      <c r="R81" s="202">
        <f>(P81*1000)/AE81/52</f>
        <v>3.1455051585984486</v>
      </c>
      <c r="S81" s="201"/>
      <c r="T81" s="202"/>
      <c r="U81" s="203"/>
      <c r="W81" s="356">
        <v>41996</v>
      </c>
      <c r="X81" s="357">
        <v>41996</v>
      </c>
      <c r="Y81" s="358">
        <v>41137</v>
      </c>
      <c r="Z81" s="379"/>
      <c r="AB81" s="380">
        <v>120978</v>
      </c>
      <c r="AC81" s="27">
        <v>120978</v>
      </c>
      <c r="AD81" s="27">
        <v>120978</v>
      </c>
      <c r="AE81" s="27">
        <v>120978</v>
      </c>
      <c r="AF81" s="27"/>
      <c r="AG81" s="374"/>
    </row>
    <row r="82" spans="1:33" x14ac:dyDescent="0.2">
      <c r="A82" s="407" t="s">
        <v>315</v>
      </c>
      <c r="B82" s="407"/>
      <c r="C82" s="31">
        <v>4550</v>
      </c>
      <c r="D82" s="30" t="s">
        <v>81</v>
      </c>
      <c r="E82" s="29" t="s">
        <v>11</v>
      </c>
      <c r="F82" s="28">
        <v>10</v>
      </c>
      <c r="G82" s="200"/>
      <c r="H82" s="204">
        <v>768</v>
      </c>
      <c r="I82" s="205">
        <v>7.2504814772856001</v>
      </c>
      <c r="J82" s="206">
        <v>1.5495992833103314</v>
      </c>
      <c r="K82" s="36"/>
      <c r="L82" s="391">
        <v>768</v>
      </c>
      <c r="M82" s="199">
        <v>7.2504814772856001</v>
      </c>
      <c r="N82" s="199">
        <v>1.5495992833103314</v>
      </c>
      <c r="O82" s="200"/>
      <c r="P82" s="207">
        <v>0</v>
      </c>
      <c r="Q82" s="202"/>
      <c r="R82" s="202"/>
      <c r="S82" s="201"/>
      <c r="T82" s="202"/>
      <c r="U82" s="209"/>
      <c r="W82" s="356">
        <v>2037</v>
      </c>
      <c r="X82" s="357">
        <v>2037</v>
      </c>
      <c r="Y82" s="358"/>
      <c r="Z82" s="379"/>
      <c r="AB82" s="380">
        <v>9531</v>
      </c>
      <c r="AC82" s="27">
        <v>9531</v>
      </c>
      <c r="AD82" s="27">
        <v>9531</v>
      </c>
      <c r="AE82" s="27"/>
      <c r="AF82" s="27"/>
      <c r="AG82" s="374"/>
    </row>
    <row r="83" spans="1:33" x14ac:dyDescent="0.2">
      <c r="A83" s="407" t="s">
        <v>316</v>
      </c>
      <c r="B83" s="407"/>
      <c r="C83" s="31">
        <v>4600</v>
      </c>
      <c r="D83" s="30" t="s">
        <v>80</v>
      </c>
      <c r="E83" s="29" t="s">
        <v>3</v>
      </c>
      <c r="F83" s="28">
        <v>10</v>
      </c>
      <c r="G83" s="200"/>
      <c r="H83" s="204">
        <v>2500</v>
      </c>
      <c r="I83" s="205">
        <v>22.02332710807287</v>
      </c>
      <c r="J83" s="206">
        <v>7.0962248084019297</v>
      </c>
      <c r="K83" s="36"/>
      <c r="L83" s="391">
        <v>0</v>
      </c>
      <c r="M83" s="210" t="s">
        <v>290</v>
      </c>
      <c r="N83" s="199">
        <v>0</v>
      </c>
      <c r="O83" s="200"/>
      <c r="P83" s="207">
        <v>300</v>
      </c>
      <c r="Q83" s="202">
        <f>(P83*1000)/Y83/52</f>
        <v>4.3872477332553377</v>
      </c>
      <c r="R83" s="202">
        <f>(P83*1000)/AE83/52</f>
        <v>0.85154697700823156</v>
      </c>
      <c r="S83" s="201"/>
      <c r="T83" s="202"/>
      <c r="U83" s="203"/>
      <c r="W83" s="356">
        <v>2183</v>
      </c>
      <c r="X83" s="357">
        <v>0</v>
      </c>
      <c r="Y83" s="358">
        <v>1315</v>
      </c>
      <c r="Z83" s="379"/>
      <c r="AB83" s="380">
        <v>6775</v>
      </c>
      <c r="AC83" s="27">
        <v>6775</v>
      </c>
      <c r="AD83" s="27"/>
      <c r="AE83" s="27">
        <v>6775</v>
      </c>
      <c r="AF83" s="27"/>
      <c r="AG83" s="374"/>
    </row>
    <row r="84" spans="1:33" x14ac:dyDescent="0.2">
      <c r="A84" s="407" t="s">
        <v>322</v>
      </c>
      <c r="B84" s="407"/>
      <c r="C84" s="31">
        <v>4650</v>
      </c>
      <c r="D84" s="30" t="s">
        <v>79</v>
      </c>
      <c r="E84" s="29" t="s">
        <v>6</v>
      </c>
      <c r="F84" s="28">
        <v>5</v>
      </c>
      <c r="G84" s="200"/>
      <c r="H84" s="204">
        <v>53384</v>
      </c>
      <c r="I84" s="205">
        <v>12.989869731442765</v>
      </c>
      <c r="J84" s="206">
        <v>5.0653031667063919</v>
      </c>
      <c r="K84" s="36"/>
      <c r="L84" s="219">
        <v>19913</v>
      </c>
      <c r="M84" s="199">
        <v>4.8454082864195218</v>
      </c>
      <c r="N84" s="199">
        <v>1.8894309523195036</v>
      </c>
      <c r="O84" s="200"/>
      <c r="P84" s="207">
        <v>21331</v>
      </c>
      <c r="Q84" s="202">
        <f>(P84*1000)/Y84/52</f>
        <v>5.1904486595497827</v>
      </c>
      <c r="R84" s="202">
        <f>(P84*1000)/AE84/52</f>
        <v>2.0239768816314632</v>
      </c>
      <c r="S84" s="201"/>
      <c r="T84" s="202"/>
      <c r="U84" s="209"/>
      <c r="W84" s="356">
        <v>79032</v>
      </c>
      <c r="X84" s="357">
        <v>79032</v>
      </c>
      <c r="Y84" s="358">
        <v>79032</v>
      </c>
      <c r="Z84" s="379"/>
      <c r="AB84" s="380">
        <v>202676</v>
      </c>
      <c r="AC84" s="27">
        <v>202676</v>
      </c>
      <c r="AD84" s="27">
        <v>202676</v>
      </c>
      <c r="AE84" s="27">
        <v>202676</v>
      </c>
      <c r="AF84" s="27"/>
      <c r="AG84" s="374"/>
    </row>
    <row r="85" spans="1:33" x14ac:dyDescent="0.2">
      <c r="A85" s="407" t="s">
        <v>323</v>
      </c>
      <c r="B85" s="407"/>
      <c r="C85" s="31">
        <v>4700</v>
      </c>
      <c r="D85" s="30" t="s">
        <v>78</v>
      </c>
      <c r="E85" s="29" t="s">
        <v>8</v>
      </c>
      <c r="F85" s="28">
        <v>2</v>
      </c>
      <c r="G85" s="200"/>
      <c r="H85" s="204">
        <v>6100</v>
      </c>
      <c r="I85" s="205">
        <v>8.6179615271592933</v>
      </c>
      <c r="J85" s="206">
        <v>3.3702327781105037</v>
      </c>
      <c r="K85" s="36"/>
      <c r="L85" s="219">
        <v>2955</v>
      </c>
      <c r="M85" s="199">
        <v>4.1747666086484774</v>
      </c>
      <c r="N85" s="199">
        <v>1.6326291572650065</v>
      </c>
      <c r="O85" s="200"/>
      <c r="P85" s="207">
        <v>2832</v>
      </c>
      <c r="Q85" s="202">
        <f>(P85*1000)/Y85/52</f>
        <v>4.0009945975270691</v>
      </c>
      <c r="R85" s="202">
        <f>(P85*1000)/AE85/52</f>
        <v>1.5646720045260569</v>
      </c>
      <c r="S85" s="201"/>
      <c r="T85" s="202"/>
      <c r="U85" s="203"/>
      <c r="W85" s="356">
        <v>13612</v>
      </c>
      <c r="X85" s="357">
        <v>13612</v>
      </c>
      <c r="Y85" s="358">
        <v>13612</v>
      </c>
      <c r="Z85" s="379"/>
      <c r="AB85" s="380">
        <v>34807</v>
      </c>
      <c r="AC85" s="27">
        <v>34807</v>
      </c>
      <c r="AD85" s="27">
        <v>34807</v>
      </c>
      <c r="AE85" s="27">
        <v>34807</v>
      </c>
      <c r="AF85" s="27"/>
      <c r="AG85" s="374"/>
    </row>
    <row r="86" spans="1:33" x14ac:dyDescent="0.2">
      <c r="A86" s="407" t="s">
        <v>321</v>
      </c>
      <c r="B86" s="407"/>
      <c r="C86" s="31">
        <v>4750</v>
      </c>
      <c r="D86" s="30" t="s">
        <v>77</v>
      </c>
      <c r="E86" s="29" t="s">
        <v>3</v>
      </c>
      <c r="F86" s="28">
        <v>11</v>
      </c>
      <c r="G86" s="200"/>
      <c r="H86" s="204">
        <v>1724</v>
      </c>
      <c r="I86" s="205">
        <v>9.1534638746124113</v>
      </c>
      <c r="J86" s="206">
        <v>2.8593226523368829</v>
      </c>
      <c r="K86" s="36"/>
      <c r="L86" s="219">
        <v>720.8</v>
      </c>
      <c r="M86" s="199">
        <v>3.8312709954501001</v>
      </c>
      <c r="N86" s="199">
        <v>1.1954755033668358</v>
      </c>
      <c r="O86" s="200"/>
      <c r="P86" s="207">
        <v>0</v>
      </c>
      <c r="Q86" s="202"/>
      <c r="R86" s="202"/>
      <c r="S86" s="201"/>
      <c r="T86" s="202"/>
      <c r="U86" s="209"/>
      <c r="W86" s="356">
        <v>3622</v>
      </c>
      <c r="X86" s="357">
        <v>3618</v>
      </c>
      <c r="Y86" s="358"/>
      <c r="Z86" s="379"/>
      <c r="AB86" s="380">
        <v>11595</v>
      </c>
      <c r="AC86" s="27">
        <v>11595</v>
      </c>
      <c r="AD86" s="27">
        <v>11595</v>
      </c>
      <c r="AE86" s="27"/>
      <c r="AF86" s="27"/>
      <c r="AG86" s="374"/>
    </row>
    <row r="87" spans="1:33" x14ac:dyDescent="0.2">
      <c r="A87" s="407" t="s">
        <v>313</v>
      </c>
      <c r="B87" s="407"/>
      <c r="C87" s="31">
        <v>4800</v>
      </c>
      <c r="D87" s="30" t="s">
        <v>76</v>
      </c>
      <c r="E87" s="29" t="s">
        <v>8</v>
      </c>
      <c r="F87" s="28">
        <v>2</v>
      </c>
      <c r="G87" s="208"/>
      <c r="H87" s="204">
        <v>10810</v>
      </c>
      <c r="I87" s="205">
        <v>8.3932741999602474</v>
      </c>
      <c r="J87" s="206">
        <v>3.5758327952493358</v>
      </c>
      <c r="K87" s="36"/>
      <c r="L87" s="219">
        <v>5905</v>
      </c>
      <c r="M87" s="199">
        <v>4.5848551480818918</v>
      </c>
      <c r="N87" s="199">
        <v>1.9533110690053033</v>
      </c>
      <c r="O87" s="208"/>
      <c r="P87" s="207">
        <v>1893.62</v>
      </c>
      <c r="Q87" s="202">
        <f>(P87*1000)/Y87/52</f>
        <v>1.4702749204929437</v>
      </c>
      <c r="R87" s="202">
        <f>(P87*1000)/AE87/52</f>
        <v>0.6263893152395974</v>
      </c>
      <c r="S87" s="201"/>
      <c r="T87" s="202"/>
      <c r="U87" s="203"/>
      <c r="W87" s="356">
        <v>24768</v>
      </c>
      <c r="X87" s="357">
        <v>24768</v>
      </c>
      <c r="Y87" s="358">
        <v>24768</v>
      </c>
      <c r="Z87" s="379"/>
      <c r="AB87" s="380">
        <v>58136</v>
      </c>
      <c r="AC87" s="27">
        <v>58136</v>
      </c>
      <c r="AD87" s="27">
        <v>58136</v>
      </c>
      <c r="AE87" s="27">
        <v>58136</v>
      </c>
      <c r="AF87" s="27"/>
      <c r="AG87" s="374"/>
    </row>
    <row r="88" spans="1:33" x14ac:dyDescent="0.2">
      <c r="A88" s="407" t="s">
        <v>315</v>
      </c>
      <c r="B88" s="407"/>
      <c r="C88" s="31">
        <v>4850</v>
      </c>
      <c r="D88" s="30" t="s">
        <v>75</v>
      </c>
      <c r="E88" s="29" t="s">
        <v>11</v>
      </c>
      <c r="F88" s="28">
        <v>4</v>
      </c>
      <c r="G88" s="200"/>
      <c r="H88" s="204">
        <v>5976</v>
      </c>
      <c r="I88" s="205">
        <v>7.92190507500358</v>
      </c>
      <c r="J88" s="206">
        <v>2.5750762267377025</v>
      </c>
      <c r="K88" s="36"/>
      <c r="L88" s="219">
        <v>4068</v>
      </c>
      <c r="M88" s="199">
        <v>5.392622129369907</v>
      </c>
      <c r="N88" s="199">
        <v>1.7529133350684361</v>
      </c>
      <c r="O88" s="200"/>
      <c r="P88" s="207"/>
      <c r="Q88" s="202"/>
      <c r="R88" s="398"/>
      <c r="S88" s="201">
        <v>4632</v>
      </c>
      <c r="T88" s="202">
        <f>(S88*1000)/Z88/52</f>
        <v>6.1402718051232563</v>
      </c>
      <c r="U88" s="209">
        <f>(S88*1000)/AF88/52</f>
        <v>1.9959426175115524</v>
      </c>
      <c r="W88" s="356">
        <v>14507</v>
      </c>
      <c r="X88" s="357">
        <v>14507</v>
      </c>
      <c r="Y88" s="358"/>
      <c r="Z88" s="379">
        <v>14507</v>
      </c>
      <c r="AB88" s="380">
        <v>44629</v>
      </c>
      <c r="AC88" s="27">
        <v>44629</v>
      </c>
      <c r="AD88" s="27">
        <v>44629</v>
      </c>
      <c r="AE88" s="27"/>
      <c r="AF88" s="27">
        <v>44629</v>
      </c>
      <c r="AG88" s="374" t="s">
        <v>301</v>
      </c>
    </row>
    <row r="89" spans="1:33" x14ac:dyDescent="0.2">
      <c r="A89" s="407" t="s">
        <v>316</v>
      </c>
      <c r="B89" s="407"/>
      <c r="C89" s="31">
        <v>4880</v>
      </c>
      <c r="D89" s="30" t="s">
        <v>74</v>
      </c>
      <c r="E89" s="29" t="s">
        <v>3</v>
      </c>
      <c r="F89" s="28">
        <v>4</v>
      </c>
      <c r="G89" s="200"/>
      <c r="H89" s="204">
        <v>5383</v>
      </c>
      <c r="I89" s="205">
        <v>10.359174499072427</v>
      </c>
      <c r="J89" s="206">
        <v>4.8717224701976933</v>
      </c>
      <c r="K89" s="36"/>
      <c r="L89" s="219">
        <v>2052.5</v>
      </c>
      <c r="M89" s="199">
        <v>3.9498803008259626</v>
      </c>
      <c r="N89" s="199">
        <v>1.8575534776297167</v>
      </c>
      <c r="O89" s="200"/>
      <c r="P89" s="207">
        <v>0</v>
      </c>
      <c r="Q89" s="202"/>
      <c r="R89" s="202"/>
      <c r="S89" s="201"/>
      <c r="T89" s="202"/>
      <c r="U89" s="209"/>
      <c r="W89" s="356">
        <v>9993</v>
      </c>
      <c r="X89" s="357">
        <v>9993</v>
      </c>
      <c r="Y89" s="358"/>
      <c r="Z89" s="379"/>
      <c r="AB89" s="380">
        <v>21249</v>
      </c>
      <c r="AC89" s="27">
        <v>21249</v>
      </c>
      <c r="AD89" s="27">
        <v>21249</v>
      </c>
      <c r="AE89" s="27"/>
      <c r="AF89" s="27"/>
      <c r="AG89" s="374"/>
    </row>
    <row r="90" spans="1:33" x14ac:dyDescent="0.2">
      <c r="A90" s="407" t="s">
        <v>314</v>
      </c>
      <c r="B90" s="407"/>
      <c r="C90" s="31">
        <v>4900</v>
      </c>
      <c r="D90" s="30" t="s">
        <v>73</v>
      </c>
      <c r="E90" s="29" t="s">
        <v>8</v>
      </c>
      <c r="F90" s="28">
        <v>7</v>
      </c>
      <c r="G90" s="200"/>
      <c r="H90" s="204">
        <v>44952</v>
      </c>
      <c r="I90" s="205">
        <v>14.692981022546757</v>
      </c>
      <c r="J90" s="206">
        <v>4.3238642834497343</v>
      </c>
      <c r="K90" s="36"/>
      <c r="L90" s="219">
        <v>16209</v>
      </c>
      <c r="M90" s="199">
        <v>5.2980630315550012</v>
      </c>
      <c r="N90" s="199">
        <v>1.5591189751387422</v>
      </c>
      <c r="O90" s="200"/>
      <c r="P90" s="207">
        <v>15812</v>
      </c>
      <c r="Q90" s="202">
        <f>(P90*1000)/Y90/52</f>
        <v>6.1283591252554128</v>
      </c>
      <c r="R90" s="202">
        <f>(P90*1000)/AE90/52</f>
        <v>1.5209321509589606</v>
      </c>
      <c r="S90" s="201"/>
      <c r="T90" s="202"/>
      <c r="U90" s="203"/>
      <c r="W90" s="356">
        <v>58835</v>
      </c>
      <c r="X90" s="357">
        <v>58835</v>
      </c>
      <c r="Y90" s="358">
        <v>49618</v>
      </c>
      <c r="Z90" s="379"/>
      <c r="AB90" s="380">
        <v>199928</v>
      </c>
      <c r="AC90" s="27">
        <v>199928</v>
      </c>
      <c r="AD90" s="27">
        <v>199928</v>
      </c>
      <c r="AE90" s="27">
        <v>199928</v>
      </c>
      <c r="AF90" s="27"/>
      <c r="AG90" s="374"/>
    </row>
    <row r="91" spans="1:33" x14ac:dyDescent="0.2">
      <c r="A91" s="407" t="s">
        <v>312</v>
      </c>
      <c r="B91" s="407"/>
      <c r="C91" s="31">
        <v>4920</v>
      </c>
      <c r="D91" s="30" t="s">
        <v>72</v>
      </c>
      <c r="E91" s="29" t="s">
        <v>3</v>
      </c>
      <c r="F91" s="28">
        <v>10</v>
      </c>
      <c r="G91" s="200"/>
      <c r="H91" s="204">
        <v>1471</v>
      </c>
      <c r="I91" s="205">
        <v>10.017160601438222</v>
      </c>
      <c r="J91" s="206">
        <v>3.6179129733292665</v>
      </c>
      <c r="K91" s="36"/>
      <c r="L91" s="219">
        <v>481</v>
      </c>
      <c r="M91" s="199">
        <v>3.321364452423698</v>
      </c>
      <c r="N91" s="199">
        <v>1.1830157309118814</v>
      </c>
      <c r="O91" s="200"/>
      <c r="P91" s="207">
        <v>0</v>
      </c>
      <c r="Q91" s="202"/>
      <c r="R91" s="202"/>
      <c r="S91" s="201"/>
      <c r="T91" s="202"/>
      <c r="U91" s="209"/>
      <c r="W91" s="356">
        <v>2824</v>
      </c>
      <c r="X91" s="357">
        <v>2785</v>
      </c>
      <c r="Y91" s="358"/>
      <c r="Z91" s="379"/>
      <c r="AB91" s="380">
        <v>7819</v>
      </c>
      <c r="AC91" s="27">
        <v>7819</v>
      </c>
      <c r="AD91" s="27">
        <v>7819</v>
      </c>
      <c r="AE91" s="27"/>
      <c r="AF91" s="27"/>
      <c r="AG91" s="374"/>
    </row>
    <row r="92" spans="1:33" x14ac:dyDescent="0.2">
      <c r="A92" s="407" t="s">
        <v>319</v>
      </c>
      <c r="B92" s="407"/>
      <c r="C92" s="31">
        <v>4950</v>
      </c>
      <c r="D92" s="30" t="s">
        <v>71</v>
      </c>
      <c r="E92" s="29" t="s">
        <v>3</v>
      </c>
      <c r="F92" s="28">
        <v>9</v>
      </c>
      <c r="G92" s="200"/>
      <c r="H92" s="204">
        <v>569</v>
      </c>
      <c r="I92" s="205">
        <v>10.332679596135685</v>
      </c>
      <c r="J92" s="206">
        <v>3.552697302697303</v>
      </c>
      <c r="K92" s="36"/>
      <c r="L92" s="391">
        <v>172.32</v>
      </c>
      <c r="M92" s="199">
        <v>3.1530410597965308</v>
      </c>
      <c r="N92" s="199">
        <v>1.075924075924076</v>
      </c>
      <c r="O92" s="200"/>
      <c r="P92" s="207">
        <v>0</v>
      </c>
      <c r="Q92" s="202"/>
      <c r="R92" s="202"/>
      <c r="S92" s="201"/>
      <c r="T92" s="202"/>
      <c r="U92" s="209"/>
      <c r="W92" s="356">
        <v>1059</v>
      </c>
      <c r="X92" s="357">
        <v>1051</v>
      </c>
      <c r="Y92" s="358"/>
      <c r="Z92" s="379"/>
      <c r="AB92" s="380">
        <v>3080</v>
      </c>
      <c r="AC92" s="27">
        <v>3080</v>
      </c>
      <c r="AD92" s="27">
        <v>3080</v>
      </c>
      <c r="AE92" s="27"/>
      <c r="AF92" s="27"/>
      <c r="AG92" s="374"/>
    </row>
    <row r="93" spans="1:33" x14ac:dyDescent="0.2">
      <c r="A93" s="407" t="s">
        <v>322</v>
      </c>
      <c r="B93" s="407"/>
      <c r="C93" s="31">
        <v>5050</v>
      </c>
      <c r="D93" s="30" t="s">
        <v>70</v>
      </c>
      <c r="E93" s="29" t="s">
        <v>6</v>
      </c>
      <c r="F93" s="28">
        <v>4</v>
      </c>
      <c r="G93" s="200"/>
      <c r="H93" s="204">
        <v>25292</v>
      </c>
      <c r="I93" s="205">
        <v>18.035620564543731</v>
      </c>
      <c r="J93" s="206">
        <v>6.470461824991558</v>
      </c>
      <c r="K93" s="36"/>
      <c r="L93" s="219">
        <v>6629.58</v>
      </c>
      <c r="M93" s="199">
        <v>4.727526070784748</v>
      </c>
      <c r="N93" s="199">
        <v>1.6960479323789153</v>
      </c>
      <c r="O93" s="200"/>
      <c r="P93" s="207">
        <v>0</v>
      </c>
      <c r="Q93" s="202"/>
      <c r="R93" s="202"/>
      <c r="S93" s="201"/>
      <c r="T93" s="202"/>
      <c r="U93" s="209"/>
      <c r="W93" s="356">
        <v>26968</v>
      </c>
      <c r="X93" s="357">
        <v>26968</v>
      </c>
      <c r="Y93" s="358"/>
      <c r="Z93" s="379"/>
      <c r="AB93" s="380">
        <v>75170</v>
      </c>
      <c r="AC93" s="27">
        <v>75170</v>
      </c>
      <c r="AD93" s="27">
        <v>75170</v>
      </c>
      <c r="AE93" s="27"/>
      <c r="AF93" s="27"/>
      <c r="AG93" s="374"/>
    </row>
    <row r="94" spans="1:33" x14ac:dyDescent="0.2">
      <c r="A94" s="407" t="s">
        <v>325</v>
      </c>
      <c r="B94" s="407"/>
      <c r="C94" s="39">
        <v>5150</v>
      </c>
      <c r="D94" s="38" t="s">
        <v>69</v>
      </c>
      <c r="E94" s="29" t="s">
        <v>8</v>
      </c>
      <c r="F94" s="28">
        <v>2</v>
      </c>
      <c r="G94" s="200"/>
      <c r="H94" s="204">
        <v>7988</v>
      </c>
      <c r="I94" s="205">
        <v>8.2620010012039273</v>
      </c>
      <c r="J94" s="206">
        <v>3.4299867060104634</v>
      </c>
      <c r="K94" s="36"/>
      <c r="L94" s="219">
        <v>5449.79</v>
      </c>
      <c r="M94" s="199">
        <v>5.6367263941350965</v>
      </c>
      <c r="N94" s="199">
        <v>2.34009855414982</v>
      </c>
      <c r="O94" s="200"/>
      <c r="P94" s="207">
        <v>2568.89</v>
      </c>
      <c r="Q94" s="202">
        <f>(P94*1000)/Y94/52</f>
        <v>3.0583625808970947</v>
      </c>
      <c r="R94" s="202">
        <f>(P94*1000)/AE94/52</f>
        <v>1.103061911517679</v>
      </c>
      <c r="S94" s="201"/>
      <c r="T94" s="202"/>
      <c r="U94" s="203"/>
      <c r="W94" s="356">
        <v>18593</v>
      </c>
      <c r="X94" s="357">
        <v>18593</v>
      </c>
      <c r="Y94" s="358">
        <v>16153</v>
      </c>
      <c r="Z94" s="379"/>
      <c r="AB94" s="380">
        <v>44786</v>
      </c>
      <c r="AC94" s="27">
        <v>44786</v>
      </c>
      <c r="AD94" s="27">
        <v>44786</v>
      </c>
      <c r="AE94" s="27">
        <v>44786</v>
      </c>
      <c r="AF94" s="27"/>
      <c r="AG94" s="374"/>
    </row>
    <row r="95" spans="1:33" x14ac:dyDescent="0.2">
      <c r="A95" s="407" t="s">
        <v>313</v>
      </c>
      <c r="B95" s="407"/>
      <c r="C95" s="31">
        <v>5200</v>
      </c>
      <c r="D95" s="30" t="s">
        <v>68</v>
      </c>
      <c r="E95" s="29" t="s">
        <v>8</v>
      </c>
      <c r="F95" s="28">
        <v>3</v>
      </c>
      <c r="G95" s="200"/>
      <c r="H95" s="204">
        <v>16979</v>
      </c>
      <c r="I95" s="205">
        <v>9.8777598853228099</v>
      </c>
      <c r="J95" s="206">
        <v>3.9171653002690965</v>
      </c>
      <c r="K95" s="36"/>
      <c r="L95" s="219">
        <v>8039</v>
      </c>
      <c r="M95" s="199">
        <v>4.6772200358864202</v>
      </c>
      <c r="N95" s="199">
        <v>1.8546493815220719</v>
      </c>
      <c r="O95" s="200"/>
      <c r="P95" s="207">
        <v>3779</v>
      </c>
      <c r="Q95" s="202">
        <f>(P95*1000)/Y95/52</f>
        <v>3.0984044733778267</v>
      </c>
      <c r="R95" s="202">
        <f>(P95*1000)/AE95/52</f>
        <v>0.87183978265604067</v>
      </c>
      <c r="S95" s="201"/>
      <c r="T95" s="202"/>
      <c r="U95" s="203"/>
      <c r="W95" s="356">
        <v>33056</v>
      </c>
      <c r="X95" s="357">
        <v>33053</v>
      </c>
      <c r="Y95" s="358">
        <v>23455</v>
      </c>
      <c r="Z95" s="379"/>
      <c r="AB95" s="380">
        <v>83356</v>
      </c>
      <c r="AC95" s="27">
        <v>83356</v>
      </c>
      <c r="AD95" s="27">
        <v>83356</v>
      </c>
      <c r="AE95" s="27">
        <v>83356</v>
      </c>
      <c r="AF95" s="27"/>
      <c r="AG95" s="374"/>
    </row>
    <row r="96" spans="1:33" x14ac:dyDescent="0.2">
      <c r="A96" s="407" t="s">
        <v>316</v>
      </c>
      <c r="B96" s="407"/>
      <c r="C96" s="31">
        <v>5270</v>
      </c>
      <c r="D96" s="30" t="s">
        <v>67</v>
      </c>
      <c r="E96" s="29" t="s">
        <v>3</v>
      </c>
      <c r="F96" s="28">
        <v>4</v>
      </c>
      <c r="G96" s="200"/>
      <c r="H96" s="204">
        <v>4438</v>
      </c>
      <c r="I96" s="205">
        <v>10.866584395996162</v>
      </c>
      <c r="J96" s="206">
        <v>3.553572629643746</v>
      </c>
      <c r="K96" s="36"/>
      <c r="L96" s="219">
        <v>1473.06</v>
      </c>
      <c r="M96" s="199">
        <v>3.6068343421284599</v>
      </c>
      <c r="N96" s="199">
        <v>1.1795010585450691</v>
      </c>
      <c r="O96" s="200"/>
      <c r="P96" s="207">
        <v>0</v>
      </c>
      <c r="Q96" s="202"/>
      <c r="R96" s="202"/>
      <c r="S96" s="201"/>
      <c r="T96" s="202"/>
      <c r="U96" s="209"/>
      <c r="W96" s="356">
        <v>7854</v>
      </c>
      <c r="X96" s="357">
        <v>7854</v>
      </c>
      <c r="Y96" s="358"/>
      <c r="Z96" s="379"/>
      <c r="AB96" s="380">
        <v>24017</v>
      </c>
      <c r="AC96" s="27">
        <v>24017</v>
      </c>
      <c r="AD96" s="27">
        <v>24017</v>
      </c>
      <c r="AE96" s="27"/>
      <c r="AF96" s="27"/>
      <c r="AG96" s="374"/>
    </row>
    <row r="97" spans="1:33" x14ac:dyDescent="0.2">
      <c r="A97" s="407" t="s">
        <v>312</v>
      </c>
      <c r="B97" s="407"/>
      <c r="C97" s="31">
        <v>5300</v>
      </c>
      <c r="D97" s="30" t="s">
        <v>66</v>
      </c>
      <c r="E97" s="29" t="s">
        <v>3</v>
      </c>
      <c r="F97" s="28">
        <v>11</v>
      </c>
      <c r="G97" s="200"/>
      <c r="H97" s="204">
        <v>2598</v>
      </c>
      <c r="I97" s="205">
        <v>10.680106554411813</v>
      </c>
      <c r="J97" s="206">
        <v>3.5453830869669645</v>
      </c>
      <c r="K97" s="36"/>
      <c r="L97" s="219">
        <v>1012</v>
      </c>
      <c r="M97" s="199">
        <v>4.1602262636892826</v>
      </c>
      <c r="N97" s="199">
        <v>1.3810345204043757</v>
      </c>
      <c r="O97" s="200"/>
      <c r="P97" s="207"/>
      <c r="Q97" s="202"/>
      <c r="R97" s="202"/>
      <c r="S97" s="201">
        <v>904</v>
      </c>
      <c r="T97" s="202">
        <f>(S97*1000)/Z97/52</f>
        <v>3.7162495478014934</v>
      </c>
      <c r="U97" s="209">
        <f>(S97*1000)/AF97/52</f>
        <v>1.2336513897683357</v>
      </c>
      <c r="W97" s="356">
        <v>4678</v>
      </c>
      <c r="X97" s="357">
        <v>4678</v>
      </c>
      <c r="Y97" s="358"/>
      <c r="Z97" s="379">
        <v>4678</v>
      </c>
      <c r="AB97" s="380">
        <v>14092</v>
      </c>
      <c r="AC97" s="27">
        <v>14092</v>
      </c>
      <c r="AD97" s="27">
        <v>14092</v>
      </c>
      <c r="AE97" s="27"/>
      <c r="AF97" s="27">
        <v>14092</v>
      </c>
      <c r="AG97" s="374" t="s">
        <v>301</v>
      </c>
    </row>
    <row r="98" spans="1:33" x14ac:dyDescent="0.2">
      <c r="A98" s="407" t="s">
        <v>325</v>
      </c>
      <c r="B98" s="407"/>
      <c r="C98" s="31">
        <v>5350</v>
      </c>
      <c r="D98" s="30" t="s">
        <v>65</v>
      </c>
      <c r="E98" s="29" t="s">
        <v>8</v>
      </c>
      <c r="F98" s="28">
        <v>2</v>
      </c>
      <c r="G98" s="200"/>
      <c r="H98" s="204">
        <v>6516</v>
      </c>
      <c r="I98" s="205">
        <v>9.1679610994799763</v>
      </c>
      <c r="J98" s="206">
        <v>4.1388456965151379</v>
      </c>
      <c r="K98" s="36"/>
      <c r="L98" s="219">
        <v>2773</v>
      </c>
      <c r="M98" s="199">
        <v>3.9015893383759934</v>
      </c>
      <c r="N98" s="199">
        <v>1.7613595942965741</v>
      </c>
      <c r="O98" s="200"/>
      <c r="P98" s="207">
        <v>1221</v>
      </c>
      <c r="Q98" s="202">
        <f>(P98*1000)/Y98/52</f>
        <v>1.7179374620112109</v>
      </c>
      <c r="R98" s="202">
        <f>(P98*1000)/AE98/52</f>
        <v>0.77555718162139087</v>
      </c>
      <c r="S98" s="201"/>
      <c r="T98" s="202"/>
      <c r="U98" s="203"/>
      <c r="W98" s="356">
        <v>13668</v>
      </c>
      <c r="X98" s="357">
        <v>13668</v>
      </c>
      <c r="Y98" s="358">
        <v>13668</v>
      </c>
      <c r="Z98" s="379"/>
      <c r="AB98" s="380">
        <v>30276</v>
      </c>
      <c r="AC98" s="27">
        <v>30276</v>
      </c>
      <c r="AD98" s="27">
        <v>30276</v>
      </c>
      <c r="AE98" s="27">
        <v>30276</v>
      </c>
      <c r="AF98" s="27"/>
      <c r="AG98" s="374"/>
    </row>
    <row r="99" spans="1:33" x14ac:dyDescent="0.2">
      <c r="A99" s="407" t="s">
        <v>311</v>
      </c>
      <c r="B99" s="407"/>
      <c r="C99" s="31">
        <v>5500</v>
      </c>
      <c r="D99" s="30" t="s">
        <v>64</v>
      </c>
      <c r="E99" s="29" t="s">
        <v>3</v>
      </c>
      <c r="F99" s="28">
        <v>10</v>
      </c>
      <c r="G99" s="200"/>
      <c r="H99" s="204">
        <v>1694</v>
      </c>
      <c r="I99" s="205">
        <v>11.824654474382241</v>
      </c>
      <c r="J99" s="206">
        <v>4.3633703558696864</v>
      </c>
      <c r="K99" s="40"/>
      <c r="L99" s="391">
        <v>748</v>
      </c>
      <c r="M99" s="199">
        <v>5.2212760016752746</v>
      </c>
      <c r="N99" s="199">
        <v>1.9266830142801212</v>
      </c>
      <c r="O99" s="200"/>
      <c r="P99" s="207">
        <v>0</v>
      </c>
      <c r="Q99" s="202"/>
      <c r="R99" s="202"/>
      <c r="S99" s="201"/>
      <c r="T99" s="202"/>
      <c r="U99" s="209"/>
      <c r="W99" s="356">
        <v>2755</v>
      </c>
      <c r="X99" s="357">
        <v>2755</v>
      </c>
      <c r="Y99" s="358"/>
      <c r="Z99" s="379"/>
      <c r="AB99" s="380">
        <v>7466</v>
      </c>
      <c r="AC99" s="27">
        <v>7466</v>
      </c>
      <c r="AD99" s="27">
        <v>7466</v>
      </c>
      <c r="AE99" s="27"/>
      <c r="AF99" s="27"/>
      <c r="AG99" s="374"/>
    </row>
    <row r="100" spans="1:33" x14ac:dyDescent="0.2">
      <c r="A100" s="407" t="s">
        <v>321</v>
      </c>
      <c r="B100" s="407"/>
      <c r="C100" s="31">
        <v>5550</v>
      </c>
      <c r="D100" s="30" t="s">
        <v>63</v>
      </c>
      <c r="E100" s="29" t="s">
        <v>3</v>
      </c>
      <c r="F100" s="28">
        <v>9</v>
      </c>
      <c r="G100" s="200"/>
      <c r="H100" s="204">
        <v>800</v>
      </c>
      <c r="I100" s="205">
        <v>19.23076923076923</v>
      </c>
      <c r="J100" s="206">
        <v>6.0856864654333016</v>
      </c>
      <c r="K100" s="36"/>
      <c r="L100" s="391">
        <v>300</v>
      </c>
      <c r="M100" s="199">
        <v>7.2115384615384617</v>
      </c>
      <c r="N100" s="199">
        <v>2.2821324245374877</v>
      </c>
      <c r="O100" s="200"/>
      <c r="P100" s="207">
        <v>0</v>
      </c>
      <c r="Q100" s="202"/>
      <c r="R100" s="202"/>
      <c r="S100" s="201"/>
      <c r="T100" s="202"/>
      <c r="U100" s="209"/>
      <c r="W100" s="356">
        <v>800</v>
      </c>
      <c r="X100" s="357">
        <v>800</v>
      </c>
      <c r="Y100" s="358"/>
      <c r="Z100" s="379"/>
      <c r="AB100" s="380">
        <v>2528</v>
      </c>
      <c r="AC100" s="27">
        <v>2528</v>
      </c>
      <c r="AD100" s="27">
        <v>2528</v>
      </c>
      <c r="AE100" s="27"/>
      <c r="AF100" s="27"/>
      <c r="AG100" s="374"/>
    </row>
    <row r="101" spans="1:33" x14ac:dyDescent="0.2">
      <c r="A101" s="407" t="s">
        <v>322</v>
      </c>
      <c r="B101" s="407"/>
      <c r="C101" s="31">
        <v>5650</v>
      </c>
      <c r="D101" s="30" t="s">
        <v>62</v>
      </c>
      <c r="E101" s="29" t="s">
        <v>11</v>
      </c>
      <c r="F101" s="28">
        <v>11</v>
      </c>
      <c r="G101" s="200"/>
      <c r="H101" s="204">
        <v>3257</v>
      </c>
      <c r="I101" s="205">
        <v>11.218809848578788</v>
      </c>
      <c r="J101" s="206">
        <v>3.6746620935532639</v>
      </c>
      <c r="K101" s="36"/>
      <c r="L101" s="219">
        <v>1324.09</v>
      </c>
      <c r="M101" s="199">
        <v>4.560857823888453</v>
      </c>
      <c r="N101" s="199">
        <v>1.4938849651375317</v>
      </c>
      <c r="O101" s="200"/>
      <c r="P101" s="207">
        <v>1626.69</v>
      </c>
      <c r="Q101" s="202">
        <f>(P101*1000)/Y101/52</f>
        <v>5.6784352877110189</v>
      </c>
      <c r="R101" s="202">
        <f>(P101*1000)/AE101/52</f>
        <v>1.8352889410384277</v>
      </c>
      <c r="S101" s="201"/>
      <c r="T101" s="202"/>
      <c r="U101" s="203"/>
      <c r="W101" s="356">
        <v>5583</v>
      </c>
      <c r="X101" s="357">
        <v>5583</v>
      </c>
      <c r="Y101" s="358">
        <v>5509</v>
      </c>
      <c r="Z101" s="379"/>
      <c r="AB101" s="380">
        <v>17045</v>
      </c>
      <c r="AC101" s="27">
        <v>17045</v>
      </c>
      <c r="AD101" s="27">
        <v>17045</v>
      </c>
      <c r="AE101" s="27">
        <v>17045</v>
      </c>
      <c r="AF101" s="27"/>
      <c r="AG101" s="374"/>
    </row>
    <row r="102" spans="1:33" x14ac:dyDescent="0.2">
      <c r="A102" s="407" t="s">
        <v>318</v>
      </c>
      <c r="B102" s="407"/>
      <c r="C102" s="31">
        <v>5700</v>
      </c>
      <c r="D102" s="30" t="s">
        <v>61</v>
      </c>
      <c r="E102" s="29" t="s">
        <v>11</v>
      </c>
      <c r="F102" s="28">
        <v>11</v>
      </c>
      <c r="G102" s="200"/>
      <c r="H102" s="204">
        <v>3022</v>
      </c>
      <c r="I102" s="205">
        <v>8.3451155392568364</v>
      </c>
      <c r="J102" s="206">
        <v>2.956773574936892</v>
      </c>
      <c r="K102" s="36"/>
      <c r="L102" s="219">
        <v>2030</v>
      </c>
      <c r="M102" s="199">
        <v>5.6057526620421507</v>
      </c>
      <c r="N102" s="199">
        <v>1.9861847641038688</v>
      </c>
      <c r="O102" s="200"/>
      <c r="P102" s="207"/>
      <c r="Q102" s="202"/>
      <c r="R102" s="398"/>
      <c r="S102" s="201">
        <v>2917</v>
      </c>
      <c r="T102" s="202">
        <f>(S102*1000)/Z102/52</f>
        <v>8.0551628153581056</v>
      </c>
      <c r="U102" s="209">
        <f>(S102*1000)/AF102/52</f>
        <v>2.8540398802418645</v>
      </c>
      <c r="W102" s="356">
        <v>6964</v>
      </c>
      <c r="X102" s="357">
        <v>6964</v>
      </c>
      <c r="Y102" s="358"/>
      <c r="Z102" s="379">
        <v>6964</v>
      </c>
      <c r="AB102" s="380">
        <v>19655</v>
      </c>
      <c r="AC102" s="27">
        <v>19655</v>
      </c>
      <c r="AD102" s="27">
        <v>19655</v>
      </c>
      <c r="AE102" s="27"/>
      <c r="AF102" s="27">
        <v>19655</v>
      </c>
      <c r="AG102" s="374" t="s">
        <v>301</v>
      </c>
    </row>
    <row r="103" spans="1:33" x14ac:dyDescent="0.2">
      <c r="A103" s="407" t="s">
        <v>312</v>
      </c>
      <c r="B103" s="407"/>
      <c r="C103" s="31">
        <v>5750</v>
      </c>
      <c r="D103" s="30" t="s">
        <v>60</v>
      </c>
      <c r="E103" s="29" t="s">
        <v>3</v>
      </c>
      <c r="F103" s="28">
        <v>11</v>
      </c>
      <c r="G103" s="200"/>
      <c r="H103" s="204">
        <v>1597</v>
      </c>
      <c r="I103" s="205">
        <v>6.055114049987866</v>
      </c>
      <c r="J103" s="206">
        <v>2.2312945700042475</v>
      </c>
      <c r="K103" s="36"/>
      <c r="L103" s="219">
        <v>594.86</v>
      </c>
      <c r="M103" s="199">
        <v>2.2747296449821803</v>
      </c>
      <c r="N103" s="199">
        <v>0.83112579080321025</v>
      </c>
      <c r="O103" s="200"/>
      <c r="P103" s="207"/>
      <c r="Q103" s="202"/>
      <c r="R103" s="202"/>
      <c r="S103" s="201">
        <v>557.41</v>
      </c>
      <c r="T103" s="202">
        <f>(S103*1000)/Z103/52</f>
        <v>2.5449722404850612</v>
      </c>
      <c r="U103" s="209">
        <f>(S103*1000)/AF103/52</f>
        <v>0.77880144412402474</v>
      </c>
      <c r="W103" s="356">
        <v>5072</v>
      </c>
      <c r="X103" s="357">
        <v>5029</v>
      </c>
      <c r="Y103" s="358"/>
      <c r="Z103" s="379">
        <v>4212</v>
      </c>
      <c r="AB103" s="380">
        <v>13764</v>
      </c>
      <c r="AC103" s="27">
        <v>13764</v>
      </c>
      <c r="AD103" s="27">
        <v>13764</v>
      </c>
      <c r="AE103" s="27"/>
      <c r="AF103" s="27">
        <v>13764</v>
      </c>
      <c r="AG103" s="374" t="s">
        <v>301</v>
      </c>
    </row>
    <row r="104" spans="1:33" x14ac:dyDescent="0.2">
      <c r="A104" s="407" t="s">
        <v>321</v>
      </c>
      <c r="B104" s="407"/>
      <c r="C104" s="31">
        <v>5800</v>
      </c>
      <c r="D104" s="30" t="s">
        <v>59</v>
      </c>
      <c r="E104" s="29" t="s">
        <v>3</v>
      </c>
      <c r="F104" s="28">
        <v>10</v>
      </c>
      <c r="G104" s="208"/>
      <c r="H104" s="204">
        <v>1090</v>
      </c>
      <c r="I104" s="205">
        <v>8.8933128814333724</v>
      </c>
      <c r="J104" s="206">
        <v>3.5164466467939044</v>
      </c>
      <c r="K104" s="36"/>
      <c r="L104" s="391">
        <v>485</v>
      </c>
      <c r="M104" s="199">
        <v>3.9487396600013032</v>
      </c>
      <c r="N104" s="199">
        <v>1.5646574529312325</v>
      </c>
      <c r="O104" s="208"/>
      <c r="P104" s="207">
        <v>0</v>
      </c>
      <c r="Q104" s="202"/>
      <c r="R104" s="202"/>
      <c r="S104" s="201"/>
      <c r="T104" s="202"/>
      <c r="U104" s="209"/>
      <c r="W104" s="356">
        <v>2357</v>
      </c>
      <c r="X104" s="357">
        <v>2362</v>
      </c>
      <c r="Y104" s="358"/>
      <c r="Z104" s="379"/>
      <c r="AB104" s="380">
        <v>5961</v>
      </c>
      <c r="AC104" s="27">
        <v>5961</v>
      </c>
      <c r="AD104" s="27">
        <v>5961</v>
      </c>
      <c r="AE104" s="27"/>
      <c r="AF104" s="27"/>
      <c r="AG104" s="374"/>
    </row>
    <row r="105" spans="1:33" x14ac:dyDescent="0.2">
      <c r="A105" s="407" t="s">
        <v>316</v>
      </c>
      <c r="B105" s="407"/>
      <c r="C105" s="31">
        <v>5850</v>
      </c>
      <c r="D105" s="30" t="s">
        <v>58</v>
      </c>
      <c r="E105" s="29" t="s">
        <v>3</v>
      </c>
      <c r="F105" s="28">
        <v>10</v>
      </c>
      <c r="G105" s="208"/>
      <c r="H105" s="204">
        <v>900</v>
      </c>
      <c r="I105" s="205">
        <v>9.1333468642175752</v>
      </c>
      <c r="J105" s="206">
        <v>2.5251958429664874</v>
      </c>
      <c r="K105" s="371"/>
      <c r="L105" s="391">
        <v>518</v>
      </c>
      <c r="M105" s="199">
        <v>5.3701015965166903</v>
      </c>
      <c r="N105" s="199">
        <v>1.4533904962851563</v>
      </c>
      <c r="O105" s="208"/>
      <c r="P105" s="207">
        <v>0</v>
      </c>
      <c r="Q105" s="202"/>
      <c r="R105" s="202"/>
      <c r="S105" s="201"/>
      <c r="T105" s="202"/>
      <c r="U105" s="209"/>
      <c r="W105" s="356">
        <v>1895</v>
      </c>
      <c r="X105" s="357">
        <v>1855</v>
      </c>
      <c r="Y105" s="358"/>
      <c r="Z105" s="379"/>
      <c r="AB105" s="380">
        <v>6854</v>
      </c>
      <c r="AC105" s="27">
        <v>6854</v>
      </c>
      <c r="AD105" s="27">
        <v>6854</v>
      </c>
      <c r="AE105" s="27"/>
      <c r="AF105" s="27"/>
      <c r="AG105" s="374"/>
    </row>
    <row r="106" spans="1:33" x14ac:dyDescent="0.2">
      <c r="A106" s="407" t="s">
        <v>322</v>
      </c>
      <c r="B106" s="407"/>
      <c r="C106" s="31">
        <v>5900</v>
      </c>
      <c r="D106" s="30" t="s">
        <v>57</v>
      </c>
      <c r="E106" s="29" t="s">
        <v>6</v>
      </c>
      <c r="F106" s="28">
        <v>5</v>
      </c>
      <c r="G106" s="200"/>
      <c r="H106" s="204">
        <v>37861</v>
      </c>
      <c r="I106" s="205">
        <v>10.959856605093162</v>
      </c>
      <c r="J106" s="206">
        <v>4.5500037735431844</v>
      </c>
      <c r="K106" s="36"/>
      <c r="L106" s="219">
        <v>16702.23</v>
      </c>
      <c r="M106" s="199">
        <v>5.1917295289771728</v>
      </c>
      <c r="N106" s="199">
        <v>2.007216120191917</v>
      </c>
      <c r="O106" s="200"/>
      <c r="P106" s="207">
        <v>14339</v>
      </c>
      <c r="Q106" s="202">
        <f>(P106*1000)/Y106/52</f>
        <v>4.4571419335025135</v>
      </c>
      <c r="R106" s="202">
        <f>(P106*1000)/AE106/52</f>
        <v>1.7232113285131327</v>
      </c>
      <c r="S106" s="201"/>
      <c r="T106" s="202"/>
      <c r="U106" s="203"/>
      <c r="W106" s="356">
        <v>66433</v>
      </c>
      <c r="X106" s="357">
        <v>61867</v>
      </c>
      <c r="Y106" s="358">
        <v>61867</v>
      </c>
      <c r="Z106" s="379"/>
      <c r="AB106" s="380">
        <v>160021</v>
      </c>
      <c r="AC106" s="27">
        <v>160021</v>
      </c>
      <c r="AD106" s="27">
        <v>160021</v>
      </c>
      <c r="AE106" s="27">
        <v>160021</v>
      </c>
      <c r="AF106" s="27"/>
      <c r="AG106" s="374"/>
    </row>
    <row r="107" spans="1:33" x14ac:dyDescent="0.2">
      <c r="A107" s="407" t="s">
        <v>323</v>
      </c>
      <c r="B107" s="407"/>
      <c r="C107" s="31">
        <v>5950</v>
      </c>
      <c r="D107" s="30" t="s">
        <v>56</v>
      </c>
      <c r="E107" s="29" t="s">
        <v>8</v>
      </c>
      <c r="F107" s="28">
        <v>2</v>
      </c>
      <c r="G107" s="200"/>
      <c r="H107" s="204">
        <v>12212</v>
      </c>
      <c r="I107" s="205">
        <v>6.9732808909719655</v>
      </c>
      <c r="J107" s="206">
        <v>3.3065280372566539</v>
      </c>
      <c r="K107" s="36"/>
      <c r="L107" s="219">
        <v>6978</v>
      </c>
      <c r="M107" s="199">
        <v>3.9845687894859458</v>
      </c>
      <c r="N107" s="199">
        <v>1.8893672325562503</v>
      </c>
      <c r="O107" s="200"/>
      <c r="P107" s="207">
        <v>1643</v>
      </c>
      <c r="Q107" s="202">
        <f>(P107*1000)/Y107/52</f>
        <v>0.93818379494488535</v>
      </c>
      <c r="R107" s="202">
        <f>(P107*1000)/AE107/52</f>
        <v>0.44485961064630547</v>
      </c>
      <c r="S107" s="201"/>
      <c r="T107" s="202"/>
      <c r="U107" s="203"/>
      <c r="W107" s="356">
        <v>33678</v>
      </c>
      <c r="X107" s="357">
        <v>33678</v>
      </c>
      <c r="Y107" s="358">
        <v>33678</v>
      </c>
      <c r="Z107" s="379"/>
      <c r="AB107" s="380">
        <v>71025</v>
      </c>
      <c r="AC107" s="27">
        <v>71025</v>
      </c>
      <c r="AD107" s="27">
        <v>71025</v>
      </c>
      <c r="AE107" s="27">
        <v>71025</v>
      </c>
      <c r="AF107" s="27"/>
      <c r="AG107" s="374"/>
    </row>
    <row r="108" spans="1:33" x14ac:dyDescent="0.2">
      <c r="A108" s="407" t="s">
        <v>316</v>
      </c>
      <c r="B108" s="407"/>
      <c r="C108" s="31">
        <v>6110</v>
      </c>
      <c r="D108" s="30" t="s">
        <v>55</v>
      </c>
      <c r="E108" s="29" t="s">
        <v>3</v>
      </c>
      <c r="F108" s="28">
        <v>10</v>
      </c>
      <c r="G108" s="200"/>
      <c r="H108" s="204">
        <v>764</v>
      </c>
      <c r="I108" s="205">
        <v>13.591403970682418</v>
      </c>
      <c r="J108" s="206">
        <v>2.7580829157701694</v>
      </c>
      <c r="K108" s="36"/>
      <c r="L108" s="391">
        <v>0</v>
      </c>
      <c r="M108" s="210" t="s">
        <v>290</v>
      </c>
      <c r="N108" s="199">
        <v>0</v>
      </c>
      <c r="O108" s="200"/>
      <c r="P108" s="207">
        <v>0</v>
      </c>
      <c r="Q108" s="202"/>
      <c r="R108" s="202"/>
      <c r="S108" s="201"/>
      <c r="T108" s="202"/>
      <c r="U108" s="209"/>
      <c r="W108" s="356">
        <v>1081</v>
      </c>
      <c r="X108" s="357">
        <v>0</v>
      </c>
      <c r="Y108" s="358"/>
      <c r="Z108" s="379"/>
      <c r="AB108" s="380">
        <v>5327</v>
      </c>
      <c r="AC108" s="27">
        <v>5327</v>
      </c>
      <c r="AD108" s="27"/>
      <c r="AE108" s="27"/>
      <c r="AF108" s="27"/>
      <c r="AG108" s="374"/>
    </row>
    <row r="109" spans="1:33" x14ac:dyDescent="0.2">
      <c r="A109" s="407" t="s">
        <v>316</v>
      </c>
      <c r="B109" s="407"/>
      <c r="C109" s="31">
        <v>6150</v>
      </c>
      <c r="D109" s="30" t="s">
        <v>54</v>
      </c>
      <c r="E109" s="29" t="s">
        <v>3</v>
      </c>
      <c r="F109" s="28">
        <v>4</v>
      </c>
      <c r="G109" s="200"/>
      <c r="H109" s="204">
        <v>9993</v>
      </c>
      <c r="I109" s="205">
        <v>12.551308008822215</v>
      </c>
      <c r="J109" s="206">
        <v>4.6383885719166065</v>
      </c>
      <c r="K109" s="36"/>
      <c r="L109" s="219">
        <v>4068.89</v>
      </c>
      <c r="M109" s="199">
        <v>5.1129041175760985</v>
      </c>
      <c r="N109" s="199">
        <v>1.8886313295692747</v>
      </c>
      <c r="O109" s="200"/>
      <c r="P109" s="207"/>
      <c r="Q109" s="202"/>
      <c r="R109" s="202"/>
      <c r="S109" s="201">
        <v>4787.8599999999997</v>
      </c>
      <c r="T109" s="202">
        <f>(S109*1000)/Z109/52</f>
        <v>6.0163506775503635</v>
      </c>
      <c r="U109" s="209">
        <f>(S109*1000)/AF109/52</f>
        <v>2.2223511566032865</v>
      </c>
      <c r="W109" s="356">
        <v>15311</v>
      </c>
      <c r="X109" s="357">
        <v>15304</v>
      </c>
      <c r="Y109" s="358"/>
      <c r="Z109" s="379">
        <v>15304</v>
      </c>
      <c r="AB109" s="380">
        <v>41431</v>
      </c>
      <c r="AC109" s="27">
        <v>41431</v>
      </c>
      <c r="AD109" s="27">
        <v>41431</v>
      </c>
      <c r="AE109" s="27"/>
      <c r="AF109" s="27">
        <v>41431</v>
      </c>
      <c r="AG109" s="374" t="s">
        <v>301</v>
      </c>
    </row>
    <row r="110" spans="1:33" x14ac:dyDescent="0.2">
      <c r="A110" s="407" t="s">
        <v>317</v>
      </c>
      <c r="B110" s="407"/>
      <c r="C110" s="31">
        <v>6180</v>
      </c>
      <c r="D110" s="30" t="s">
        <v>53</v>
      </c>
      <c r="E110" s="29" t="s">
        <v>3</v>
      </c>
      <c r="F110" s="28">
        <v>11</v>
      </c>
      <c r="G110" s="200"/>
      <c r="H110" s="204">
        <v>1483</v>
      </c>
      <c r="I110" s="205">
        <v>9.3048061237294508</v>
      </c>
      <c r="J110" s="206">
        <v>1.8387640728066261</v>
      </c>
      <c r="K110" s="36"/>
      <c r="L110" s="219">
        <v>945.57</v>
      </c>
      <c r="M110" s="199">
        <v>5.0907162546300286</v>
      </c>
      <c r="N110" s="199">
        <v>1.1724073798541885</v>
      </c>
      <c r="O110" s="200"/>
      <c r="P110" s="207"/>
      <c r="Q110" s="202"/>
      <c r="R110" s="202"/>
      <c r="S110" s="201">
        <v>765</v>
      </c>
      <c r="T110" s="202">
        <f>(S110*1000)/Z110/52</f>
        <v>7.6186113213560134</v>
      </c>
      <c r="U110" s="209">
        <f>(S110*1000)/AF110/52</f>
        <v>0.94851956554084205</v>
      </c>
      <c r="W110" s="356">
        <v>3065</v>
      </c>
      <c r="X110" s="357">
        <v>3572</v>
      </c>
      <c r="Y110" s="358"/>
      <c r="Z110" s="379">
        <v>1931</v>
      </c>
      <c r="AB110" s="380">
        <v>15510</v>
      </c>
      <c r="AC110" s="27">
        <v>15510</v>
      </c>
      <c r="AD110" s="27">
        <v>15510</v>
      </c>
      <c r="AE110" s="27"/>
      <c r="AF110" s="27">
        <v>15510</v>
      </c>
      <c r="AG110" s="374" t="s">
        <v>301</v>
      </c>
    </row>
    <row r="111" spans="1:33" x14ac:dyDescent="0.2">
      <c r="A111" s="407" t="s">
        <v>316</v>
      </c>
      <c r="B111" s="407"/>
      <c r="C111" s="31">
        <v>6200</v>
      </c>
      <c r="D111" s="30" t="s">
        <v>52</v>
      </c>
      <c r="E111" s="29" t="s">
        <v>3</v>
      </c>
      <c r="F111" s="28">
        <v>11</v>
      </c>
      <c r="G111" s="208"/>
      <c r="H111" s="204">
        <v>3000</v>
      </c>
      <c r="I111" s="205">
        <v>10.789659190631699</v>
      </c>
      <c r="J111" s="206">
        <v>3.7913062819417553</v>
      </c>
      <c r="K111" s="369"/>
      <c r="L111" s="219">
        <v>947.54</v>
      </c>
      <c r="M111" s="199">
        <v>3.4078778898303863</v>
      </c>
      <c r="N111" s="199">
        <v>1.197471451463697</v>
      </c>
      <c r="O111" s="208"/>
      <c r="P111" s="207">
        <v>0</v>
      </c>
      <c r="Q111" s="202"/>
      <c r="R111" s="202"/>
      <c r="S111" s="201"/>
      <c r="T111" s="202"/>
      <c r="U111" s="209"/>
      <c r="W111" s="356">
        <v>5347</v>
      </c>
      <c r="X111" s="357">
        <v>5347</v>
      </c>
      <c r="Y111" s="358"/>
      <c r="Z111" s="379"/>
      <c r="AB111" s="380">
        <v>15217</v>
      </c>
      <c r="AC111" s="27">
        <v>15217</v>
      </c>
      <c r="AD111" s="27">
        <v>15217</v>
      </c>
      <c r="AE111" s="27"/>
      <c r="AF111" s="27"/>
      <c r="AG111" s="374"/>
    </row>
    <row r="112" spans="1:33" x14ac:dyDescent="0.2">
      <c r="A112" s="407" t="s">
        <v>314</v>
      </c>
      <c r="B112" s="407"/>
      <c r="C112" s="31">
        <v>6250</v>
      </c>
      <c r="D112" s="30" t="s">
        <v>51</v>
      </c>
      <c r="E112" s="29" t="s">
        <v>8</v>
      </c>
      <c r="F112" s="28">
        <v>3</v>
      </c>
      <c r="G112" s="200"/>
      <c r="H112" s="204">
        <v>36671</v>
      </c>
      <c r="I112" s="205">
        <v>11.518359141878944</v>
      </c>
      <c r="J112" s="206">
        <v>3.712968528007595</v>
      </c>
      <c r="K112" s="36"/>
      <c r="L112" s="219">
        <v>12544</v>
      </c>
      <c r="M112" s="199">
        <v>3.9400697301881453</v>
      </c>
      <c r="N112" s="199">
        <v>1.2700901861232927</v>
      </c>
      <c r="O112" s="200"/>
      <c r="P112" s="207">
        <v>12777</v>
      </c>
      <c r="Q112" s="202">
        <f>(P112*1000)/Y112/52</f>
        <v>4.0132550177466468</v>
      </c>
      <c r="R112" s="202">
        <f>(P112*1000)/AE112/52</f>
        <v>1.2936816253266352</v>
      </c>
      <c r="S112" s="201"/>
      <c r="T112" s="202"/>
      <c r="U112" s="203"/>
      <c r="W112" s="356">
        <v>61225</v>
      </c>
      <c r="X112" s="357">
        <v>61225</v>
      </c>
      <c r="Y112" s="358">
        <v>61225</v>
      </c>
      <c r="Z112" s="379"/>
      <c r="AB112" s="380">
        <v>189932</v>
      </c>
      <c r="AC112" s="27">
        <v>189932</v>
      </c>
      <c r="AD112" s="27">
        <v>189932</v>
      </c>
      <c r="AE112" s="27">
        <v>189932</v>
      </c>
      <c r="AF112" s="27"/>
      <c r="AG112" s="374"/>
    </row>
    <row r="113" spans="1:33" x14ac:dyDescent="0.2">
      <c r="A113" s="407" t="s">
        <v>314</v>
      </c>
      <c r="B113" s="407"/>
      <c r="C113" s="31">
        <v>6350</v>
      </c>
      <c r="D113" s="30" t="s">
        <v>50</v>
      </c>
      <c r="E113" s="29" t="s">
        <v>8</v>
      </c>
      <c r="F113" s="28">
        <v>7</v>
      </c>
      <c r="G113" s="200"/>
      <c r="H113" s="204">
        <v>31121</v>
      </c>
      <c r="I113" s="205">
        <v>9.4056383660344061</v>
      </c>
      <c r="J113" s="206">
        <v>3.0828230460958372</v>
      </c>
      <c r="K113" s="36"/>
      <c r="L113" s="219">
        <v>20245</v>
      </c>
      <c r="M113" s="199">
        <v>6.118606366131119</v>
      </c>
      <c r="N113" s="199">
        <v>2.0054545987664349</v>
      </c>
      <c r="O113" s="200"/>
      <c r="P113" s="207"/>
      <c r="Q113" s="202"/>
      <c r="R113" s="398"/>
      <c r="S113" s="201">
        <v>32703</v>
      </c>
      <c r="T113" s="202">
        <f>(S113*1000)/Z113/52</f>
        <v>12.042429652149321</v>
      </c>
      <c r="U113" s="209">
        <f>(S113*1000)/AF113/52</f>
        <v>3.2395347860438983</v>
      </c>
      <c r="W113" s="356">
        <v>63630</v>
      </c>
      <c r="X113" s="357">
        <v>63630</v>
      </c>
      <c r="Y113" s="358"/>
      <c r="Z113" s="379">
        <v>52224</v>
      </c>
      <c r="AB113" s="380">
        <v>194134</v>
      </c>
      <c r="AC113" s="27">
        <v>194134</v>
      </c>
      <c r="AD113" s="27">
        <v>194134</v>
      </c>
      <c r="AE113" s="27"/>
      <c r="AF113" s="27">
        <v>194134</v>
      </c>
      <c r="AG113" s="374" t="s">
        <v>301</v>
      </c>
    </row>
    <row r="114" spans="1:33" x14ac:dyDescent="0.2">
      <c r="A114" s="407" t="s">
        <v>325</v>
      </c>
      <c r="B114" s="407"/>
      <c r="C114" s="31">
        <v>6370</v>
      </c>
      <c r="D114" s="30" t="s">
        <v>49</v>
      </c>
      <c r="E114" s="29" t="s">
        <v>8</v>
      </c>
      <c r="F114" s="28">
        <v>2</v>
      </c>
      <c r="G114" s="200"/>
      <c r="H114" s="204">
        <v>11780</v>
      </c>
      <c r="I114" s="205">
        <v>10.216861116604047</v>
      </c>
      <c r="J114" s="206">
        <v>3.576659533589023</v>
      </c>
      <c r="K114" s="36"/>
      <c r="L114" s="219">
        <v>7823</v>
      </c>
      <c r="M114" s="199">
        <v>6.7849324715783927</v>
      </c>
      <c r="N114" s="199">
        <v>2.3752298413639155</v>
      </c>
      <c r="O114" s="200"/>
      <c r="P114" s="207">
        <v>5833</v>
      </c>
      <c r="Q114" s="202">
        <f>(P114*1000)/Y114/52</f>
        <v>5.0589941335442621</v>
      </c>
      <c r="R114" s="202">
        <f>(P114*1000)/AE114/52</f>
        <v>1.7710233496965</v>
      </c>
      <c r="S114" s="201"/>
      <c r="T114" s="202"/>
      <c r="U114" s="203"/>
      <c r="W114" s="356">
        <v>22173</v>
      </c>
      <c r="X114" s="357">
        <v>22173</v>
      </c>
      <c r="Y114" s="358">
        <v>22173</v>
      </c>
      <c r="Z114" s="379"/>
      <c r="AB114" s="380">
        <v>63338</v>
      </c>
      <c r="AC114" s="27">
        <v>63338</v>
      </c>
      <c r="AD114" s="27">
        <v>63338</v>
      </c>
      <c r="AE114" s="27">
        <v>63338</v>
      </c>
      <c r="AF114" s="27"/>
      <c r="AG114" s="374"/>
    </row>
    <row r="115" spans="1:33" x14ac:dyDescent="0.2">
      <c r="A115" s="407" t="s">
        <v>322</v>
      </c>
      <c r="B115" s="407"/>
      <c r="C115" s="31">
        <v>6400</v>
      </c>
      <c r="D115" s="30" t="s">
        <v>48</v>
      </c>
      <c r="E115" s="29" t="s">
        <v>6</v>
      </c>
      <c r="F115" s="28">
        <v>4</v>
      </c>
      <c r="G115" s="200"/>
      <c r="H115" s="204">
        <v>26057</v>
      </c>
      <c r="I115" s="205">
        <v>16.336718085813381</v>
      </c>
      <c r="J115" s="206">
        <v>7.1864409397394713</v>
      </c>
      <c r="K115" s="36"/>
      <c r="L115" s="219">
        <v>6786</v>
      </c>
      <c r="M115" s="199">
        <v>4.2545561242786816</v>
      </c>
      <c r="N115" s="199">
        <v>1.8715580541532815</v>
      </c>
      <c r="O115" s="200"/>
      <c r="P115" s="207">
        <v>0</v>
      </c>
      <c r="Q115" s="202"/>
      <c r="R115" s="202"/>
      <c r="S115" s="201"/>
      <c r="T115" s="202"/>
      <c r="U115" s="209"/>
      <c r="W115" s="356">
        <v>30673</v>
      </c>
      <c r="X115" s="357">
        <v>30673</v>
      </c>
      <c r="Y115" s="358"/>
      <c r="Z115" s="379"/>
      <c r="AB115" s="380">
        <v>69728</v>
      </c>
      <c r="AC115" s="27">
        <v>69728</v>
      </c>
      <c r="AD115" s="27">
        <v>69728</v>
      </c>
      <c r="AE115" s="27"/>
      <c r="AF115" s="27"/>
      <c r="AG115" s="374"/>
    </row>
    <row r="116" spans="1:33" x14ac:dyDescent="0.2">
      <c r="A116" s="407" t="s">
        <v>317</v>
      </c>
      <c r="B116" s="407"/>
      <c r="C116" s="31">
        <v>6470</v>
      </c>
      <c r="D116" s="30" t="s">
        <v>47</v>
      </c>
      <c r="E116" s="29" t="s">
        <v>3</v>
      </c>
      <c r="F116" s="28">
        <v>4</v>
      </c>
      <c r="G116" s="200"/>
      <c r="H116" s="204">
        <v>8154</v>
      </c>
      <c r="I116" s="205">
        <v>9.7559691599385481</v>
      </c>
      <c r="J116" s="206">
        <v>3.8378699962722673</v>
      </c>
      <c r="K116" s="36"/>
      <c r="L116" s="219">
        <v>3461.61</v>
      </c>
      <c r="M116" s="199">
        <v>4.1321802034092538</v>
      </c>
      <c r="N116" s="199">
        <v>1.6292873629870057</v>
      </c>
      <c r="O116" s="200"/>
      <c r="P116" s="207">
        <v>2018.25</v>
      </c>
      <c r="Q116" s="202">
        <f>(P116*1000)/Y116/52</f>
        <v>3.0227803738317758</v>
      </c>
      <c r="R116" s="202">
        <f>(P116*1000)/AE116/52</f>
        <v>0.94993636497136424</v>
      </c>
      <c r="S116" s="201"/>
      <c r="T116" s="202"/>
      <c r="U116" s="203"/>
      <c r="W116" s="356">
        <v>16073</v>
      </c>
      <c r="X116" s="357">
        <v>16110</v>
      </c>
      <c r="Y116" s="358">
        <v>12840</v>
      </c>
      <c r="Z116" s="379"/>
      <c r="AB116" s="380">
        <v>40858</v>
      </c>
      <c r="AC116" s="27">
        <v>40858</v>
      </c>
      <c r="AD116" s="27">
        <v>40858</v>
      </c>
      <c r="AE116" s="27">
        <v>40858</v>
      </c>
      <c r="AF116" s="27"/>
      <c r="AG116" s="374"/>
    </row>
    <row r="117" spans="1:33" x14ac:dyDescent="0.2">
      <c r="A117" s="407" t="s">
        <v>313</v>
      </c>
      <c r="B117" s="407"/>
      <c r="C117" s="31">
        <v>6550</v>
      </c>
      <c r="D117" s="30" t="s">
        <v>46</v>
      </c>
      <c r="E117" s="29" t="s">
        <v>8</v>
      </c>
      <c r="F117" s="28">
        <v>3</v>
      </c>
      <c r="G117" s="200"/>
      <c r="H117" s="204">
        <v>28158</v>
      </c>
      <c r="I117" s="205">
        <v>9.6667083206883628</v>
      </c>
      <c r="J117" s="206">
        <v>3.7662753171600269</v>
      </c>
      <c r="K117" s="36"/>
      <c r="L117" s="219">
        <v>12713</v>
      </c>
      <c r="M117" s="199">
        <v>4.3644031138898765</v>
      </c>
      <c r="N117" s="199">
        <v>1.7004282302384905</v>
      </c>
      <c r="O117" s="200"/>
      <c r="P117" s="207">
        <v>6773</v>
      </c>
      <c r="Q117" s="202">
        <f>(P117*1000)/Y117/52</f>
        <v>5.9212619902714003</v>
      </c>
      <c r="R117" s="202">
        <f>(P117*1000)/AE117/52</f>
        <v>0.90592310260405084</v>
      </c>
      <c r="S117" s="201"/>
      <c r="T117" s="202"/>
      <c r="U117" s="203"/>
      <c r="W117" s="356">
        <v>56017</v>
      </c>
      <c r="X117" s="357">
        <v>56017</v>
      </c>
      <c r="Y117" s="358">
        <v>21997</v>
      </c>
      <c r="Z117" s="379"/>
      <c r="AB117" s="380">
        <v>143776</v>
      </c>
      <c r="AC117" s="27">
        <v>143776</v>
      </c>
      <c r="AD117" s="27">
        <v>143776</v>
      </c>
      <c r="AE117" s="27">
        <v>143776</v>
      </c>
      <c r="AF117" s="27"/>
      <c r="AG117" s="374"/>
    </row>
    <row r="118" spans="1:33" x14ac:dyDescent="0.2">
      <c r="A118" s="407" t="s">
        <v>315</v>
      </c>
      <c r="B118" s="407"/>
      <c r="C118" s="31">
        <v>6610</v>
      </c>
      <c r="D118" s="30" t="s">
        <v>45</v>
      </c>
      <c r="E118" s="29" t="s">
        <v>11</v>
      </c>
      <c r="F118" s="28">
        <v>4</v>
      </c>
      <c r="G118" s="216"/>
      <c r="H118" s="214">
        <v>4527</v>
      </c>
      <c r="I118" s="205">
        <v>11.107130939996466</v>
      </c>
      <c r="J118" s="206">
        <v>3.7879168214633556</v>
      </c>
      <c r="K118" s="36"/>
      <c r="L118" s="391">
        <v>1988</v>
      </c>
      <c r="M118" s="199">
        <v>4.8776179166584877</v>
      </c>
      <c r="N118" s="199">
        <v>1.6634368546651537</v>
      </c>
      <c r="O118" s="216"/>
      <c r="P118" s="207">
        <v>1730</v>
      </c>
      <c r="Q118" s="202">
        <f>(P118*1000)/Y118/52</f>
        <v>4.244607140754117</v>
      </c>
      <c r="R118" s="202">
        <f>(P118*1000)/AE118/52</f>
        <v>1.4475582286573021</v>
      </c>
      <c r="S118" s="201"/>
      <c r="T118" s="202"/>
      <c r="U118" s="209"/>
      <c r="W118" s="356">
        <v>7838</v>
      </c>
      <c r="X118" s="357">
        <v>7838</v>
      </c>
      <c r="Y118" s="358">
        <v>7838</v>
      </c>
      <c r="Z118" s="379"/>
      <c r="AB118" s="380">
        <v>22983</v>
      </c>
      <c r="AC118" s="27">
        <v>22983</v>
      </c>
      <c r="AD118" s="27">
        <v>22983</v>
      </c>
      <c r="AE118" s="27">
        <v>22983</v>
      </c>
      <c r="AF118" s="27"/>
      <c r="AG118" s="374"/>
    </row>
    <row r="119" spans="1:33" x14ac:dyDescent="0.2">
      <c r="A119" s="407" t="s">
        <v>313</v>
      </c>
      <c r="B119" s="407"/>
      <c r="C119" s="31">
        <v>6650</v>
      </c>
      <c r="D119" s="30" t="s">
        <v>44</v>
      </c>
      <c r="E119" s="29" t="s">
        <v>8</v>
      </c>
      <c r="F119" s="28">
        <v>3</v>
      </c>
      <c r="G119" s="217"/>
      <c r="H119" s="204">
        <v>32674</v>
      </c>
      <c r="I119" s="205">
        <v>17.075087742768929</v>
      </c>
      <c r="J119" s="206">
        <v>5.8141438471218629</v>
      </c>
      <c r="K119" s="36"/>
      <c r="L119" s="219">
        <v>8950</v>
      </c>
      <c r="M119" s="199">
        <v>4.6771755921461073</v>
      </c>
      <c r="N119" s="199">
        <v>1.5925992358370773</v>
      </c>
      <c r="O119" s="217"/>
      <c r="P119" s="207">
        <v>0</v>
      </c>
      <c r="Q119" s="202"/>
      <c r="R119" s="202"/>
      <c r="S119" s="201"/>
      <c r="T119" s="202"/>
      <c r="U119" s="209"/>
      <c r="W119" s="356">
        <v>36799</v>
      </c>
      <c r="X119" s="357">
        <v>36799</v>
      </c>
      <c r="Y119" s="358"/>
      <c r="Z119" s="379"/>
      <c r="AB119" s="380">
        <v>108072</v>
      </c>
      <c r="AC119" s="27">
        <v>108072</v>
      </c>
      <c r="AD119" s="27">
        <v>108072</v>
      </c>
      <c r="AE119" s="27"/>
      <c r="AF119" s="27"/>
      <c r="AG119" s="374"/>
    </row>
    <row r="120" spans="1:33" x14ac:dyDescent="0.2">
      <c r="A120" s="407" t="s">
        <v>323</v>
      </c>
      <c r="B120" s="407"/>
      <c r="C120" s="39">
        <v>6700</v>
      </c>
      <c r="D120" s="38" t="s">
        <v>43</v>
      </c>
      <c r="E120" s="29" t="s">
        <v>8</v>
      </c>
      <c r="F120" s="28">
        <v>3</v>
      </c>
      <c r="G120" s="217"/>
      <c r="H120" s="204">
        <v>21820</v>
      </c>
      <c r="I120" s="205">
        <v>9.7148932608382061</v>
      </c>
      <c r="J120" s="206">
        <v>3.6616292135585669</v>
      </c>
      <c r="K120" s="36"/>
      <c r="L120" s="219">
        <v>9367.3700000000008</v>
      </c>
      <c r="M120" s="199">
        <v>4.1706232669467456</v>
      </c>
      <c r="N120" s="199">
        <v>1.5719448050509679</v>
      </c>
      <c r="O120" s="217"/>
      <c r="P120" s="207">
        <v>9437.4</v>
      </c>
      <c r="Q120" s="202">
        <f>(P120*1000)/Y120/52</f>
        <v>4.2018026425222041</v>
      </c>
      <c r="R120" s="202">
        <f>(P120*1000)/AE120/52</f>
        <v>1.583696587536096</v>
      </c>
      <c r="S120" s="201"/>
      <c r="T120" s="202"/>
      <c r="U120" s="203"/>
      <c r="W120" s="356">
        <v>43193</v>
      </c>
      <c r="X120" s="357">
        <v>43193</v>
      </c>
      <c r="Y120" s="358">
        <v>43193</v>
      </c>
      <c r="Z120" s="379"/>
      <c r="AB120" s="380">
        <v>114598</v>
      </c>
      <c r="AC120" s="27">
        <v>114598</v>
      </c>
      <c r="AD120" s="27">
        <v>114598</v>
      </c>
      <c r="AE120" s="27">
        <v>114598</v>
      </c>
      <c r="AF120" s="27"/>
      <c r="AG120" s="374"/>
    </row>
    <row r="121" spans="1:33" x14ac:dyDescent="0.2">
      <c r="A121" s="407" t="s">
        <v>324</v>
      </c>
      <c r="B121" s="407"/>
      <c r="C121" s="31">
        <v>6900</v>
      </c>
      <c r="D121" s="37" t="s">
        <v>42</v>
      </c>
      <c r="E121" s="29" t="s">
        <v>6</v>
      </c>
      <c r="F121" s="28">
        <v>4</v>
      </c>
      <c r="G121" s="217"/>
      <c r="H121" s="204">
        <v>13921</v>
      </c>
      <c r="I121" s="205">
        <v>10.642901266658917</v>
      </c>
      <c r="J121" s="206">
        <v>3.8933064550411345</v>
      </c>
      <c r="K121" s="36"/>
      <c r="L121" s="219">
        <v>6566</v>
      </c>
      <c r="M121" s="199">
        <v>4.990878686530861</v>
      </c>
      <c r="N121" s="199">
        <v>1.8363228348394574</v>
      </c>
      <c r="O121" s="217"/>
      <c r="P121" s="207">
        <v>8658</v>
      </c>
      <c r="Q121" s="202">
        <f>(P121*1000)/Y121/52</f>
        <v>7.1606743505934967</v>
      </c>
      <c r="R121" s="202">
        <f>(P121*1000)/AE121/52</f>
        <v>2.4213955382333263</v>
      </c>
      <c r="S121" s="201"/>
      <c r="T121" s="202"/>
      <c r="U121" s="203"/>
      <c r="W121" s="356">
        <v>25154</v>
      </c>
      <c r="X121" s="357">
        <v>25300</v>
      </c>
      <c r="Y121" s="358">
        <v>23252</v>
      </c>
      <c r="Z121" s="379"/>
      <c r="AB121" s="380">
        <v>68762</v>
      </c>
      <c r="AC121" s="27">
        <v>68762</v>
      </c>
      <c r="AD121" s="27">
        <v>68762</v>
      </c>
      <c r="AE121" s="27">
        <v>68762</v>
      </c>
      <c r="AF121" s="27"/>
      <c r="AG121" s="374"/>
    </row>
    <row r="122" spans="1:33" x14ac:dyDescent="0.2">
      <c r="A122" s="407" t="s">
        <v>324</v>
      </c>
      <c r="B122" s="407"/>
      <c r="C122" s="31">
        <v>6950</v>
      </c>
      <c r="D122" s="30" t="s">
        <v>41</v>
      </c>
      <c r="E122" s="29" t="s">
        <v>6</v>
      </c>
      <c r="F122" s="28">
        <v>5</v>
      </c>
      <c r="G122" s="217"/>
      <c r="H122" s="204">
        <v>25576</v>
      </c>
      <c r="I122" s="205">
        <v>10.503249206589089</v>
      </c>
      <c r="J122" s="206">
        <v>4.9673401656919465</v>
      </c>
      <c r="K122" s="36"/>
      <c r="L122" s="219">
        <v>12215.8</v>
      </c>
      <c r="M122" s="199">
        <v>5.0166402743920457</v>
      </c>
      <c r="N122" s="199">
        <v>2.3725380824233535</v>
      </c>
      <c r="O122" s="217"/>
      <c r="P122" s="207">
        <v>0</v>
      </c>
      <c r="Q122" s="202"/>
      <c r="R122" s="202"/>
      <c r="S122" s="201"/>
      <c r="T122" s="202"/>
      <c r="U122" s="209"/>
      <c r="W122" s="356">
        <v>46828</v>
      </c>
      <c r="X122" s="357">
        <v>46828</v>
      </c>
      <c r="Y122" s="358"/>
      <c r="Z122" s="379"/>
      <c r="AB122" s="380">
        <v>99016</v>
      </c>
      <c r="AC122" s="27">
        <v>99016</v>
      </c>
      <c r="AD122" s="27">
        <v>99016</v>
      </c>
      <c r="AE122" s="27"/>
      <c r="AF122" s="27"/>
      <c r="AG122" s="374"/>
    </row>
    <row r="123" spans="1:33" x14ac:dyDescent="0.2">
      <c r="A123" s="407" t="s">
        <v>322</v>
      </c>
      <c r="B123" s="407"/>
      <c r="C123" s="31">
        <v>7000</v>
      </c>
      <c r="D123" s="30" t="s">
        <v>40</v>
      </c>
      <c r="E123" s="29" t="s">
        <v>11</v>
      </c>
      <c r="F123" s="28">
        <v>4</v>
      </c>
      <c r="G123" s="217"/>
      <c r="H123" s="204">
        <v>5833</v>
      </c>
      <c r="I123" s="205">
        <v>13.347581737634094</v>
      </c>
      <c r="J123" s="206">
        <v>4.6965783337412876</v>
      </c>
      <c r="K123" s="36"/>
      <c r="L123" s="219">
        <v>1978.23</v>
      </c>
      <c r="M123" s="199">
        <v>4.5267592355288695</v>
      </c>
      <c r="N123" s="199">
        <v>1.5928188165878667</v>
      </c>
      <c r="O123" s="217"/>
      <c r="P123" s="207">
        <v>0</v>
      </c>
      <c r="Q123" s="202"/>
      <c r="R123" s="202"/>
      <c r="S123" s="201"/>
      <c r="T123" s="202"/>
      <c r="U123" s="209"/>
      <c r="W123" s="356">
        <v>8404</v>
      </c>
      <c r="X123" s="357">
        <v>8404</v>
      </c>
      <c r="Y123" s="358"/>
      <c r="Z123" s="379"/>
      <c r="AB123" s="380">
        <v>23884</v>
      </c>
      <c r="AC123" s="27">
        <v>23884</v>
      </c>
      <c r="AD123" s="27">
        <v>23884</v>
      </c>
      <c r="AE123" s="27"/>
      <c r="AF123" s="27"/>
      <c r="AG123" s="374"/>
    </row>
    <row r="124" spans="1:33" x14ac:dyDescent="0.2">
      <c r="A124" s="407" t="s">
        <v>317</v>
      </c>
      <c r="B124" s="407"/>
      <c r="C124" s="31">
        <v>7050</v>
      </c>
      <c r="D124" s="30" t="s">
        <v>39</v>
      </c>
      <c r="E124" s="29" t="s">
        <v>3</v>
      </c>
      <c r="F124" s="28">
        <v>10</v>
      </c>
      <c r="G124" s="200"/>
      <c r="H124" s="204">
        <v>1284</v>
      </c>
      <c r="I124" s="205">
        <v>7.480250739869037</v>
      </c>
      <c r="J124" s="206">
        <v>3.0601447133855117</v>
      </c>
      <c r="K124" s="36"/>
      <c r="L124" s="219">
        <v>640.07000000000005</v>
      </c>
      <c r="M124" s="199">
        <v>3.728881690862909</v>
      </c>
      <c r="N124" s="199">
        <v>1.5254726064615767</v>
      </c>
      <c r="O124" s="200"/>
      <c r="P124" s="207">
        <v>0</v>
      </c>
      <c r="Q124" s="202"/>
      <c r="R124" s="202"/>
      <c r="S124" s="201"/>
      <c r="T124" s="202"/>
      <c r="U124" s="209"/>
      <c r="W124" s="356">
        <v>3301</v>
      </c>
      <c r="X124" s="357">
        <v>3301</v>
      </c>
      <c r="Y124" s="358"/>
      <c r="Z124" s="379"/>
      <c r="AB124" s="380">
        <v>8069</v>
      </c>
      <c r="AC124" s="27">
        <v>8069</v>
      </c>
      <c r="AD124" s="27">
        <v>8069</v>
      </c>
      <c r="AE124" s="27"/>
      <c r="AF124" s="27"/>
      <c r="AG124" s="374"/>
    </row>
    <row r="125" spans="1:33" x14ac:dyDescent="0.2">
      <c r="A125" s="410"/>
      <c r="B125" s="407"/>
      <c r="C125" s="31">
        <v>7100</v>
      </c>
      <c r="D125" s="30" t="s">
        <v>38</v>
      </c>
      <c r="E125" s="29" t="s">
        <v>8</v>
      </c>
      <c r="F125" s="28">
        <v>2</v>
      </c>
      <c r="G125" s="200"/>
      <c r="H125" s="204">
        <v>8518</v>
      </c>
      <c r="I125" s="205">
        <v>13.005771521055363</v>
      </c>
      <c r="J125" s="206">
        <v>4.1490259189912191</v>
      </c>
      <c r="K125" s="36"/>
      <c r="L125" s="219">
        <v>2631.03</v>
      </c>
      <c r="M125" s="199">
        <v>4.0172076831465482</v>
      </c>
      <c r="N125" s="199">
        <v>1.2815463329001489</v>
      </c>
      <c r="O125" s="200"/>
      <c r="P125" s="207">
        <v>1730.66</v>
      </c>
      <c r="Q125" s="202">
        <f>(P125*1000)/Y125/52</f>
        <v>4.5673010946786166</v>
      </c>
      <c r="R125" s="202">
        <f>(P125*1000)/AE125/52</f>
        <v>0.84298581791046523</v>
      </c>
      <c r="S125" s="201"/>
      <c r="T125" s="202"/>
      <c r="U125" s="203"/>
      <c r="W125" s="356">
        <v>12595</v>
      </c>
      <c r="X125" s="357">
        <v>12595</v>
      </c>
      <c r="Y125" s="358">
        <v>7287</v>
      </c>
      <c r="Z125" s="379"/>
      <c r="AB125" s="380">
        <v>39481</v>
      </c>
      <c r="AC125" s="27">
        <v>39481</v>
      </c>
      <c r="AD125" s="27">
        <v>39481</v>
      </c>
      <c r="AE125" s="27">
        <v>39481</v>
      </c>
      <c r="AF125" s="27"/>
      <c r="AG125" s="374"/>
    </row>
    <row r="126" spans="1:33" x14ac:dyDescent="0.2">
      <c r="A126" s="407" t="s">
        <v>313</v>
      </c>
      <c r="B126" s="407"/>
      <c r="C126" s="31">
        <v>7150</v>
      </c>
      <c r="D126" s="30" t="s">
        <v>37</v>
      </c>
      <c r="E126" s="29" t="s">
        <v>8</v>
      </c>
      <c r="F126" s="28">
        <v>3</v>
      </c>
      <c r="G126" s="200"/>
      <c r="H126" s="204">
        <v>43649</v>
      </c>
      <c r="I126" s="205">
        <v>10.440995660847641</v>
      </c>
      <c r="J126" s="206">
        <v>3.7295234644948065</v>
      </c>
      <c r="K126" s="36"/>
      <c r="L126" s="219">
        <v>23400</v>
      </c>
      <c r="M126" s="199">
        <v>5.5973630200883138</v>
      </c>
      <c r="N126" s="199">
        <v>1.9993779712978184</v>
      </c>
      <c r="O126" s="200"/>
      <c r="P126" s="207">
        <v>27563</v>
      </c>
      <c r="Q126" s="202">
        <f>(P126*1000)/Y126/52</f>
        <v>6.593167389858726</v>
      </c>
      <c r="R126" s="202">
        <f>(P126*1000)/AE126/52</f>
        <v>2.3550792744821267</v>
      </c>
      <c r="S126" s="201"/>
      <c r="T126" s="202"/>
      <c r="U126" s="203"/>
      <c r="W126" s="356">
        <v>80395</v>
      </c>
      <c r="X126" s="357">
        <v>80395</v>
      </c>
      <c r="Y126" s="358">
        <v>80395</v>
      </c>
      <c r="Z126" s="379"/>
      <c r="AB126" s="380">
        <v>225070</v>
      </c>
      <c r="AC126" s="27">
        <v>225070</v>
      </c>
      <c r="AD126" s="27">
        <v>225070</v>
      </c>
      <c r="AE126" s="27">
        <v>225070</v>
      </c>
      <c r="AF126" s="27"/>
      <c r="AG126" s="374"/>
    </row>
    <row r="127" spans="1:33" x14ac:dyDescent="0.2">
      <c r="A127" s="407" t="s">
        <v>313</v>
      </c>
      <c r="B127" s="407"/>
      <c r="C127" s="31">
        <v>7210</v>
      </c>
      <c r="D127" s="30" t="s">
        <v>36</v>
      </c>
      <c r="E127" s="29" t="s">
        <v>8</v>
      </c>
      <c r="F127" s="28">
        <v>1</v>
      </c>
      <c r="G127" s="200"/>
      <c r="H127" s="204">
        <v>42390</v>
      </c>
      <c r="I127" s="205">
        <v>8.2403419460036975</v>
      </c>
      <c r="J127" s="206">
        <v>4.1102616721153415</v>
      </c>
      <c r="K127" s="36"/>
      <c r="L127" s="219">
        <v>14806.88</v>
      </c>
      <c r="M127" s="199">
        <v>2.8783617445964427</v>
      </c>
      <c r="N127" s="199">
        <v>1.435719541109016</v>
      </c>
      <c r="O127" s="200"/>
      <c r="P127" s="207">
        <v>1271.04</v>
      </c>
      <c r="Q127" s="202">
        <f>(P127*1000)/Y127/52</f>
        <v>3.1409762173062097</v>
      </c>
      <c r="R127" s="202">
        <f>(P127*1000)/AE127/52</f>
        <v>0.12324385458187032</v>
      </c>
      <c r="S127" s="201"/>
      <c r="T127" s="202"/>
      <c r="U127" s="203"/>
      <c r="W127" s="356">
        <v>98927</v>
      </c>
      <c r="X127" s="357">
        <v>98927</v>
      </c>
      <c r="Y127" s="358">
        <v>7782</v>
      </c>
      <c r="Z127" s="379"/>
      <c r="AB127" s="380">
        <v>198331</v>
      </c>
      <c r="AC127" s="27">
        <v>198331</v>
      </c>
      <c r="AD127" s="27">
        <v>198331</v>
      </c>
      <c r="AE127" s="27">
        <v>198331</v>
      </c>
      <c r="AF127" s="27"/>
      <c r="AG127" s="374"/>
    </row>
    <row r="128" spans="1:33" x14ac:dyDescent="0.2">
      <c r="A128" s="407" t="s">
        <v>312</v>
      </c>
      <c r="B128" s="407"/>
      <c r="C128" s="31">
        <v>7310</v>
      </c>
      <c r="D128" s="30" t="s">
        <v>35</v>
      </c>
      <c r="E128" s="29" t="s">
        <v>3</v>
      </c>
      <c r="F128" s="28">
        <v>4</v>
      </c>
      <c r="G128" s="200"/>
      <c r="H128" s="204">
        <v>14080</v>
      </c>
      <c r="I128" s="205">
        <v>11.697305631986811</v>
      </c>
      <c r="J128" s="206">
        <v>4.4758943841512648</v>
      </c>
      <c r="K128" s="36"/>
      <c r="L128" s="219">
        <v>4725.2</v>
      </c>
      <c r="M128" s="199">
        <v>3.9255758929164841</v>
      </c>
      <c r="N128" s="199">
        <v>1.5020948965903096</v>
      </c>
      <c r="O128" s="200"/>
      <c r="P128" s="207">
        <v>3672.2</v>
      </c>
      <c r="Q128" s="202">
        <f>(P128*1000)/Y128/52</f>
        <v>3.8827375615367696</v>
      </c>
      <c r="R128" s="202">
        <f>(P128*1000)/AE128/52</f>
        <v>1.1673564884574059</v>
      </c>
      <c r="S128" s="201"/>
      <c r="T128" s="202"/>
      <c r="U128" s="203"/>
      <c r="W128" s="356">
        <v>23148</v>
      </c>
      <c r="X128" s="357">
        <v>23148</v>
      </c>
      <c r="Y128" s="358">
        <v>18188</v>
      </c>
      <c r="Z128" s="379"/>
      <c r="AB128" s="380">
        <v>60495</v>
      </c>
      <c r="AC128" s="27">
        <v>60495</v>
      </c>
      <c r="AD128" s="27">
        <v>60495</v>
      </c>
      <c r="AE128" s="27">
        <v>60495</v>
      </c>
      <c r="AF128" s="27"/>
      <c r="AG128" s="374"/>
    </row>
    <row r="129" spans="1:33" x14ac:dyDescent="0.2">
      <c r="A129" s="407" t="s">
        <v>319</v>
      </c>
      <c r="B129" s="407"/>
      <c r="C129" s="31">
        <v>7350</v>
      </c>
      <c r="D129" s="30" t="s">
        <v>34</v>
      </c>
      <c r="E129" s="29" t="s">
        <v>3</v>
      </c>
      <c r="F129" s="28">
        <v>10</v>
      </c>
      <c r="G129" s="200"/>
      <c r="H129" s="204">
        <v>2045</v>
      </c>
      <c r="I129" s="205">
        <v>17.416706411391974</v>
      </c>
      <c r="J129" s="206">
        <v>6.5003178639542281</v>
      </c>
      <c r="K129" s="369"/>
      <c r="L129" s="219">
        <v>0</v>
      </c>
      <c r="M129" s="210" t="s">
        <v>290</v>
      </c>
      <c r="N129" s="199">
        <v>0</v>
      </c>
      <c r="O129" s="200"/>
      <c r="P129" s="207">
        <v>0</v>
      </c>
      <c r="Q129" s="202"/>
      <c r="R129" s="202"/>
      <c r="S129" s="201"/>
      <c r="T129" s="202"/>
      <c r="U129" s="209"/>
      <c r="W129" s="356">
        <v>2258</v>
      </c>
      <c r="X129" s="357">
        <v>0</v>
      </c>
      <c r="Y129" s="358"/>
      <c r="Z129" s="379"/>
      <c r="AB129" s="380">
        <v>6050</v>
      </c>
      <c r="AC129" s="27">
        <v>6050</v>
      </c>
      <c r="AD129" s="27"/>
      <c r="AE129" s="27"/>
      <c r="AF129" s="27"/>
      <c r="AG129" s="374"/>
    </row>
    <row r="130" spans="1:33" x14ac:dyDescent="0.2">
      <c r="A130" s="407" t="s">
        <v>312</v>
      </c>
      <c r="B130" s="407"/>
      <c r="C130" s="31">
        <v>7400</v>
      </c>
      <c r="D130" s="30" t="s">
        <v>33</v>
      </c>
      <c r="E130" s="29" t="s">
        <v>3</v>
      </c>
      <c r="F130" s="28">
        <v>10</v>
      </c>
      <c r="G130" s="200"/>
      <c r="H130" s="204">
        <v>2140</v>
      </c>
      <c r="I130" s="205">
        <v>19.439700592274992</v>
      </c>
      <c r="J130" s="206">
        <v>5.8959664976856958</v>
      </c>
      <c r="K130" s="36"/>
      <c r="L130" s="391">
        <v>433</v>
      </c>
      <c r="M130" s="210">
        <v>4.2204374439549301</v>
      </c>
      <c r="N130" s="199">
        <v>1.1929689221952833</v>
      </c>
      <c r="O130" s="200"/>
      <c r="P130" s="207">
        <v>0</v>
      </c>
      <c r="Q130" s="202"/>
      <c r="R130" s="202"/>
      <c r="S130" s="201"/>
      <c r="T130" s="202"/>
      <c r="U130" s="209"/>
      <c r="W130" s="356">
        <v>2117</v>
      </c>
      <c r="X130" s="357">
        <v>1973</v>
      </c>
      <c r="Y130" s="358"/>
      <c r="Z130" s="379"/>
      <c r="AB130" s="380">
        <v>6980</v>
      </c>
      <c r="AC130" s="27">
        <v>6980</v>
      </c>
      <c r="AD130" s="27">
        <v>6980</v>
      </c>
      <c r="AE130" s="27"/>
      <c r="AF130" s="27"/>
      <c r="AG130" s="374"/>
    </row>
    <row r="131" spans="1:33" x14ac:dyDescent="0.2">
      <c r="A131" s="407" t="s">
        <v>319</v>
      </c>
      <c r="B131" s="407"/>
      <c r="C131" s="31">
        <v>7450</v>
      </c>
      <c r="D131" s="30" t="s">
        <v>32</v>
      </c>
      <c r="E131" s="29" t="s">
        <v>3</v>
      </c>
      <c r="F131" s="28">
        <v>9</v>
      </c>
      <c r="G131" s="200"/>
      <c r="H131" s="204">
        <v>1256</v>
      </c>
      <c r="I131" s="205">
        <v>19.154517171963644</v>
      </c>
      <c r="J131" s="206">
        <v>6.7506557165584553</v>
      </c>
      <c r="K131" s="36"/>
      <c r="L131" s="219">
        <v>375</v>
      </c>
      <c r="M131" s="199">
        <v>5.7189044104190812</v>
      </c>
      <c r="N131" s="199">
        <v>2.0155222083673734</v>
      </c>
      <c r="O131" s="200"/>
      <c r="P131" s="207">
        <v>0</v>
      </c>
      <c r="Q131" s="202"/>
      <c r="R131" s="202"/>
      <c r="S131" s="201"/>
      <c r="T131" s="202"/>
      <c r="U131" s="209"/>
      <c r="W131" s="356">
        <v>1261</v>
      </c>
      <c r="X131" s="357">
        <v>1261</v>
      </c>
      <c r="Y131" s="358"/>
      <c r="Z131" s="379"/>
      <c r="AB131" s="380">
        <v>3578</v>
      </c>
      <c r="AC131" s="27">
        <v>3578</v>
      </c>
      <c r="AD131" s="27">
        <v>3578</v>
      </c>
      <c r="AE131" s="27"/>
      <c r="AF131" s="27"/>
      <c r="AG131" s="374"/>
    </row>
    <row r="132" spans="1:33" x14ac:dyDescent="0.2">
      <c r="A132" s="407" t="s">
        <v>319</v>
      </c>
      <c r="B132" s="407"/>
      <c r="C132" s="31">
        <v>7510</v>
      </c>
      <c r="D132" s="30" t="s">
        <v>31</v>
      </c>
      <c r="E132" s="29" t="s">
        <v>3</v>
      </c>
      <c r="F132" s="28">
        <v>11</v>
      </c>
      <c r="G132" s="200"/>
      <c r="H132" s="204">
        <v>1960</v>
      </c>
      <c r="I132" s="205">
        <v>9.3367123339875384</v>
      </c>
      <c r="J132" s="206">
        <v>3.3136094674556209</v>
      </c>
      <c r="K132" s="36"/>
      <c r="L132" s="219">
        <v>1310</v>
      </c>
      <c r="M132" s="199">
        <v>6.2403536517977942</v>
      </c>
      <c r="N132" s="199">
        <v>2.2147083685545224</v>
      </c>
      <c r="O132" s="200"/>
      <c r="P132" s="207">
        <v>0</v>
      </c>
      <c r="Q132" s="202"/>
      <c r="R132" s="202"/>
      <c r="S132" s="201"/>
      <c r="T132" s="202"/>
      <c r="U132" s="209"/>
      <c r="W132" s="356">
        <v>4037</v>
      </c>
      <c r="X132" s="357">
        <v>4037</v>
      </c>
      <c r="Y132" s="358"/>
      <c r="Z132" s="379"/>
      <c r="AB132" s="380">
        <v>11375</v>
      </c>
      <c r="AC132" s="27">
        <v>11375</v>
      </c>
      <c r="AD132" s="27">
        <v>11375</v>
      </c>
      <c r="AE132" s="27"/>
      <c r="AF132" s="27"/>
      <c r="AG132" s="374"/>
    </row>
    <row r="133" spans="1:33" x14ac:dyDescent="0.2">
      <c r="A133" s="407" t="s">
        <v>315</v>
      </c>
      <c r="B133" s="407"/>
      <c r="C133" s="31">
        <v>7550</v>
      </c>
      <c r="D133" s="30" t="s">
        <v>30</v>
      </c>
      <c r="E133" s="29" t="s">
        <v>11</v>
      </c>
      <c r="F133" s="28">
        <v>5</v>
      </c>
      <c r="G133" s="200"/>
      <c r="H133" s="204">
        <v>19434</v>
      </c>
      <c r="I133" s="205">
        <v>11.188204084264434</v>
      </c>
      <c r="J133" s="206">
        <v>4.0974758165855638</v>
      </c>
      <c r="K133" s="36"/>
      <c r="L133" s="219">
        <v>10000</v>
      </c>
      <c r="M133" s="199">
        <v>5.4424138193771707</v>
      </c>
      <c r="N133" s="199">
        <v>2.108405792212392</v>
      </c>
      <c r="O133" s="200"/>
      <c r="P133" s="207">
        <v>5460</v>
      </c>
      <c r="Q133" s="202">
        <f>(P133*1000)/Y133/52</f>
        <v>5.6634304207119746</v>
      </c>
      <c r="R133" s="202">
        <f>(P133*1000)/AE133/52</f>
        <v>1.1511895625479662</v>
      </c>
      <c r="S133" s="201"/>
      <c r="T133" s="202"/>
      <c r="U133" s="203"/>
      <c r="W133" s="356">
        <v>33404</v>
      </c>
      <c r="X133" s="357">
        <v>35335</v>
      </c>
      <c r="Y133" s="358">
        <v>18540</v>
      </c>
      <c r="Z133" s="379"/>
      <c r="AB133" s="380">
        <v>91210</v>
      </c>
      <c r="AC133" s="27">
        <v>91210</v>
      </c>
      <c r="AD133" s="27">
        <v>91210</v>
      </c>
      <c r="AE133" s="27">
        <v>91210</v>
      </c>
      <c r="AF133" s="27"/>
      <c r="AG133" s="374"/>
    </row>
    <row r="134" spans="1:33" x14ac:dyDescent="0.2">
      <c r="A134" s="407" t="s">
        <v>322</v>
      </c>
      <c r="B134" s="407"/>
      <c r="C134" s="31">
        <v>7620</v>
      </c>
      <c r="D134" s="30" t="s">
        <v>29</v>
      </c>
      <c r="E134" s="29" t="s">
        <v>11</v>
      </c>
      <c r="F134" s="28">
        <v>11</v>
      </c>
      <c r="G134" s="200"/>
      <c r="H134" s="204">
        <v>2091</v>
      </c>
      <c r="I134" s="205">
        <v>8.7075657127627686</v>
      </c>
      <c r="J134" s="206">
        <v>2.7433168550647058</v>
      </c>
      <c r="K134" s="36"/>
      <c r="L134" s="219">
        <v>929</v>
      </c>
      <c r="M134" s="199">
        <v>3.6677036779685106</v>
      </c>
      <c r="N134" s="199">
        <v>1.2188146142300869</v>
      </c>
      <c r="O134" s="200"/>
      <c r="P134" s="207">
        <v>0</v>
      </c>
      <c r="Q134" s="202"/>
      <c r="R134" s="202"/>
      <c r="S134" s="201"/>
      <c r="T134" s="202"/>
      <c r="U134" s="209"/>
      <c r="W134" s="356">
        <v>4618</v>
      </c>
      <c r="X134" s="357">
        <v>4871</v>
      </c>
      <c r="Y134" s="358"/>
      <c r="Z134" s="379"/>
      <c r="AB134" s="380">
        <v>14658</v>
      </c>
      <c r="AC134" s="27">
        <v>14658</v>
      </c>
      <c r="AD134" s="27">
        <v>14658</v>
      </c>
      <c r="AE134" s="27"/>
      <c r="AF134" s="27"/>
      <c r="AG134" s="374"/>
    </row>
    <row r="135" spans="1:33" x14ac:dyDescent="0.2">
      <c r="A135" s="407" t="s">
        <v>317</v>
      </c>
      <c r="B135" s="407"/>
      <c r="C135" s="31">
        <v>7640</v>
      </c>
      <c r="D135" s="30" t="s">
        <v>28</v>
      </c>
      <c r="E135" s="29" t="s">
        <v>3</v>
      </c>
      <c r="F135" s="28">
        <v>10</v>
      </c>
      <c r="G135" s="200"/>
      <c r="H135" s="204">
        <v>1500</v>
      </c>
      <c r="I135" s="205">
        <v>14.777742749054225</v>
      </c>
      <c r="J135" s="206">
        <v>3.7168088965537747</v>
      </c>
      <c r="K135" s="36"/>
      <c r="L135" s="219">
        <v>392.2</v>
      </c>
      <c r="M135" s="199">
        <v>3.8638871374527115</v>
      </c>
      <c r="N135" s="199">
        <v>0.97182163281892697</v>
      </c>
      <c r="O135" s="200"/>
      <c r="P135" s="207">
        <v>0</v>
      </c>
      <c r="Q135" s="202"/>
      <c r="R135" s="202"/>
      <c r="S135" s="201"/>
      <c r="T135" s="202"/>
      <c r="U135" s="209"/>
      <c r="W135" s="356">
        <v>1952</v>
      </c>
      <c r="X135" s="357">
        <v>1952</v>
      </c>
      <c r="Y135" s="358"/>
      <c r="Z135" s="379"/>
      <c r="AB135" s="380">
        <v>7761</v>
      </c>
      <c r="AC135" s="27">
        <v>7761</v>
      </c>
      <c r="AD135" s="27">
        <v>7761</v>
      </c>
      <c r="AE135" s="27"/>
      <c r="AF135" s="27"/>
      <c r="AG135" s="374"/>
    </row>
    <row r="136" spans="1:33" x14ac:dyDescent="0.2">
      <c r="A136" s="407" t="s">
        <v>312</v>
      </c>
      <c r="B136" s="407"/>
      <c r="C136" s="31">
        <v>7650</v>
      </c>
      <c r="D136" s="30" t="s">
        <v>27</v>
      </c>
      <c r="E136" s="29" t="s">
        <v>3</v>
      </c>
      <c r="F136" s="28">
        <v>10</v>
      </c>
      <c r="G136" s="200"/>
      <c r="H136" s="204">
        <v>721</v>
      </c>
      <c r="I136" s="205">
        <v>8.1657153211923532</v>
      </c>
      <c r="J136" s="206">
        <v>2.1637616440987228</v>
      </c>
      <c r="K136" s="36"/>
      <c r="L136" s="219">
        <v>394.58</v>
      </c>
      <c r="M136" s="199">
        <v>4.4688321101748665</v>
      </c>
      <c r="N136" s="199">
        <v>1.184156823201767</v>
      </c>
      <c r="O136" s="200"/>
      <c r="P136" s="207">
        <v>11.25</v>
      </c>
      <c r="Q136" s="202">
        <f>(P136*1000)/Y136/52</f>
        <v>1.8650530503978779</v>
      </c>
      <c r="R136" s="202">
        <f>(P136*1000)/AE136/52</f>
        <v>3.3761884183232498E-2</v>
      </c>
      <c r="S136" s="201"/>
      <c r="T136" s="202"/>
      <c r="U136" s="209"/>
      <c r="W136" s="356">
        <v>1698</v>
      </c>
      <c r="X136" s="357">
        <v>1698</v>
      </c>
      <c r="Y136" s="358">
        <v>116</v>
      </c>
      <c r="Z136" s="379"/>
      <c r="AB136" s="380">
        <v>6408</v>
      </c>
      <c r="AC136" s="27">
        <v>6408</v>
      </c>
      <c r="AD136" s="27">
        <v>6408</v>
      </c>
      <c r="AE136" s="27">
        <v>6408</v>
      </c>
      <c r="AF136" s="27"/>
      <c r="AG136" s="374"/>
    </row>
    <row r="137" spans="1:33" x14ac:dyDescent="0.2">
      <c r="A137" s="411" t="s">
        <v>311</v>
      </c>
      <c r="B137" s="412" t="s">
        <v>319</v>
      </c>
      <c r="C137" s="31">
        <v>7700</v>
      </c>
      <c r="D137" s="30" t="s">
        <v>26</v>
      </c>
      <c r="E137" s="29" t="s">
        <v>3</v>
      </c>
      <c r="F137" s="28">
        <v>8</v>
      </c>
      <c r="G137" s="200"/>
      <c r="H137" s="204">
        <v>250</v>
      </c>
      <c r="I137" s="205">
        <v>9.615384615384615</v>
      </c>
      <c r="J137" s="206">
        <v>4.1915364496009664</v>
      </c>
      <c r="K137" s="36"/>
      <c r="L137" s="391">
        <v>0</v>
      </c>
      <c r="M137" s="210" t="s">
        <v>290</v>
      </c>
      <c r="N137" s="199">
        <v>0</v>
      </c>
      <c r="O137" s="200"/>
      <c r="P137" s="207">
        <v>0</v>
      </c>
      <c r="Q137" s="202"/>
      <c r="R137" s="202"/>
      <c r="S137" s="201"/>
      <c r="T137" s="202"/>
      <c r="U137" s="209"/>
      <c r="W137" s="356">
        <v>500</v>
      </c>
      <c r="X137" s="357">
        <v>0</v>
      </c>
      <c r="Y137" s="358"/>
      <c r="Z137" s="379"/>
      <c r="AB137" s="380">
        <v>1147</v>
      </c>
      <c r="AC137" s="27">
        <v>1147</v>
      </c>
      <c r="AD137" s="27"/>
      <c r="AE137" s="27"/>
      <c r="AF137" s="27"/>
      <c r="AG137" s="374"/>
    </row>
    <row r="138" spans="1:33" x14ac:dyDescent="0.2">
      <c r="A138" s="407" t="s">
        <v>319</v>
      </c>
      <c r="B138" s="407"/>
      <c r="C138" s="31">
        <v>7750</v>
      </c>
      <c r="D138" s="30" t="s">
        <v>25</v>
      </c>
      <c r="E138" s="29" t="s">
        <v>3</v>
      </c>
      <c r="F138" s="28">
        <v>4</v>
      </c>
      <c r="G138" s="200"/>
      <c r="H138" s="204">
        <v>11308</v>
      </c>
      <c r="I138" s="205">
        <v>9.1666963900661163</v>
      </c>
      <c r="J138" s="206">
        <v>3.4628184917202258</v>
      </c>
      <c r="K138" s="36"/>
      <c r="L138" s="219">
        <v>11482.29</v>
      </c>
      <c r="M138" s="199">
        <v>9.3759614976336145</v>
      </c>
      <c r="N138" s="199">
        <v>3.516190850662738</v>
      </c>
      <c r="O138" s="200"/>
      <c r="P138" s="207">
        <v>9349.44</v>
      </c>
      <c r="Q138" s="202">
        <f>(P138*1000)/Y138/52</f>
        <v>7.8665087100508879</v>
      </c>
      <c r="R138" s="202">
        <f>(P138*1000)/AE138/52</f>
        <v>2.8630539192809294</v>
      </c>
      <c r="S138" s="201"/>
      <c r="T138" s="202"/>
      <c r="U138" s="203"/>
      <c r="W138" s="356">
        <v>23723</v>
      </c>
      <c r="X138" s="357">
        <v>23551</v>
      </c>
      <c r="Y138" s="358">
        <v>22856</v>
      </c>
      <c r="Z138" s="379"/>
      <c r="AB138" s="380">
        <v>62799</v>
      </c>
      <c r="AC138" s="27">
        <v>62799</v>
      </c>
      <c r="AD138" s="27">
        <v>62799</v>
      </c>
      <c r="AE138" s="27">
        <v>62799</v>
      </c>
      <c r="AF138" s="27"/>
      <c r="AG138" s="374"/>
    </row>
    <row r="139" spans="1:33" x14ac:dyDescent="0.2">
      <c r="A139" s="407" t="s">
        <v>311</v>
      </c>
      <c r="B139" s="407"/>
      <c r="C139" s="31">
        <v>7800</v>
      </c>
      <c r="D139" s="30" t="s">
        <v>24</v>
      </c>
      <c r="E139" s="29" t="s">
        <v>3</v>
      </c>
      <c r="F139" s="28">
        <v>9</v>
      </c>
      <c r="G139" s="200"/>
      <c r="H139" s="204">
        <v>564</v>
      </c>
      <c r="I139" s="205">
        <v>6.1555924211996853</v>
      </c>
      <c r="J139" s="206">
        <v>2.7183342972816655</v>
      </c>
      <c r="K139" s="36"/>
      <c r="L139" s="219">
        <v>241</v>
      </c>
      <c r="M139" s="199">
        <v>2.6303152012573126</v>
      </c>
      <c r="N139" s="199">
        <v>1.161557740505109</v>
      </c>
      <c r="O139" s="200"/>
      <c r="P139" s="207">
        <v>0</v>
      </c>
      <c r="Q139" s="202"/>
      <c r="R139" s="202"/>
      <c r="S139" s="201"/>
      <c r="T139" s="202"/>
      <c r="U139" s="209"/>
      <c r="W139" s="356">
        <v>1762</v>
      </c>
      <c r="X139" s="357">
        <v>1762</v>
      </c>
      <c r="Y139" s="358"/>
      <c r="Z139" s="379"/>
      <c r="AB139" s="380">
        <v>3990</v>
      </c>
      <c r="AC139" s="27">
        <v>3990</v>
      </c>
      <c r="AD139" s="27">
        <v>3990</v>
      </c>
      <c r="AE139" s="27"/>
      <c r="AF139" s="27"/>
      <c r="AG139" s="374"/>
    </row>
    <row r="140" spans="1:33" x14ac:dyDescent="0.2">
      <c r="A140" s="407" t="s">
        <v>312</v>
      </c>
      <c r="B140" s="407"/>
      <c r="C140" s="31">
        <v>7850</v>
      </c>
      <c r="D140" s="30" t="s">
        <v>23</v>
      </c>
      <c r="E140" s="29" t="s">
        <v>3</v>
      </c>
      <c r="F140" s="28">
        <v>9</v>
      </c>
      <c r="G140" s="200"/>
      <c r="H140" s="204">
        <v>374</v>
      </c>
      <c r="I140" s="205">
        <v>9.7456743798207199</v>
      </c>
      <c r="J140" s="206">
        <v>2.3215970601380542</v>
      </c>
      <c r="K140" s="36"/>
      <c r="L140" s="219">
        <v>164.68</v>
      </c>
      <c r="M140" s="199">
        <v>4.2912236814675842</v>
      </c>
      <c r="N140" s="199">
        <v>1.0222476039131947</v>
      </c>
      <c r="O140" s="200"/>
      <c r="P140" s="207">
        <v>49.12</v>
      </c>
      <c r="Q140" s="202">
        <f>(P140*1000)/Y140/52</f>
        <v>1.2851909994767137</v>
      </c>
      <c r="R140" s="202">
        <f>(P140*1000)/AE140/52</f>
        <v>0.30491135720315837</v>
      </c>
      <c r="S140" s="201"/>
      <c r="T140" s="202"/>
      <c r="U140" s="209"/>
      <c r="W140" s="356">
        <v>738</v>
      </c>
      <c r="X140" s="357">
        <v>738</v>
      </c>
      <c r="Y140" s="358">
        <v>735</v>
      </c>
      <c r="Z140" s="379"/>
      <c r="AB140" s="380">
        <v>3098</v>
      </c>
      <c r="AC140" s="27">
        <v>3098</v>
      </c>
      <c r="AD140" s="27">
        <v>3098</v>
      </c>
      <c r="AE140" s="27">
        <v>3098</v>
      </c>
      <c r="AF140" s="27"/>
      <c r="AG140" s="374"/>
    </row>
    <row r="141" spans="1:33" x14ac:dyDescent="0.2">
      <c r="A141" s="407" t="s">
        <v>316</v>
      </c>
      <c r="B141" s="407"/>
      <c r="C141" s="31">
        <v>7900</v>
      </c>
      <c r="D141" s="30" t="s">
        <v>22</v>
      </c>
      <c r="E141" s="29" t="s">
        <v>3</v>
      </c>
      <c r="F141" s="28">
        <v>10</v>
      </c>
      <c r="G141" s="200"/>
      <c r="H141" s="204">
        <v>1726</v>
      </c>
      <c r="I141" s="205">
        <v>19.13101307913988</v>
      </c>
      <c r="J141" s="206">
        <v>4.8526765632028788</v>
      </c>
      <c r="K141" s="36"/>
      <c r="L141" s="391">
        <v>0</v>
      </c>
      <c r="M141" s="210" t="s">
        <v>290</v>
      </c>
      <c r="N141" s="199">
        <v>0</v>
      </c>
      <c r="O141" s="200"/>
      <c r="P141" s="207">
        <v>0</v>
      </c>
      <c r="Q141" s="202"/>
      <c r="R141" s="202"/>
      <c r="S141" s="201"/>
      <c r="T141" s="202"/>
      <c r="U141" s="209"/>
      <c r="W141" s="356">
        <v>1735</v>
      </c>
      <c r="X141" s="357">
        <v>0</v>
      </c>
      <c r="Y141" s="358"/>
      <c r="Z141" s="379"/>
      <c r="AB141" s="380">
        <v>6840</v>
      </c>
      <c r="AC141" s="27">
        <v>6840</v>
      </c>
      <c r="AD141" s="27"/>
      <c r="AE141" s="27"/>
      <c r="AF141" s="27"/>
      <c r="AG141" s="374"/>
    </row>
    <row r="142" spans="1:33" x14ac:dyDescent="0.2">
      <c r="A142" s="407" t="s">
        <v>316</v>
      </c>
      <c r="B142" s="407"/>
      <c r="C142" s="31">
        <v>7950</v>
      </c>
      <c r="D142" s="30" t="s">
        <v>21</v>
      </c>
      <c r="E142" s="29" t="s">
        <v>3</v>
      </c>
      <c r="F142" s="28">
        <v>9</v>
      </c>
      <c r="G142" s="200"/>
      <c r="H142" s="214">
        <v>500</v>
      </c>
      <c r="I142" s="205">
        <v>10.852578572668866</v>
      </c>
      <c r="J142" s="206">
        <v>3.2918126036920969</v>
      </c>
      <c r="K142" s="36"/>
      <c r="L142" s="391">
        <v>0</v>
      </c>
      <c r="M142" s="210" t="s">
        <v>290</v>
      </c>
      <c r="N142" s="199">
        <v>0</v>
      </c>
      <c r="O142" s="200"/>
      <c r="P142" s="207">
        <v>0</v>
      </c>
      <c r="Q142" s="202"/>
      <c r="R142" s="202"/>
      <c r="S142" s="201"/>
      <c r="T142" s="202"/>
      <c r="U142" s="209"/>
      <c r="W142" s="356">
        <v>886</v>
      </c>
      <c r="X142" s="357">
        <v>0</v>
      </c>
      <c r="Y142" s="358"/>
      <c r="Z142" s="379"/>
      <c r="AB142" s="380">
        <v>2921</v>
      </c>
      <c r="AC142" s="27">
        <v>2921</v>
      </c>
      <c r="AD142" s="27"/>
      <c r="AE142" s="27"/>
      <c r="AF142" s="27"/>
      <c r="AG142" s="374"/>
    </row>
    <row r="143" spans="1:33" x14ac:dyDescent="0.2">
      <c r="A143" s="407" t="s">
        <v>325</v>
      </c>
      <c r="B143" s="407"/>
      <c r="C143" s="31">
        <v>8000</v>
      </c>
      <c r="D143" s="37" t="s">
        <v>20</v>
      </c>
      <c r="E143" s="29" t="s">
        <v>8</v>
      </c>
      <c r="F143" s="28">
        <v>3</v>
      </c>
      <c r="G143" s="200"/>
      <c r="H143" s="204">
        <v>28778</v>
      </c>
      <c r="I143" s="205">
        <v>10.028142079168589</v>
      </c>
      <c r="J143" s="206">
        <v>3.5638266517465946</v>
      </c>
      <c r="K143" s="36"/>
      <c r="L143" s="219">
        <v>16206</v>
      </c>
      <c r="M143" s="199">
        <v>5.6472329743208753</v>
      </c>
      <c r="N143" s="199">
        <v>2.0069280255127291</v>
      </c>
      <c r="O143" s="200"/>
      <c r="P143" s="207">
        <v>15172</v>
      </c>
      <c r="Q143" s="202">
        <f>(P143*1000)/Y143/52</f>
        <v>5.2869195783287868</v>
      </c>
      <c r="R143" s="202">
        <f>(P143*1000)/AE143/52</f>
        <v>1.8788789339182477</v>
      </c>
      <c r="S143" s="201"/>
      <c r="T143" s="202"/>
      <c r="U143" s="203"/>
      <c r="W143" s="356">
        <v>55187</v>
      </c>
      <c r="X143" s="357">
        <v>55187</v>
      </c>
      <c r="Y143" s="358">
        <v>55187</v>
      </c>
      <c r="Z143" s="379"/>
      <c r="AB143" s="380">
        <v>155289</v>
      </c>
      <c r="AC143" s="27">
        <v>155289</v>
      </c>
      <c r="AD143" s="27">
        <v>155289</v>
      </c>
      <c r="AE143" s="27">
        <v>155289</v>
      </c>
      <c r="AF143" s="27"/>
      <c r="AG143" s="374"/>
    </row>
    <row r="144" spans="1:33" x14ac:dyDescent="0.2">
      <c r="A144" s="407" t="s">
        <v>316</v>
      </c>
      <c r="B144" s="407"/>
      <c r="C144" s="31">
        <v>8020</v>
      </c>
      <c r="D144" s="30" t="s">
        <v>19</v>
      </c>
      <c r="E144" s="29" t="s">
        <v>3</v>
      </c>
      <c r="F144" s="28">
        <v>11</v>
      </c>
      <c r="G144" s="200"/>
      <c r="H144" s="204">
        <v>1800</v>
      </c>
      <c r="I144" s="205">
        <v>9.4319849088241465</v>
      </c>
      <c r="J144" s="206">
        <v>3.5372352968919496</v>
      </c>
      <c r="K144" s="36"/>
      <c r="L144" s="219">
        <v>676.18</v>
      </c>
      <c r="M144" s="199">
        <v>4.3315994465228309</v>
      </c>
      <c r="N144" s="199">
        <v>1.3287820905846657</v>
      </c>
      <c r="O144" s="200"/>
      <c r="P144" s="207">
        <v>0</v>
      </c>
      <c r="Q144" s="202"/>
      <c r="R144" s="202"/>
      <c r="S144" s="201"/>
      <c r="T144" s="202"/>
      <c r="U144" s="209"/>
      <c r="W144" s="356">
        <v>3670</v>
      </c>
      <c r="X144" s="357">
        <v>3002</v>
      </c>
      <c r="Y144" s="358"/>
      <c r="Z144" s="379"/>
      <c r="AB144" s="380">
        <v>9786</v>
      </c>
      <c r="AC144" s="27">
        <v>9786</v>
      </c>
      <c r="AD144" s="27">
        <v>9786</v>
      </c>
      <c r="AE144" s="27"/>
      <c r="AF144" s="27"/>
      <c r="AG144" s="374"/>
    </row>
    <row r="145" spans="1:33" x14ac:dyDescent="0.2">
      <c r="A145" s="407" t="s">
        <v>313</v>
      </c>
      <c r="B145" s="407"/>
      <c r="C145" s="31">
        <v>8050</v>
      </c>
      <c r="D145" s="30" t="s">
        <v>18</v>
      </c>
      <c r="E145" s="29" t="s">
        <v>8</v>
      </c>
      <c r="F145" s="28">
        <v>2</v>
      </c>
      <c r="G145" s="200"/>
      <c r="H145" s="204">
        <v>14814</v>
      </c>
      <c r="I145" s="205">
        <v>9.2947672229890834</v>
      </c>
      <c r="J145" s="206">
        <v>3.9694661397625071</v>
      </c>
      <c r="K145" s="36"/>
      <c r="L145" s="219">
        <v>6420.54</v>
      </c>
      <c r="M145" s="199">
        <v>4.0284477349730201</v>
      </c>
      <c r="N145" s="199">
        <v>1.7204074611172382</v>
      </c>
      <c r="O145" s="200"/>
      <c r="P145" s="207">
        <v>2236.4299999999998</v>
      </c>
      <c r="Q145" s="202">
        <f>(P145*1000)/Y145/52</f>
        <v>2.1716960831533645</v>
      </c>
      <c r="R145" s="202">
        <f>(P145*1000)/AE145/52</f>
        <v>0.59925969751242503</v>
      </c>
      <c r="S145" s="201"/>
      <c r="T145" s="202"/>
      <c r="U145" s="203"/>
      <c r="W145" s="356">
        <v>30650</v>
      </c>
      <c r="X145" s="357">
        <v>30650</v>
      </c>
      <c r="Y145" s="358">
        <v>19804</v>
      </c>
      <c r="Z145" s="379"/>
      <c r="AB145" s="380">
        <v>71769</v>
      </c>
      <c r="AC145" s="27">
        <v>71769</v>
      </c>
      <c r="AD145" s="27">
        <v>71769</v>
      </c>
      <c r="AE145" s="27">
        <v>71769</v>
      </c>
      <c r="AF145" s="27"/>
      <c r="AG145" s="374"/>
    </row>
    <row r="146" spans="1:33" x14ac:dyDescent="0.2">
      <c r="A146" s="407" t="s">
        <v>316</v>
      </c>
      <c r="B146" s="407"/>
      <c r="C146" s="31">
        <v>8100</v>
      </c>
      <c r="D146" s="30" t="s">
        <v>17</v>
      </c>
      <c r="E146" s="29" t="s">
        <v>3</v>
      </c>
      <c r="F146" s="28">
        <v>9</v>
      </c>
      <c r="G146" s="200"/>
      <c r="H146" s="204">
        <v>590</v>
      </c>
      <c r="I146" s="205">
        <v>9.3153972464317292</v>
      </c>
      <c r="J146" s="206">
        <v>3.0590870439886348</v>
      </c>
      <c r="K146" s="36"/>
      <c r="L146" s="391">
        <v>152.9</v>
      </c>
      <c r="M146" s="199">
        <v>2.5792847503373819</v>
      </c>
      <c r="N146" s="199">
        <v>0.79277018478959704</v>
      </c>
      <c r="O146" s="200"/>
      <c r="P146" s="207">
        <v>0</v>
      </c>
      <c r="Q146" s="202"/>
      <c r="R146" s="202"/>
      <c r="S146" s="201"/>
      <c r="T146" s="202"/>
      <c r="U146" s="209"/>
      <c r="W146" s="356">
        <v>1218</v>
      </c>
      <c r="X146" s="357">
        <v>1140</v>
      </c>
      <c r="Y146" s="358"/>
      <c r="Z146" s="379"/>
      <c r="AB146" s="380">
        <v>3709</v>
      </c>
      <c r="AC146" s="27">
        <v>3709</v>
      </c>
      <c r="AD146" s="27">
        <v>3709</v>
      </c>
      <c r="AE146" s="27"/>
      <c r="AF146" s="27"/>
      <c r="AG146" s="374"/>
    </row>
    <row r="147" spans="1:33" x14ac:dyDescent="0.2">
      <c r="A147" s="407" t="s">
        <v>316</v>
      </c>
      <c r="B147" s="407"/>
      <c r="C147" s="31">
        <v>8150</v>
      </c>
      <c r="D147" s="30" t="s">
        <v>16</v>
      </c>
      <c r="E147" s="29" t="s">
        <v>3</v>
      </c>
      <c r="F147" s="28">
        <v>10</v>
      </c>
      <c r="G147" s="200"/>
      <c r="H147" s="204">
        <v>2387</v>
      </c>
      <c r="I147" s="205">
        <v>10.591565794611482</v>
      </c>
      <c r="J147" s="206">
        <v>5.0700073065878239</v>
      </c>
      <c r="K147" s="36"/>
      <c r="L147" s="391">
        <v>0</v>
      </c>
      <c r="M147" s="210" t="s">
        <v>290</v>
      </c>
      <c r="N147" s="199">
        <v>0</v>
      </c>
      <c r="O147" s="200"/>
      <c r="P147" s="207">
        <v>0</v>
      </c>
      <c r="Q147" s="202"/>
      <c r="R147" s="202"/>
      <c r="S147" s="201"/>
      <c r="T147" s="202"/>
      <c r="U147" s="209"/>
      <c r="W147" s="356">
        <v>4334</v>
      </c>
      <c r="X147" s="357">
        <v>0</v>
      </c>
      <c r="Y147" s="358"/>
      <c r="Z147" s="379"/>
      <c r="AB147" s="380">
        <v>9054</v>
      </c>
      <c r="AC147" s="27">
        <v>9054</v>
      </c>
      <c r="AD147" s="27"/>
      <c r="AE147" s="27"/>
      <c r="AF147" s="27"/>
      <c r="AG147" s="374"/>
    </row>
    <row r="148" spans="1:33" x14ac:dyDescent="0.2">
      <c r="A148" s="407" t="s">
        <v>311</v>
      </c>
      <c r="B148" s="407"/>
      <c r="C148" s="31">
        <v>8200</v>
      </c>
      <c r="D148" s="30" t="s">
        <v>15</v>
      </c>
      <c r="E148" s="29" t="s">
        <v>3</v>
      </c>
      <c r="F148" s="28">
        <v>10</v>
      </c>
      <c r="G148" s="200"/>
      <c r="H148" s="204">
        <v>2726</v>
      </c>
      <c r="I148" s="205">
        <v>18.93897287683415</v>
      </c>
      <c r="J148" s="206">
        <v>7.6152058284539397</v>
      </c>
      <c r="K148" s="36"/>
      <c r="L148" s="391">
        <v>0</v>
      </c>
      <c r="M148" s="210" t="s">
        <v>290</v>
      </c>
      <c r="N148" s="199">
        <v>0</v>
      </c>
      <c r="O148" s="200"/>
      <c r="P148" s="207">
        <v>0</v>
      </c>
      <c r="Q148" s="202"/>
      <c r="R148" s="202"/>
      <c r="S148" s="201"/>
      <c r="T148" s="202"/>
      <c r="U148" s="209"/>
      <c r="W148" s="356">
        <v>2768</v>
      </c>
      <c r="X148" s="357">
        <v>0</v>
      </c>
      <c r="Y148" s="358"/>
      <c r="Z148" s="379"/>
      <c r="AB148" s="380">
        <v>6884</v>
      </c>
      <c r="AC148" s="27">
        <v>6884</v>
      </c>
      <c r="AD148" s="27"/>
      <c r="AE148" s="27"/>
      <c r="AF148" s="27"/>
      <c r="AG148" s="374"/>
    </row>
    <row r="149" spans="1:33" x14ac:dyDescent="0.2">
      <c r="A149" s="407" t="s">
        <v>323</v>
      </c>
      <c r="B149" s="407"/>
      <c r="C149" s="31">
        <v>8250</v>
      </c>
      <c r="D149" s="30" t="s">
        <v>14</v>
      </c>
      <c r="E149" s="29" t="s">
        <v>8</v>
      </c>
      <c r="F149" s="28">
        <v>2</v>
      </c>
      <c r="G149" s="200"/>
      <c r="H149" s="204">
        <v>16329</v>
      </c>
      <c r="I149" s="205">
        <v>11.239860790651827</v>
      </c>
      <c r="J149" s="206">
        <v>4.2340052149129086</v>
      </c>
      <c r="K149" s="36"/>
      <c r="L149" s="219">
        <v>7080</v>
      </c>
      <c r="M149" s="199">
        <v>4.8734285258016374</v>
      </c>
      <c r="N149" s="199">
        <v>1.8357986968940776</v>
      </c>
      <c r="O149" s="200"/>
      <c r="P149" s="207">
        <v>6810</v>
      </c>
      <c r="Q149" s="202">
        <f>(P149*1000)/Y149/52</f>
        <v>4.6875774379532702</v>
      </c>
      <c r="R149" s="202">
        <f>(P149*1000)/AE149/52</f>
        <v>1.7657894245548964</v>
      </c>
      <c r="S149" s="201"/>
      <c r="T149" s="202"/>
      <c r="U149" s="203"/>
      <c r="W149" s="356">
        <v>27938</v>
      </c>
      <c r="X149" s="357">
        <v>27938</v>
      </c>
      <c r="Y149" s="358">
        <v>27938</v>
      </c>
      <c r="Z149" s="379"/>
      <c r="AB149" s="380">
        <v>74166</v>
      </c>
      <c r="AC149" s="27">
        <v>74166</v>
      </c>
      <c r="AD149" s="27">
        <v>74166</v>
      </c>
      <c r="AE149" s="27">
        <v>74166</v>
      </c>
      <c r="AF149" s="27"/>
      <c r="AG149" s="374"/>
    </row>
    <row r="150" spans="1:33" x14ac:dyDescent="0.2">
      <c r="A150" s="407" t="s">
        <v>324</v>
      </c>
      <c r="B150" s="407"/>
      <c r="C150" s="31">
        <v>8350</v>
      </c>
      <c r="D150" s="30" t="s">
        <v>13</v>
      </c>
      <c r="E150" s="29" t="s">
        <v>6</v>
      </c>
      <c r="F150" s="28">
        <v>4</v>
      </c>
      <c r="G150" s="200"/>
      <c r="H150" s="204">
        <v>6882</v>
      </c>
      <c r="I150" s="205">
        <v>7.4081250403668539</v>
      </c>
      <c r="J150" s="206">
        <v>2.78131627955098</v>
      </c>
      <c r="K150" s="36"/>
      <c r="L150" s="219">
        <v>4866.9399999999996</v>
      </c>
      <c r="M150" s="199">
        <v>5.2390148334732718</v>
      </c>
      <c r="N150" s="199">
        <v>1.9669426698049763</v>
      </c>
      <c r="O150" s="200"/>
      <c r="P150" s="207">
        <v>4929</v>
      </c>
      <c r="Q150" s="202">
        <f>(P150*1000)/Y150/52</f>
        <v>5.6698445710289231</v>
      </c>
      <c r="R150" s="202">
        <f>(P150*1000)/AE150/52</f>
        <v>1.992023821840567</v>
      </c>
      <c r="S150" s="201"/>
      <c r="T150" s="202"/>
      <c r="U150" s="209"/>
      <c r="W150" s="356">
        <v>17865</v>
      </c>
      <c r="X150" s="357">
        <v>17865</v>
      </c>
      <c r="Y150" s="358">
        <v>16718</v>
      </c>
      <c r="Z150" s="379"/>
      <c r="AB150" s="380">
        <v>47584</v>
      </c>
      <c r="AC150" s="27">
        <v>47584</v>
      </c>
      <c r="AD150" s="27">
        <v>47584</v>
      </c>
      <c r="AE150" s="27">
        <v>47584</v>
      </c>
      <c r="AF150" s="27"/>
      <c r="AG150" s="374"/>
    </row>
    <row r="151" spans="1:33" x14ac:dyDescent="0.2">
      <c r="A151" s="407" t="s">
        <v>320</v>
      </c>
      <c r="B151" s="407"/>
      <c r="C151" s="31">
        <v>8400</v>
      </c>
      <c r="D151" s="30" t="s">
        <v>12</v>
      </c>
      <c r="E151" s="29" t="s">
        <v>11</v>
      </c>
      <c r="F151" s="28">
        <v>6</v>
      </c>
      <c r="G151" s="200"/>
      <c r="H151" s="204">
        <v>10116</v>
      </c>
      <c r="I151" s="205">
        <v>12.892733881533669</v>
      </c>
      <c r="J151" s="206">
        <v>4.1317318311626359</v>
      </c>
      <c r="K151" s="36"/>
      <c r="L151" s="219">
        <v>3370.3</v>
      </c>
      <c r="M151" s="199">
        <v>4.2954113286805979</v>
      </c>
      <c r="N151" s="199">
        <v>1.3765496036543525</v>
      </c>
      <c r="O151" s="200"/>
      <c r="P151" s="218">
        <v>4408.16</v>
      </c>
      <c r="Q151" s="202">
        <f>(P151*1000)/Y151/52</f>
        <v>7.9270906762958377</v>
      </c>
      <c r="R151" s="202">
        <f>(P151*1000)/AE151/52</f>
        <v>1.8004482986217758</v>
      </c>
      <c r="S151" s="377"/>
      <c r="T151" s="202"/>
      <c r="U151" s="203"/>
      <c r="W151" s="356">
        <v>15089</v>
      </c>
      <c r="X151" s="357">
        <v>15089</v>
      </c>
      <c r="Y151" s="358">
        <v>10694</v>
      </c>
      <c r="Z151" s="379"/>
      <c r="AB151" s="380">
        <v>47084</v>
      </c>
      <c r="AC151" s="27">
        <v>47084</v>
      </c>
      <c r="AD151" s="27">
        <v>47084</v>
      </c>
      <c r="AE151" s="27">
        <v>47084</v>
      </c>
      <c r="AF151" s="27"/>
      <c r="AG151" s="374"/>
    </row>
    <row r="152" spans="1:33" x14ac:dyDescent="0.2">
      <c r="A152" s="407" t="s">
        <v>324</v>
      </c>
      <c r="B152" s="407"/>
      <c r="C152" s="31">
        <v>8450</v>
      </c>
      <c r="D152" s="30" t="s">
        <v>10</v>
      </c>
      <c r="E152" s="29" t="s">
        <v>6</v>
      </c>
      <c r="F152" s="28">
        <v>5</v>
      </c>
      <c r="G152" s="200"/>
      <c r="H152" s="204">
        <v>42752</v>
      </c>
      <c r="I152" s="205">
        <v>9.7854489056374359</v>
      </c>
      <c r="J152" s="206">
        <v>3.975714218758021</v>
      </c>
      <c r="K152" s="36"/>
      <c r="L152" s="219">
        <v>20053</v>
      </c>
      <c r="M152" s="199">
        <v>4.5899047273752691</v>
      </c>
      <c r="N152" s="199">
        <v>1.8648249726037283</v>
      </c>
      <c r="O152" s="200"/>
      <c r="P152" s="218">
        <v>25059</v>
      </c>
      <c r="Q152" s="202">
        <f>(P152*1000)/Y152/52</f>
        <v>5.7357214662792035</v>
      </c>
      <c r="R152" s="202">
        <f>(P152*1000)/AE152/52</f>
        <v>2.3303570033649241</v>
      </c>
      <c r="S152" s="377"/>
      <c r="T152" s="202"/>
      <c r="U152" s="203"/>
      <c r="W152" s="356">
        <v>84018</v>
      </c>
      <c r="X152" s="357">
        <v>84018</v>
      </c>
      <c r="Y152" s="358">
        <v>84018</v>
      </c>
      <c r="Z152" s="379"/>
      <c r="AB152" s="380">
        <v>206794</v>
      </c>
      <c r="AC152" s="27">
        <v>206794</v>
      </c>
      <c r="AD152" s="27">
        <v>206794</v>
      </c>
      <c r="AE152" s="27">
        <v>206794</v>
      </c>
      <c r="AF152" s="27"/>
      <c r="AG152" s="374"/>
    </row>
    <row r="153" spans="1:33" x14ac:dyDescent="0.2">
      <c r="A153" s="407" t="s">
        <v>313</v>
      </c>
      <c r="B153" s="407"/>
      <c r="C153" s="31">
        <v>8500</v>
      </c>
      <c r="D153" s="37" t="s">
        <v>9</v>
      </c>
      <c r="E153" s="29" t="s">
        <v>8</v>
      </c>
      <c r="F153" s="28">
        <v>2</v>
      </c>
      <c r="G153" s="200"/>
      <c r="H153" s="204">
        <v>11747</v>
      </c>
      <c r="I153" s="205">
        <v>8.6348079716323731</v>
      </c>
      <c r="J153" s="206">
        <v>3.8537649252605157</v>
      </c>
      <c r="K153" s="36"/>
      <c r="L153" s="219">
        <v>6220</v>
      </c>
      <c r="M153" s="199">
        <v>4.5721039911086541</v>
      </c>
      <c r="N153" s="199">
        <v>2.0405565535984</v>
      </c>
      <c r="O153" s="200"/>
      <c r="P153" s="218"/>
      <c r="Q153" s="202"/>
      <c r="R153" s="398"/>
      <c r="S153" s="377">
        <v>4030</v>
      </c>
      <c r="T153" s="202">
        <f>(S153*1000)/Z153/52</f>
        <v>2.9623117498662177</v>
      </c>
      <c r="U153" s="209">
        <f>(S153*1000)/AF153/52</f>
        <v>1.3220969310291886</v>
      </c>
      <c r="W153" s="356">
        <v>26162</v>
      </c>
      <c r="X153" s="357">
        <v>26162</v>
      </c>
      <c r="Y153" s="358"/>
      <c r="Z153" s="379">
        <v>26162</v>
      </c>
      <c r="AB153" s="380">
        <v>58619</v>
      </c>
      <c r="AC153" s="27">
        <v>58619</v>
      </c>
      <c r="AD153" s="27">
        <v>58619</v>
      </c>
      <c r="AE153" s="27"/>
      <c r="AF153" s="27">
        <v>58619</v>
      </c>
      <c r="AG153" s="374" t="s">
        <v>301</v>
      </c>
    </row>
    <row r="154" spans="1:33" x14ac:dyDescent="0.2">
      <c r="A154" s="410"/>
      <c r="B154" s="407"/>
      <c r="C154" s="31">
        <v>8550</v>
      </c>
      <c r="D154" s="30" t="s">
        <v>7</v>
      </c>
      <c r="E154" s="29" t="s">
        <v>6</v>
      </c>
      <c r="F154" s="28">
        <v>7</v>
      </c>
      <c r="G154" s="200"/>
      <c r="H154" s="204">
        <v>36399</v>
      </c>
      <c r="I154" s="205">
        <v>11.951794854282602</v>
      </c>
      <c r="J154" s="206">
        <v>4.4019794939519494</v>
      </c>
      <c r="K154" s="36"/>
      <c r="L154" s="219">
        <v>19048.95</v>
      </c>
      <c r="M154" s="199">
        <v>6.2548186101125474</v>
      </c>
      <c r="N154" s="199">
        <v>2.3037195329903564</v>
      </c>
      <c r="O154" s="200"/>
      <c r="P154" s="218">
        <v>20424.7</v>
      </c>
      <c r="Q154" s="202">
        <f>(P154*1000)/Y154/52</f>
        <v>6.8822310819262036</v>
      </c>
      <c r="R154" s="202">
        <f>(P154*1000)/AE154/52</f>
        <v>2.4700983700134724</v>
      </c>
      <c r="S154" s="377"/>
      <c r="T154" s="202"/>
      <c r="U154" s="203"/>
      <c r="W154" s="356">
        <v>58567</v>
      </c>
      <c r="X154" s="357">
        <v>58567</v>
      </c>
      <c r="Y154" s="358">
        <v>57072</v>
      </c>
      <c r="Z154" s="379"/>
      <c r="AB154" s="380">
        <v>159015</v>
      </c>
      <c r="AC154" s="27">
        <v>159015</v>
      </c>
      <c r="AD154" s="27">
        <v>159015</v>
      </c>
      <c r="AE154" s="27">
        <v>159015</v>
      </c>
      <c r="AF154" s="27"/>
      <c r="AG154" s="374"/>
    </row>
    <row r="155" spans="1:33" x14ac:dyDescent="0.2">
      <c r="A155" s="407" t="s">
        <v>317</v>
      </c>
      <c r="B155" s="407"/>
      <c r="C155" s="31">
        <v>8710</v>
      </c>
      <c r="D155" s="37" t="s">
        <v>5</v>
      </c>
      <c r="E155" s="29" t="s">
        <v>3</v>
      </c>
      <c r="F155" s="28">
        <v>11</v>
      </c>
      <c r="G155" s="200"/>
      <c r="H155" s="204">
        <v>1818</v>
      </c>
      <c r="I155" s="205">
        <v>8.9484357464905209</v>
      </c>
      <c r="J155" s="206">
        <v>2.1275201400558914</v>
      </c>
      <c r="K155" s="36"/>
      <c r="L155" s="219">
        <v>867.44</v>
      </c>
      <c r="M155" s="199">
        <v>4.2696540725719121</v>
      </c>
      <c r="N155" s="199">
        <v>1.0151243510946548</v>
      </c>
      <c r="O155" s="200"/>
      <c r="P155" s="207">
        <v>0</v>
      </c>
      <c r="Q155" s="202"/>
      <c r="R155" s="202"/>
      <c r="S155" s="201"/>
      <c r="T155" s="202"/>
      <c r="U155" s="209"/>
      <c r="W155" s="356">
        <v>3907</v>
      </c>
      <c r="X155" s="357">
        <v>3907</v>
      </c>
      <c r="Y155" s="358"/>
      <c r="Z155" s="379"/>
      <c r="AB155" s="380">
        <v>16433</v>
      </c>
      <c r="AC155" s="27">
        <v>16433</v>
      </c>
      <c r="AD155" s="27">
        <v>16433</v>
      </c>
      <c r="AE155" s="27"/>
      <c r="AF155" s="27"/>
      <c r="AG155" s="374"/>
    </row>
    <row r="156" spans="1:33" ht="13.5" thickBot="1" x14ac:dyDescent="0.25">
      <c r="A156" s="407" t="s">
        <v>317</v>
      </c>
      <c r="B156" s="407"/>
      <c r="C156" s="31">
        <v>8750</v>
      </c>
      <c r="D156" s="30" t="s">
        <v>4</v>
      </c>
      <c r="E156" s="29" t="s">
        <v>3</v>
      </c>
      <c r="F156" s="28">
        <v>11</v>
      </c>
      <c r="G156" s="200"/>
      <c r="H156" s="204">
        <v>2064</v>
      </c>
      <c r="I156" s="205">
        <v>11.311572440099086</v>
      </c>
      <c r="J156" s="206">
        <v>3.1399658011476697</v>
      </c>
      <c r="K156" s="36"/>
      <c r="L156" s="219">
        <v>1400</v>
      </c>
      <c r="M156" s="199">
        <v>7.6835265191429576</v>
      </c>
      <c r="N156" s="199">
        <v>2.1298217643443498</v>
      </c>
      <c r="O156" s="200"/>
      <c r="P156" s="207">
        <v>923</v>
      </c>
      <c r="Q156" s="202">
        <f>(P156*1000)/Y156/52</f>
        <v>5.0656392694063932</v>
      </c>
      <c r="R156" s="202">
        <f>(P156*1000)/AE156/52</f>
        <v>1.4041610632070247</v>
      </c>
      <c r="S156" s="201"/>
      <c r="T156" s="202"/>
      <c r="U156" s="209"/>
      <c r="W156" s="359">
        <v>3509</v>
      </c>
      <c r="X156" s="360">
        <v>3504</v>
      </c>
      <c r="Y156" s="361">
        <v>3504</v>
      </c>
      <c r="Z156" s="361"/>
      <c r="AB156" s="380">
        <v>12641</v>
      </c>
      <c r="AC156" s="27">
        <v>12641</v>
      </c>
      <c r="AD156" s="27">
        <v>12641</v>
      </c>
      <c r="AE156" s="27">
        <v>12641</v>
      </c>
      <c r="AF156" s="27"/>
      <c r="AG156" s="374"/>
    </row>
    <row r="157" spans="1:33" x14ac:dyDescent="0.2">
      <c r="C157" s="383"/>
      <c r="D157" s="383"/>
      <c r="E157" s="383"/>
      <c r="F157" s="383"/>
      <c r="G157" s="383"/>
      <c r="H157" s="383"/>
      <c r="I157" s="383"/>
      <c r="J157" s="383"/>
      <c r="K157" s="383"/>
      <c r="L157" s="393"/>
      <c r="M157" s="383"/>
      <c r="N157" s="383"/>
      <c r="O157" s="383"/>
      <c r="P157" s="383"/>
      <c r="Q157" s="383"/>
      <c r="R157" s="383"/>
      <c r="S157" s="383"/>
      <c r="T157" s="383"/>
      <c r="U157" s="383"/>
      <c r="W157" s="362">
        <f>COUNTIF(W5:W156,"&gt;0")</f>
        <v>151</v>
      </c>
      <c r="X157" s="363">
        <f>COUNTIF(X5:X156,"&gt;0")</f>
        <v>131</v>
      </c>
      <c r="Y157" s="364">
        <f>COUNTIF(Y5:Y156,"&gt;0")</f>
        <v>60</v>
      </c>
      <c r="Z157" s="364">
        <f>COUNTIF(Z5:Z156,"&gt;0")</f>
        <v>22</v>
      </c>
      <c r="AB157" s="9"/>
      <c r="AC157" s="362">
        <f>COUNTIF(AC5:AC156,"&gt;0")</f>
        <v>151</v>
      </c>
      <c r="AD157" s="363">
        <f>COUNTIF(AD5:AD156,"&gt;0")</f>
        <v>131</v>
      </c>
      <c r="AE157" s="364">
        <f>COUNTIF(AE5:AE156,"&gt;0")</f>
        <v>60</v>
      </c>
      <c r="AF157" s="364">
        <f>COUNTIF(AF5:AF156,"&gt;0")</f>
        <v>22</v>
      </c>
      <c r="AG157" s="375">
        <f>COUNTIF(AG5:AG156,"F")</f>
        <v>22</v>
      </c>
    </row>
    <row r="158" spans="1:33" x14ac:dyDescent="0.2">
      <c r="C158" s="489" t="s">
        <v>1</v>
      </c>
      <c r="D158" s="489"/>
      <c r="E158" s="489"/>
      <c r="F158" s="10"/>
      <c r="G158" s="188"/>
      <c r="H158" s="222">
        <f>SUM(H5:H156)</f>
        <v>1672940</v>
      </c>
      <c r="I158" s="208"/>
      <c r="J158" s="208"/>
      <c r="L158" s="394">
        <f>SUM(L5:L156)</f>
        <v>687514.45999999985</v>
      </c>
      <c r="M158" s="208"/>
      <c r="N158" s="220"/>
      <c r="O158" s="188"/>
      <c r="P158" s="221">
        <f>SUM(P5:P156)</f>
        <v>436843.92</v>
      </c>
      <c r="Q158" s="383"/>
      <c r="R158" s="383"/>
      <c r="S158" s="221">
        <f>SUM(S5:S156)</f>
        <v>98177.93</v>
      </c>
      <c r="T158" s="208"/>
      <c r="U158" s="220"/>
      <c r="W158" s="365">
        <f>SUM(W5:W156)</f>
        <v>2756036</v>
      </c>
      <c r="X158" s="366">
        <f>SUM(X5:X156)</f>
        <v>2708468</v>
      </c>
      <c r="Y158" s="367">
        <f>SUM(Y5:Y156)</f>
        <v>1568052</v>
      </c>
      <c r="Z158" s="367">
        <f>SUM(Z5:Z156)</f>
        <v>259743</v>
      </c>
      <c r="AB158" s="13">
        <f>SUM(AB5:AB156)</f>
        <v>7517350</v>
      </c>
      <c r="AC158" s="365">
        <f>SUM(AC5:AC156)</f>
        <v>7515815</v>
      </c>
      <c r="AD158" s="366">
        <f>SUM(AD5:AD156)</f>
        <v>7412263</v>
      </c>
      <c r="AE158" s="367">
        <f>SUM(AE5:AE156)</f>
        <v>5018175</v>
      </c>
      <c r="AF158" s="367">
        <f>SUM(AF5:AF156)</f>
        <v>795580</v>
      </c>
    </row>
    <row r="159" spans="1:33" s="3" customFormat="1" ht="5.25" customHeight="1" x14ac:dyDescent="0.2">
      <c r="C159" s="388"/>
      <c r="D159" s="388"/>
      <c r="E159" s="388"/>
      <c r="F159" s="388"/>
      <c r="G159" s="388"/>
      <c r="H159" s="388"/>
      <c r="I159" s="388"/>
      <c r="J159" s="388"/>
      <c r="K159" s="388"/>
      <c r="L159" s="395"/>
      <c r="M159" s="388"/>
      <c r="N159" s="388"/>
      <c r="O159" s="388"/>
      <c r="P159" s="388"/>
      <c r="Q159" s="388"/>
      <c r="R159" s="388"/>
      <c r="S159" s="388"/>
      <c r="T159" s="388"/>
      <c r="U159" s="388"/>
      <c r="AG159" s="376"/>
    </row>
    <row r="160" spans="1:33" x14ac:dyDescent="0.2">
      <c r="C160" s="490" t="s">
        <v>298</v>
      </c>
      <c r="D160" s="490"/>
      <c r="E160" s="490"/>
      <c r="F160" s="223"/>
      <c r="G160" s="226"/>
      <c r="H160" s="229"/>
      <c r="I160" s="230">
        <f>((H158*1000)/W158)/52</f>
        <v>11.67325937575673</v>
      </c>
      <c r="J160" s="230">
        <f>((H158*1000)/AC158)/52</f>
        <v>4.2805634621026565</v>
      </c>
      <c r="K160" s="224"/>
      <c r="L160" s="229"/>
      <c r="M160" s="225">
        <f>((L158*1000)/X158)/52</f>
        <v>4.8815167552568175</v>
      </c>
      <c r="N160" s="225">
        <f>((L158*1000)/AD158)/52</f>
        <v>1.7837240695691614</v>
      </c>
      <c r="O160" s="226"/>
      <c r="P160" s="227"/>
      <c r="Q160" s="228">
        <f>((P158*1000)/Y158)/52</f>
        <v>5.3575038425923474</v>
      </c>
      <c r="R160" s="228">
        <f>((P158*1000)/AE158)/52</f>
        <v>1.6740836290851984</v>
      </c>
      <c r="S160" s="378"/>
      <c r="T160" s="228">
        <f>((S158*1000)/Z158)/52</f>
        <v>7.2688662076922785</v>
      </c>
      <c r="U160" s="228">
        <f>((S158*1000)/AF158)/52</f>
        <v>2.3731580926928975</v>
      </c>
      <c r="Y160" s="416" t="s">
        <v>326</v>
      </c>
      <c r="Z160" s="228">
        <f>(P158+S158)*1000/(Y158+Z158)/52</f>
        <v>5.6291223746477206</v>
      </c>
      <c r="AC160" s="230">
        <f>(H158*1000)/AC158/52</f>
        <v>4.2805634621026565</v>
      </c>
      <c r="AD160" s="225">
        <f>(L158*1000)/AD158/52</f>
        <v>1.7837240695691614</v>
      </c>
      <c r="AE160" s="228">
        <f>(P158*1000)/AE158/52</f>
        <v>1.6740836290851984</v>
      </c>
      <c r="AF160" s="228">
        <f>(S158*1000)/AF158/52</f>
        <v>2.3731580926928975</v>
      </c>
    </row>
    <row r="161" spans="3:32" s="3" customFormat="1" ht="6" customHeight="1" x14ac:dyDescent="0.2">
      <c r="C161" s="387"/>
      <c r="D161" s="387"/>
      <c r="E161" s="387"/>
      <c r="F161" s="387"/>
      <c r="G161" s="387"/>
      <c r="H161" s="387"/>
      <c r="I161" s="387"/>
      <c r="J161" s="387"/>
      <c r="K161" s="387"/>
      <c r="L161" s="396"/>
      <c r="M161" s="387"/>
      <c r="N161" s="387"/>
      <c r="O161" s="387"/>
      <c r="P161" s="387"/>
      <c r="Q161" s="387"/>
      <c r="R161" s="387"/>
      <c r="S161" s="387"/>
      <c r="T161" s="387"/>
      <c r="U161" s="387"/>
    </row>
    <row r="162" spans="3:32" x14ac:dyDescent="0.2">
      <c r="C162" s="490" t="s">
        <v>167</v>
      </c>
      <c r="D162" s="490"/>
      <c r="E162" s="490"/>
      <c r="F162" s="223"/>
      <c r="G162" s="384"/>
      <c r="H162" s="491" t="s">
        <v>299</v>
      </c>
      <c r="I162" s="491"/>
      <c r="J162" s="491"/>
      <c r="K162" s="491"/>
      <c r="L162" s="491"/>
      <c r="M162" s="491"/>
      <c r="N162" s="491"/>
      <c r="O162" s="491"/>
      <c r="P162" s="491"/>
      <c r="Q162" s="491"/>
      <c r="R162" s="491"/>
      <c r="S162" s="491"/>
      <c r="T162" s="491"/>
      <c r="U162" s="491"/>
    </row>
    <row r="163" spans="3:32" x14ac:dyDescent="0.2">
      <c r="D163" s="370"/>
      <c r="E163" s="370" t="s">
        <v>175</v>
      </c>
      <c r="F163" s="231"/>
      <c r="G163" s="233"/>
      <c r="H163" s="235">
        <f>SUMIF($E$5:$E$156,"S",H$5:H$156)</f>
        <v>954985</v>
      </c>
      <c r="I163" s="230">
        <f>((H163*1000)/W163)/52</f>
        <v>12.02470807831318</v>
      </c>
      <c r="J163" s="230">
        <f>((H163*1000)/AC163)/52</f>
        <v>4.2538580202919789</v>
      </c>
      <c r="K163" s="232"/>
      <c r="L163" s="397">
        <f>SUMIF($E$5:$E$156,"S",L$5:L$156)</f>
        <v>369704.00000000006</v>
      </c>
      <c r="M163" s="225">
        <f>((L163*1000)/X163)/52</f>
        <v>4.6689850446083421</v>
      </c>
      <c r="N163" s="225">
        <f>((L163*1000)/AD163)/52</f>
        <v>1.6467989816950277</v>
      </c>
      <c r="O163" s="233"/>
      <c r="P163" s="234">
        <f>SUMIF($E$5:$E$156,"S",P$5:P$156)</f>
        <v>261905.08000000002</v>
      </c>
      <c r="Q163" s="228">
        <f>((P163*1000)/Y163)/52</f>
        <v>5.2706421228148903</v>
      </c>
      <c r="R163" s="228">
        <f>((P163*1000)/AE163)/52</f>
        <v>1.5217241754529864</v>
      </c>
      <c r="S163" s="234">
        <f>SUMIF($E$5:$E$156,"S",S$5:S$156)</f>
        <v>36733</v>
      </c>
      <c r="T163" s="228">
        <f>((S163*1000)/Z163)/52</f>
        <v>9.0118624008604353</v>
      </c>
      <c r="U163" s="228">
        <f>((S163*1000)/AF163)/52</f>
        <v>2.7948386217130805</v>
      </c>
      <c r="W163" s="235">
        <f>SUMIF($E$5:$E$156,"S",W$5:W$156)</f>
        <v>1527280</v>
      </c>
      <c r="X163" s="302">
        <f>SUMIF($E$5:$E$156,"S",X$5:X$156)</f>
        <v>1522749</v>
      </c>
      <c r="Y163" s="234">
        <f>SUMIF($E$5:$E$156,"S",Y$5:Y$156)</f>
        <v>955602</v>
      </c>
      <c r="Z163" s="234">
        <f>SUMIF($E$5:$E$156,"S",Z$5:Z$156)</f>
        <v>78386</v>
      </c>
      <c r="AB163" s="13">
        <f>SUMIF($E$5:$E$156,"S",AB$5:AB$156)</f>
        <v>4317280</v>
      </c>
      <c r="AC163" s="235">
        <f>SUMIF($E$5:$E$156,"S",AC$5:AC$156)</f>
        <v>4317280</v>
      </c>
      <c r="AD163" s="302">
        <f>SUMIF($E$5:$E$156,"S",AD$5:AD$156)</f>
        <v>4317280</v>
      </c>
      <c r="AE163" s="234">
        <f>SUMIF($E$5:$E$156,"S",AE$5:AE$156)</f>
        <v>3309822</v>
      </c>
      <c r="AF163" s="234">
        <f>SUMIF($E$5:$E$156,"S",AF$5:AF$156)</f>
        <v>252753</v>
      </c>
    </row>
    <row r="164" spans="3:32" x14ac:dyDescent="0.2">
      <c r="D164" s="370"/>
      <c r="E164" s="370" t="s">
        <v>176</v>
      </c>
      <c r="F164" s="231"/>
      <c r="G164" s="236"/>
      <c r="H164" s="235">
        <f>SUMIF($E$5:$E$156,"E",H$5:H$156)</f>
        <v>345397</v>
      </c>
      <c r="I164" s="230">
        <f>((H164*1000)/W164)/52</f>
        <v>12.001861103833333</v>
      </c>
      <c r="J164" s="230">
        <f>((H164*1000)/AC164)/52</f>
        <v>4.7357437518626417</v>
      </c>
      <c r="K164" s="232"/>
      <c r="L164" s="397">
        <f>SUMIF($E$5:$E$156,"E",L$5:L$156)</f>
        <v>147520.5</v>
      </c>
      <c r="M164" s="225">
        <f>((L164*1000)/X164)/52</f>
        <v>5.1673136295141164</v>
      </c>
      <c r="N164" s="225">
        <f>((L164*1000)/AD164)/52</f>
        <v>2.0226559181077217</v>
      </c>
      <c r="O164" s="236"/>
      <c r="P164" s="237">
        <f>SUMIF($E$5:$E$156,"E",P$5:P$156)</f>
        <v>122550.7</v>
      </c>
      <c r="Q164" s="228">
        <f>((P164*1000)/Y164)/52</f>
        <v>5.8030878406802708</v>
      </c>
      <c r="R164" s="228">
        <f>((P164*1000)/AE164)/52</f>
        <v>2.1353413616831167</v>
      </c>
      <c r="S164" s="237">
        <f>SUMIF($E$5:$E$156,"E",S$5:S$156)</f>
        <v>0</v>
      </c>
      <c r="T164" s="228"/>
      <c r="U164" s="228"/>
      <c r="W164" s="235">
        <f>SUMIF($E$5:$E$156,"E",W$5:W$156)</f>
        <v>553435</v>
      </c>
      <c r="X164" s="302">
        <f>SUMIF($E$5:$E$156,"E",X$5:X$156)</f>
        <v>549015</v>
      </c>
      <c r="Y164" s="237">
        <f>SUMIF($E$5:$E$156,"E",Y$5:Y$156)</f>
        <v>406119</v>
      </c>
      <c r="Z164" s="237">
        <f>SUMIF($E$5:$E$156,"E",Z$5:Z$156)</f>
        <v>0</v>
      </c>
      <c r="AB164" s="13">
        <f>SUMIF($E$5:$E$156,"E",AB$5:AB$156)</f>
        <v>1402578</v>
      </c>
      <c r="AC164" s="235">
        <f>SUMIF($E$5:$E$156,"E",AC$5:AC$156)</f>
        <v>1402578</v>
      </c>
      <c r="AD164" s="302">
        <f>SUMIF($E$5:$E$156,"E",AD$5:AD$156)</f>
        <v>1402578</v>
      </c>
      <c r="AE164" s="237">
        <f>SUMIF($E$5:$E$156,"E",AE$5:AE$156)</f>
        <v>1103685</v>
      </c>
      <c r="AF164" s="237">
        <f>SUMIF($E$5:$E$156,"E",AF$5:AF$156)</f>
        <v>0</v>
      </c>
    </row>
    <row r="165" spans="3:32" x14ac:dyDescent="0.2">
      <c r="D165" s="370"/>
      <c r="E165" s="370" t="s">
        <v>177</v>
      </c>
      <c r="F165" s="231"/>
      <c r="G165" s="236"/>
      <c r="H165" s="239">
        <f>SUMIF($E$5:$E$156,"R",H$5:H$156)</f>
        <v>152742</v>
      </c>
      <c r="I165" s="230">
        <f>((H165*1000)/W165)/52</f>
        <v>9.8271868646575911</v>
      </c>
      <c r="J165" s="230">
        <f>((H165*1000)/AC165)/52</f>
        <v>3.7309914653893888</v>
      </c>
      <c r="K165" s="232"/>
      <c r="L165" s="397">
        <f>SUMIF($E$5:$E$156,"R",L$5:L$156)</f>
        <v>83224.44</v>
      </c>
      <c r="M165" s="225">
        <f>((L165*1000)/X165)/52</f>
        <v>5.3199863050581531</v>
      </c>
      <c r="N165" s="225">
        <f>((L165*1000)/AD165)/52</f>
        <v>2.032903034868021</v>
      </c>
      <c r="O165" s="236"/>
      <c r="P165" s="238">
        <f>SUMIF($E$5:$E$156,"R",P$5:P$156)</f>
        <v>23078.850000000002</v>
      </c>
      <c r="Q165" s="228">
        <f>((P165*1000)/Y165)/52</f>
        <v>5.4091240626139658</v>
      </c>
      <c r="R165" s="228">
        <f>((P165*1000)/AE165)/52</f>
        <v>1.6509714032926075</v>
      </c>
      <c r="S165" s="238">
        <f>SUMIF($E$5:$E$156,"R",S$5:S$156)</f>
        <v>49116.36</v>
      </c>
      <c r="T165" s="228">
        <f>((S165*1000)/Z165)/52</f>
        <v>7.8918619104605767</v>
      </c>
      <c r="U165" s="228">
        <f>((S165*1000)/AF165)/52</f>
        <v>2.7028016350960589</v>
      </c>
      <c r="W165" s="239">
        <f>SUMIF($E$5:$E$156,"R",W$5:W$156)</f>
        <v>298900</v>
      </c>
      <c r="X165" s="302">
        <f>SUMIF($E$5:$E$156,"R",X$5:X$156)</f>
        <v>300841</v>
      </c>
      <c r="Y165" s="238">
        <f>SUMIF($E$5:$E$156,"R",Y$5:Y$156)</f>
        <v>82051</v>
      </c>
      <c r="Z165" s="238">
        <f>SUMIF($E$5:$E$156,"R",Z$5:Z$156)</f>
        <v>119686</v>
      </c>
      <c r="AB165" s="13">
        <f>SUMIF($E$5:$E$156,"R",AB$5:AB$156)</f>
        <v>787283</v>
      </c>
      <c r="AC165" s="239">
        <f>SUMIF($E$5:$E$156,"R",AC$5:AC$156)</f>
        <v>787283</v>
      </c>
      <c r="AD165" s="302">
        <f>SUMIF($E$5:$E$156,"R",AD$5:AD$156)</f>
        <v>787283</v>
      </c>
      <c r="AE165" s="238">
        <f>SUMIF($E$5:$E$156,"R",AE$5:AE$156)</f>
        <v>268826</v>
      </c>
      <c r="AF165" s="238">
        <f>SUMIF($E$5:$E$156,"R",AF$5:AF$156)</f>
        <v>349469</v>
      </c>
    </row>
    <row r="166" spans="3:32" x14ac:dyDescent="0.2">
      <c r="D166" s="370"/>
      <c r="E166" s="370" t="s">
        <v>178</v>
      </c>
      <c r="F166" s="231"/>
      <c r="G166" s="240"/>
      <c r="H166" s="235">
        <f>SUMIF($E$5:$E$156,"N",H$5:H$156)</f>
        <v>219816</v>
      </c>
      <c r="I166" s="230">
        <f>((H166*1000)/W166)/52</f>
        <v>11.230060940358719</v>
      </c>
      <c r="J166" s="230">
        <f>((H166*1000)/AC166)/52</f>
        <v>4.1908790840556707</v>
      </c>
      <c r="K166" s="232"/>
      <c r="L166" s="397">
        <f>SUMIF($E$5:$E$156,"N",L$5:L$156)</f>
        <v>87065.51999999999</v>
      </c>
      <c r="M166" s="225">
        <f>((L166*1000)/X166)/52</f>
        <v>4.985178251480284</v>
      </c>
      <c r="N166" s="225">
        <f>((L166*1000)/AD166)/52</f>
        <v>1.8498466760027077</v>
      </c>
      <c r="O166" s="240"/>
      <c r="P166" s="238">
        <f>SUMIF($E$5:$E$156,"N",P$5:P$156)</f>
        <v>29309.289999999997</v>
      </c>
      <c r="Q166" s="228">
        <f>((P166*1000)/Y166)/52</f>
        <v>4.5352445470525602</v>
      </c>
      <c r="R166" s="228">
        <f>((P166*1000)/AE166)/52</f>
        <v>1.6782897681281443</v>
      </c>
      <c r="S166" s="238">
        <f>SUMIF($E$5:$E$156,"N",S$5:S$156)</f>
        <v>12328.57</v>
      </c>
      <c r="T166" s="228">
        <f>((S166*1000)/Z166)/52</f>
        <v>3.8443982522641864</v>
      </c>
      <c r="U166" s="228">
        <f>((S166*1000)/AF166)/52</f>
        <v>1.2261602034329306</v>
      </c>
      <c r="W166" s="235">
        <f>SUMIF($E$5:$E$156,"N",W$5:W$156)</f>
        <v>376421</v>
      </c>
      <c r="X166" s="302">
        <f>SUMIF($E$5:$E$156,"N",X$5:X$156)</f>
        <v>335863</v>
      </c>
      <c r="Y166" s="238">
        <f>SUMIF($E$5:$E$156,"N",Y$5:Y$156)</f>
        <v>124280</v>
      </c>
      <c r="Z166" s="238">
        <f>SUMIF($E$5:$E$156,"N",Z$5:Z$156)</f>
        <v>61671</v>
      </c>
      <c r="AB166" s="13">
        <f>SUMIF($E$5:$E$156,"N",AB$5:AB$156)</f>
        <v>1010209</v>
      </c>
      <c r="AC166" s="235">
        <f>SUMIF($E$5:$E$156,"N",AC$5:AC$156)</f>
        <v>1008674</v>
      </c>
      <c r="AD166" s="302">
        <f>SUMIF($E$5:$E$156,"N",AD$5:AD$156)</f>
        <v>905122</v>
      </c>
      <c r="AE166" s="238">
        <f>SUMIF($E$5:$E$156,"N",AE$5:AE$156)</f>
        <v>335842</v>
      </c>
      <c r="AF166" s="238">
        <f>SUMIF($E$5:$E$156,"N",AF$5:AF$156)</f>
        <v>193358</v>
      </c>
    </row>
    <row r="167" spans="3:32" x14ac:dyDescent="0.2">
      <c r="C167" s="243" t="s">
        <v>224</v>
      </c>
      <c r="D167" s="485" t="s">
        <v>225</v>
      </c>
      <c r="E167" s="485"/>
      <c r="F167" s="485"/>
    </row>
  </sheetData>
  <sortState ref="C5:AG156">
    <sortCondition ref="C5:C156"/>
  </sortState>
  <mergeCells count="12">
    <mergeCell ref="D167:F167"/>
    <mergeCell ref="L3:N3"/>
    <mergeCell ref="P3:U3"/>
    <mergeCell ref="C158:E158"/>
    <mergeCell ref="C160:E160"/>
    <mergeCell ref="C162:E162"/>
    <mergeCell ref="H162:U162"/>
    <mergeCell ref="AC4:AF4"/>
    <mergeCell ref="W4:Z4"/>
    <mergeCell ref="P2:U2"/>
    <mergeCell ref="W2:Z2"/>
    <mergeCell ref="AB2:AF2"/>
  </mergeCells>
  <hyperlinks>
    <hyperlink ref="I4" location="'2009-10'!A160" display="Bottom"/>
    <hyperlink ref="H4" location="'2009-10'!A160" display="Bottom"/>
    <hyperlink ref="A62" location="'2009-10'!A160" display="Bottom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75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workbookViewId="0">
      <pane xSplit="7" ySplit="4" topLeftCell="H5" activePane="bottomRight" state="frozen"/>
      <selection activeCell="B36" sqref="B36"/>
      <selection pane="topRight" activeCell="B36" sqref="B36"/>
      <selection pane="bottomLeft" activeCell="B36" sqref="B36"/>
      <selection pane="bottomRight" activeCell="H19" sqref="H19"/>
    </sheetView>
  </sheetViews>
  <sheetFormatPr defaultRowHeight="12.75" x14ac:dyDescent="0.2"/>
  <cols>
    <col min="1" max="2" width="9.140625" style="124"/>
    <col min="3" max="3" width="4.42578125" style="124" bestFit="1" customWidth="1"/>
    <col min="4" max="4" width="19" style="124" bestFit="1" customWidth="1"/>
    <col min="5" max="5" width="3" style="124" bestFit="1" customWidth="1"/>
    <col min="6" max="6" width="3" style="124" customWidth="1"/>
    <col min="7" max="7" width="0.85546875" style="147" customWidth="1"/>
    <col min="8" max="8" width="14.7109375" style="149" customWidth="1"/>
    <col min="9" max="9" width="9.28515625" style="149" bestFit="1" customWidth="1"/>
    <col min="10" max="10" width="0.85546875" style="147" customWidth="1"/>
    <col min="11" max="11" width="15.28515625" style="149" customWidth="1"/>
    <col min="12" max="12" width="9.28515625" style="149" bestFit="1" customWidth="1"/>
    <col min="13" max="13" width="0.85546875" style="147" customWidth="1"/>
    <col min="14" max="14" width="14.85546875" style="149" customWidth="1"/>
    <col min="15" max="15" width="10.140625" style="149" bestFit="1" customWidth="1"/>
    <col min="16" max="16384" width="9.140625" style="124"/>
  </cols>
  <sheetData>
    <row r="1" spans="1:15" s="104" customFormat="1" ht="15.75" x14ac:dyDescent="0.25">
      <c r="A1" s="406"/>
      <c r="B1" s="406"/>
      <c r="C1" s="439" t="s">
        <v>255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</row>
    <row r="2" spans="1:15" s="110" customFormat="1" ht="15.75" x14ac:dyDescent="0.25">
      <c r="A2" s="413"/>
      <c r="B2" s="413"/>
      <c r="C2" s="105"/>
      <c r="D2" s="106"/>
      <c r="E2" s="106"/>
      <c r="F2" s="106"/>
      <c r="G2" s="106"/>
      <c r="H2" s="107"/>
      <c r="I2" s="107"/>
      <c r="J2" s="106"/>
      <c r="K2" s="107"/>
      <c r="L2" s="107"/>
      <c r="M2" s="106"/>
      <c r="N2" s="107"/>
      <c r="O2" s="107"/>
    </row>
    <row r="3" spans="1:15" s="115" customFormat="1" ht="15.75" x14ac:dyDescent="0.25">
      <c r="C3" s="111"/>
      <c r="D3" s="112"/>
      <c r="E3" s="106"/>
      <c r="F3" s="113"/>
      <c r="G3" s="113"/>
      <c r="H3" s="486" t="s">
        <v>221</v>
      </c>
      <c r="I3" s="486"/>
      <c r="J3" s="248"/>
      <c r="K3" s="492" t="s">
        <v>190</v>
      </c>
      <c r="L3" s="492"/>
      <c r="M3" s="248"/>
      <c r="N3" s="493" t="s">
        <v>196</v>
      </c>
      <c r="O3" s="494"/>
    </row>
    <row r="4" spans="1:15" ht="49.5" x14ac:dyDescent="0.2">
      <c r="A4" s="189" t="s">
        <v>309</v>
      </c>
      <c r="B4" s="189" t="s">
        <v>310</v>
      </c>
      <c r="C4" s="118" t="s">
        <v>169</v>
      </c>
      <c r="D4" s="119" t="s">
        <v>168</v>
      </c>
      <c r="E4" s="120" t="s">
        <v>167</v>
      </c>
      <c r="F4" s="249" t="s">
        <v>166</v>
      </c>
      <c r="G4" s="250"/>
      <c r="H4" s="251" t="s">
        <v>226</v>
      </c>
      <c r="I4" s="251" t="s">
        <v>227</v>
      </c>
      <c r="J4" s="250"/>
      <c r="K4" s="252" t="s">
        <v>226</v>
      </c>
      <c r="L4" s="252" t="s">
        <v>227</v>
      </c>
      <c r="M4" s="250"/>
      <c r="N4" s="253" t="s">
        <v>226</v>
      </c>
      <c r="O4" s="254" t="s">
        <v>227</v>
      </c>
    </row>
    <row r="5" spans="1:15" x14ac:dyDescent="0.2">
      <c r="A5" s="407" t="s">
        <v>311</v>
      </c>
      <c r="B5" s="407"/>
      <c r="C5" s="125">
        <v>60</v>
      </c>
      <c r="D5" s="126" t="s">
        <v>158</v>
      </c>
      <c r="E5" s="127" t="s">
        <v>3</v>
      </c>
      <c r="F5" s="128">
        <v>4</v>
      </c>
      <c r="G5" s="255"/>
      <c r="H5" s="256" t="s">
        <v>266</v>
      </c>
      <c r="I5" s="257" t="s">
        <v>259</v>
      </c>
      <c r="J5" s="255"/>
      <c r="K5" s="258" t="s">
        <v>262</v>
      </c>
      <c r="L5" s="258" t="s">
        <v>260</v>
      </c>
      <c r="M5" s="255"/>
      <c r="N5" s="259" t="s">
        <v>258</v>
      </c>
      <c r="O5" s="260" t="s">
        <v>259</v>
      </c>
    </row>
    <row r="6" spans="1:15" x14ac:dyDescent="0.2">
      <c r="A6" s="407" t="s">
        <v>312</v>
      </c>
      <c r="B6" s="407"/>
      <c r="C6" s="125">
        <v>110</v>
      </c>
      <c r="D6" s="126" t="s">
        <v>157</v>
      </c>
      <c r="E6" s="127" t="s">
        <v>3</v>
      </c>
      <c r="F6" s="128">
        <v>4</v>
      </c>
      <c r="G6" s="255"/>
      <c r="H6" s="256" t="s">
        <v>267</v>
      </c>
      <c r="I6" s="257" t="s">
        <v>260</v>
      </c>
      <c r="J6" s="255"/>
      <c r="K6" s="258"/>
      <c r="L6" s="258"/>
      <c r="M6" s="255"/>
      <c r="N6" s="259" t="s">
        <v>258</v>
      </c>
      <c r="O6" s="260" t="s">
        <v>260</v>
      </c>
    </row>
    <row r="7" spans="1:15" x14ac:dyDescent="0.2">
      <c r="A7" s="407" t="s">
        <v>313</v>
      </c>
      <c r="B7" s="407"/>
      <c r="C7" s="125">
        <v>150</v>
      </c>
      <c r="D7" s="126" t="s">
        <v>156</v>
      </c>
      <c r="E7" s="127" t="s">
        <v>8</v>
      </c>
      <c r="F7" s="128">
        <v>2</v>
      </c>
      <c r="G7" s="255"/>
      <c r="H7" s="256" t="s">
        <v>266</v>
      </c>
      <c r="I7" s="257" t="s">
        <v>259</v>
      </c>
      <c r="J7" s="255"/>
      <c r="K7" s="258" t="s">
        <v>262</v>
      </c>
      <c r="L7" s="258" t="s">
        <v>274</v>
      </c>
      <c r="M7" s="255"/>
      <c r="N7" s="259" t="s">
        <v>261</v>
      </c>
      <c r="O7" s="260" t="s">
        <v>260</v>
      </c>
    </row>
    <row r="8" spans="1:15" x14ac:dyDescent="0.2">
      <c r="A8" s="407" t="s">
        <v>314</v>
      </c>
      <c r="B8" s="407"/>
      <c r="C8" s="125">
        <v>200</v>
      </c>
      <c r="D8" s="126" t="s">
        <v>155</v>
      </c>
      <c r="E8" s="127" t="s">
        <v>8</v>
      </c>
      <c r="F8" s="128">
        <v>2</v>
      </c>
      <c r="G8" s="255"/>
      <c r="H8" s="256" t="s">
        <v>266</v>
      </c>
      <c r="I8" s="257" t="s">
        <v>259</v>
      </c>
      <c r="J8" s="255"/>
      <c r="K8" s="258" t="s">
        <v>262</v>
      </c>
      <c r="L8" s="258" t="s">
        <v>274</v>
      </c>
      <c r="M8" s="255"/>
      <c r="N8" s="259" t="s">
        <v>261</v>
      </c>
      <c r="O8" s="260" t="s">
        <v>260</v>
      </c>
    </row>
    <row r="9" spans="1:15" x14ac:dyDescent="0.2">
      <c r="A9" s="407" t="s">
        <v>315</v>
      </c>
      <c r="B9" s="407"/>
      <c r="C9" s="125">
        <v>250</v>
      </c>
      <c r="D9" s="126" t="s">
        <v>154</v>
      </c>
      <c r="E9" s="127" t="s">
        <v>11</v>
      </c>
      <c r="F9" s="128">
        <v>4</v>
      </c>
      <c r="G9" s="255"/>
      <c r="H9" s="256" t="s">
        <v>266</v>
      </c>
      <c r="I9" s="257" t="s">
        <v>259</v>
      </c>
      <c r="J9" s="255"/>
      <c r="K9" s="258"/>
      <c r="L9" s="258"/>
      <c r="M9" s="255"/>
      <c r="N9" s="259" t="s">
        <v>262</v>
      </c>
      <c r="O9" s="260" t="s">
        <v>259</v>
      </c>
    </row>
    <row r="10" spans="1:15" x14ac:dyDescent="0.2">
      <c r="A10" s="407" t="s">
        <v>311</v>
      </c>
      <c r="B10" s="407"/>
      <c r="C10" s="125">
        <v>300</v>
      </c>
      <c r="D10" s="126" t="s">
        <v>153</v>
      </c>
      <c r="E10" s="127" t="s">
        <v>3</v>
      </c>
      <c r="F10" s="128">
        <v>9</v>
      </c>
      <c r="G10" s="255"/>
      <c r="H10" s="256"/>
      <c r="I10" s="257"/>
      <c r="J10" s="255"/>
      <c r="K10" s="258"/>
      <c r="L10" s="258"/>
      <c r="M10" s="255"/>
      <c r="N10" s="259" t="s">
        <v>262</v>
      </c>
      <c r="O10" s="260" t="s">
        <v>260</v>
      </c>
    </row>
    <row r="11" spans="1:15" x14ac:dyDescent="0.2">
      <c r="A11" s="407" t="s">
        <v>313</v>
      </c>
      <c r="B11" s="407"/>
      <c r="C11" s="125">
        <v>350</v>
      </c>
      <c r="D11" s="126" t="s">
        <v>152</v>
      </c>
      <c r="E11" s="127" t="s">
        <v>8</v>
      </c>
      <c r="F11" s="128">
        <v>3</v>
      </c>
      <c r="G11" s="255"/>
      <c r="H11" s="256" t="s">
        <v>266</v>
      </c>
      <c r="I11" s="257" t="s">
        <v>259</v>
      </c>
      <c r="J11" s="255"/>
      <c r="K11" s="258" t="s">
        <v>262</v>
      </c>
      <c r="L11" s="258" t="s">
        <v>274</v>
      </c>
      <c r="M11" s="255"/>
      <c r="N11" s="259" t="s">
        <v>261</v>
      </c>
      <c r="O11" s="260" t="s">
        <v>260</v>
      </c>
    </row>
    <row r="12" spans="1:15" x14ac:dyDescent="0.2">
      <c r="A12" s="407" t="s">
        <v>316</v>
      </c>
      <c r="B12" s="407"/>
      <c r="C12" s="125">
        <v>470</v>
      </c>
      <c r="D12" s="126" t="s">
        <v>151</v>
      </c>
      <c r="E12" s="127" t="s">
        <v>3</v>
      </c>
      <c r="F12" s="128">
        <v>4</v>
      </c>
      <c r="G12" s="255"/>
      <c r="H12" s="256" t="s">
        <v>266</v>
      </c>
      <c r="I12" s="257" t="s">
        <v>259</v>
      </c>
      <c r="J12" s="255"/>
      <c r="K12" s="258"/>
      <c r="L12" s="258"/>
      <c r="M12" s="255"/>
      <c r="N12" s="259" t="s">
        <v>262</v>
      </c>
      <c r="O12" s="260" t="s">
        <v>260</v>
      </c>
    </row>
    <row r="13" spans="1:15" x14ac:dyDescent="0.2">
      <c r="A13" s="407" t="s">
        <v>314</v>
      </c>
      <c r="B13" s="407"/>
      <c r="C13" s="125">
        <v>500</v>
      </c>
      <c r="D13" s="126" t="s">
        <v>206</v>
      </c>
      <c r="E13" s="127" t="s">
        <v>8</v>
      </c>
      <c r="F13" s="128">
        <v>7</v>
      </c>
      <c r="G13" s="255"/>
      <c r="H13" s="256" t="s">
        <v>266</v>
      </c>
      <c r="I13" s="257" t="s">
        <v>259</v>
      </c>
      <c r="J13" s="255"/>
      <c r="K13" s="258" t="s">
        <v>262</v>
      </c>
      <c r="L13" s="258" t="s">
        <v>274</v>
      </c>
      <c r="M13" s="255"/>
      <c r="N13" s="259" t="s">
        <v>258</v>
      </c>
      <c r="O13" s="260" t="s">
        <v>260</v>
      </c>
    </row>
    <row r="14" spans="1:15" x14ac:dyDescent="0.2">
      <c r="A14" s="407" t="s">
        <v>317</v>
      </c>
      <c r="B14" s="407"/>
      <c r="C14" s="125">
        <v>550</v>
      </c>
      <c r="D14" s="126" t="s">
        <v>149</v>
      </c>
      <c r="E14" s="127" t="s">
        <v>3</v>
      </c>
      <c r="F14" s="128">
        <v>4</v>
      </c>
      <c r="G14" s="255"/>
      <c r="H14" s="256" t="s">
        <v>266</v>
      </c>
      <c r="I14" s="257" t="s">
        <v>259</v>
      </c>
      <c r="J14" s="255"/>
      <c r="K14" s="258" t="s">
        <v>262</v>
      </c>
      <c r="L14" s="258" t="s">
        <v>275</v>
      </c>
      <c r="M14" s="255"/>
      <c r="N14" s="259" t="s">
        <v>258</v>
      </c>
      <c r="O14" s="260" t="s">
        <v>260</v>
      </c>
    </row>
    <row r="15" spans="1:15" x14ac:dyDescent="0.2">
      <c r="A15" s="407" t="s">
        <v>318</v>
      </c>
      <c r="B15" s="407"/>
      <c r="C15" s="125">
        <v>600</v>
      </c>
      <c r="D15" s="126" t="s">
        <v>148</v>
      </c>
      <c r="E15" s="127" t="s">
        <v>11</v>
      </c>
      <c r="F15" s="128">
        <v>11</v>
      </c>
      <c r="G15" s="255"/>
      <c r="H15" s="256" t="s">
        <v>266</v>
      </c>
      <c r="I15" s="257" t="s">
        <v>259</v>
      </c>
      <c r="J15" s="255"/>
      <c r="K15" s="258"/>
      <c r="L15" s="258"/>
      <c r="M15" s="255"/>
      <c r="N15" s="259" t="s">
        <v>258</v>
      </c>
      <c r="O15" s="260" t="s">
        <v>259</v>
      </c>
    </row>
    <row r="16" spans="1:15" x14ac:dyDescent="0.2">
      <c r="A16" s="407" t="s">
        <v>311</v>
      </c>
      <c r="B16" s="407"/>
      <c r="C16" s="125">
        <v>650</v>
      </c>
      <c r="D16" s="126" t="s">
        <v>147</v>
      </c>
      <c r="E16" s="127" t="s">
        <v>3</v>
      </c>
      <c r="F16" s="128">
        <v>10</v>
      </c>
      <c r="G16" s="255"/>
      <c r="H16" s="256" t="s">
        <v>266</v>
      </c>
      <c r="I16" s="257" t="s">
        <v>259</v>
      </c>
      <c r="J16" s="255"/>
      <c r="K16" s="258"/>
      <c r="L16" s="258"/>
      <c r="M16" s="255"/>
      <c r="N16" s="259" t="s">
        <v>261</v>
      </c>
      <c r="O16" s="260" t="s">
        <v>260</v>
      </c>
    </row>
    <row r="17" spans="1:15" x14ac:dyDescent="0.2">
      <c r="A17" s="407" t="s">
        <v>314</v>
      </c>
      <c r="B17" s="407"/>
      <c r="C17" s="125">
        <v>750</v>
      </c>
      <c r="D17" s="126" t="s">
        <v>146</v>
      </c>
      <c r="E17" s="127" t="s">
        <v>8</v>
      </c>
      <c r="F17" s="128">
        <v>3</v>
      </c>
      <c r="G17" s="255"/>
      <c r="H17" s="256" t="s">
        <v>266</v>
      </c>
      <c r="I17" s="257" t="s">
        <v>259</v>
      </c>
      <c r="J17" s="255"/>
      <c r="K17" s="258"/>
      <c r="L17" s="258"/>
      <c r="M17" s="255"/>
      <c r="N17" s="259" t="s">
        <v>262</v>
      </c>
      <c r="O17" s="260" t="s">
        <v>260</v>
      </c>
    </row>
    <row r="18" spans="1:15" x14ac:dyDescent="0.2">
      <c r="A18" s="407" t="s">
        <v>319</v>
      </c>
      <c r="B18" s="407"/>
      <c r="C18" s="125">
        <v>800</v>
      </c>
      <c r="D18" s="126" t="s">
        <v>145</v>
      </c>
      <c r="E18" s="127" t="s">
        <v>3</v>
      </c>
      <c r="F18" s="128">
        <v>10</v>
      </c>
      <c r="G18" s="255"/>
      <c r="H18" s="256"/>
      <c r="I18" s="257"/>
      <c r="J18" s="255"/>
      <c r="K18" s="258"/>
      <c r="L18" s="258"/>
      <c r="M18" s="255"/>
      <c r="N18" s="259" t="s">
        <v>262</v>
      </c>
      <c r="O18" s="260" t="s">
        <v>260</v>
      </c>
    </row>
    <row r="19" spans="1:15" x14ac:dyDescent="0.2">
      <c r="A19" s="407" t="s">
        <v>316</v>
      </c>
      <c r="B19" s="407"/>
      <c r="C19" s="125">
        <v>850</v>
      </c>
      <c r="D19" s="126" t="s">
        <v>144</v>
      </c>
      <c r="E19" s="127" t="s">
        <v>3</v>
      </c>
      <c r="F19" s="128">
        <v>10</v>
      </c>
      <c r="G19" s="255"/>
      <c r="H19" s="256" t="s">
        <v>266</v>
      </c>
      <c r="I19" s="257" t="s">
        <v>259</v>
      </c>
      <c r="J19" s="255"/>
      <c r="K19" s="258"/>
      <c r="L19" s="258"/>
      <c r="M19" s="255"/>
      <c r="N19" s="259" t="s">
        <v>262</v>
      </c>
      <c r="O19" s="260" t="s">
        <v>260</v>
      </c>
    </row>
    <row r="20" spans="1:15" x14ac:dyDescent="0.2">
      <c r="A20" s="408" t="s">
        <v>314</v>
      </c>
      <c r="B20" s="409" t="s">
        <v>316</v>
      </c>
      <c r="C20" s="125">
        <v>900</v>
      </c>
      <c r="D20" s="126" t="s">
        <v>143</v>
      </c>
      <c r="E20" s="127" t="s">
        <v>11</v>
      </c>
      <c r="F20" s="128">
        <v>7</v>
      </c>
      <c r="G20" s="255"/>
      <c r="H20" s="256" t="s">
        <v>268</v>
      </c>
      <c r="I20" s="257" t="s">
        <v>260</v>
      </c>
      <c r="J20" s="255"/>
      <c r="K20" s="258"/>
      <c r="L20" s="258"/>
      <c r="M20" s="255"/>
      <c r="N20" s="259" t="s">
        <v>262</v>
      </c>
      <c r="O20" s="260" t="s">
        <v>260</v>
      </c>
    </row>
    <row r="21" spans="1:15" x14ac:dyDescent="0.2">
      <c r="A21" s="407" t="s">
        <v>316</v>
      </c>
      <c r="B21" s="407"/>
      <c r="C21" s="125">
        <v>950</v>
      </c>
      <c r="D21" s="126" t="s">
        <v>142</v>
      </c>
      <c r="E21" s="127" t="s">
        <v>3</v>
      </c>
      <c r="F21" s="128">
        <v>9</v>
      </c>
      <c r="G21" s="255"/>
      <c r="H21" s="256" t="s">
        <v>266</v>
      </c>
      <c r="I21" s="257" t="s">
        <v>259</v>
      </c>
      <c r="J21" s="255"/>
      <c r="K21" s="258"/>
      <c r="L21" s="258"/>
      <c r="M21" s="255"/>
      <c r="N21" s="259" t="s">
        <v>262</v>
      </c>
      <c r="O21" s="260" t="s">
        <v>260</v>
      </c>
    </row>
    <row r="22" spans="1:15" x14ac:dyDescent="0.2">
      <c r="A22" s="407" t="s">
        <v>317</v>
      </c>
      <c r="B22" s="407"/>
      <c r="C22" s="125">
        <v>1000</v>
      </c>
      <c r="D22" s="126" t="s">
        <v>141</v>
      </c>
      <c r="E22" s="127" t="s">
        <v>3</v>
      </c>
      <c r="F22" s="128">
        <v>9</v>
      </c>
      <c r="G22" s="255"/>
      <c r="H22" s="256" t="s">
        <v>269</v>
      </c>
      <c r="I22" s="257" t="s">
        <v>260</v>
      </c>
      <c r="J22" s="255"/>
      <c r="K22" s="258"/>
      <c r="L22" s="258"/>
      <c r="M22" s="255"/>
      <c r="N22" s="259" t="s">
        <v>258</v>
      </c>
      <c r="O22" s="260" t="s">
        <v>260</v>
      </c>
    </row>
    <row r="23" spans="1:15" x14ac:dyDescent="0.2">
      <c r="A23" s="407" t="s">
        <v>317</v>
      </c>
      <c r="B23" s="407"/>
      <c r="C23" s="125">
        <v>1050</v>
      </c>
      <c r="D23" s="126" t="s">
        <v>140</v>
      </c>
      <c r="E23" s="127" t="s">
        <v>3</v>
      </c>
      <c r="F23" s="128">
        <v>9</v>
      </c>
      <c r="G23" s="255"/>
      <c r="H23" s="256" t="s">
        <v>266</v>
      </c>
      <c r="I23" s="257" t="s">
        <v>259</v>
      </c>
      <c r="J23" s="255"/>
      <c r="K23" s="258"/>
      <c r="L23" s="258"/>
      <c r="M23" s="255"/>
      <c r="N23" s="259" t="s">
        <v>258</v>
      </c>
      <c r="O23" s="260" t="s">
        <v>260</v>
      </c>
    </row>
    <row r="24" spans="1:15" x14ac:dyDescent="0.2">
      <c r="A24" s="407" t="s">
        <v>313</v>
      </c>
      <c r="B24" s="407"/>
      <c r="C24" s="125">
        <v>1100</v>
      </c>
      <c r="D24" s="126" t="s">
        <v>139</v>
      </c>
      <c r="E24" s="127" t="s">
        <v>8</v>
      </c>
      <c r="F24" s="128">
        <v>2</v>
      </c>
      <c r="G24" s="255"/>
      <c r="H24" s="256" t="s">
        <v>266</v>
      </c>
      <c r="I24" s="257" t="s">
        <v>259</v>
      </c>
      <c r="J24" s="255"/>
      <c r="K24" s="258" t="s">
        <v>276</v>
      </c>
      <c r="L24" s="258" t="s">
        <v>260</v>
      </c>
      <c r="M24" s="255"/>
      <c r="N24" s="259" t="s">
        <v>262</v>
      </c>
      <c r="O24" s="260" t="s">
        <v>260</v>
      </c>
    </row>
    <row r="25" spans="1:15" x14ac:dyDescent="0.2">
      <c r="A25" s="407" t="s">
        <v>316</v>
      </c>
      <c r="B25" s="407"/>
      <c r="C25" s="125">
        <v>1150</v>
      </c>
      <c r="D25" s="126" t="s">
        <v>138</v>
      </c>
      <c r="E25" s="127" t="s">
        <v>3</v>
      </c>
      <c r="F25" s="128">
        <v>9</v>
      </c>
      <c r="G25" s="255"/>
      <c r="H25" s="256"/>
      <c r="I25" s="257"/>
      <c r="J25" s="255"/>
      <c r="K25" s="258"/>
      <c r="L25" s="258"/>
      <c r="M25" s="255"/>
      <c r="N25" s="259" t="s">
        <v>262</v>
      </c>
      <c r="O25" s="260" t="s">
        <v>260</v>
      </c>
    </row>
    <row r="26" spans="1:15" x14ac:dyDescent="0.2">
      <c r="A26" s="407" t="s">
        <v>316</v>
      </c>
      <c r="B26" s="407"/>
      <c r="C26" s="125">
        <v>1200</v>
      </c>
      <c r="D26" s="126" t="s">
        <v>137</v>
      </c>
      <c r="E26" s="127" t="s">
        <v>3</v>
      </c>
      <c r="F26" s="128">
        <v>9</v>
      </c>
      <c r="G26" s="255"/>
      <c r="H26" s="256"/>
      <c r="I26" s="257"/>
      <c r="J26" s="255"/>
      <c r="K26" s="258"/>
      <c r="L26" s="258"/>
      <c r="M26" s="255"/>
      <c r="N26" s="259" t="s">
        <v>262</v>
      </c>
      <c r="O26" s="260" t="s">
        <v>260</v>
      </c>
    </row>
    <row r="27" spans="1:15" x14ac:dyDescent="0.2">
      <c r="A27" s="407" t="s">
        <v>316</v>
      </c>
      <c r="B27" s="407"/>
      <c r="C27" s="125">
        <v>1250</v>
      </c>
      <c r="D27" s="126" t="s">
        <v>136</v>
      </c>
      <c r="E27" s="127" t="s">
        <v>3</v>
      </c>
      <c r="F27" s="128">
        <v>4</v>
      </c>
      <c r="G27" s="255"/>
      <c r="H27" s="256"/>
      <c r="I27" s="257"/>
      <c r="J27" s="255"/>
      <c r="K27" s="258"/>
      <c r="L27" s="258"/>
      <c r="M27" s="255"/>
      <c r="N27" s="259" t="s">
        <v>262</v>
      </c>
      <c r="O27" s="260" t="s">
        <v>260</v>
      </c>
    </row>
    <row r="28" spans="1:15" x14ac:dyDescent="0.2">
      <c r="A28" s="407" t="s">
        <v>313</v>
      </c>
      <c r="B28" s="407"/>
      <c r="C28" s="125">
        <v>1300</v>
      </c>
      <c r="D28" s="126" t="s">
        <v>135</v>
      </c>
      <c r="E28" s="127" t="s">
        <v>8</v>
      </c>
      <c r="F28" s="128">
        <v>2</v>
      </c>
      <c r="G28" s="255"/>
      <c r="H28" s="256" t="s">
        <v>266</v>
      </c>
      <c r="I28" s="257" t="s">
        <v>259</v>
      </c>
      <c r="J28" s="255"/>
      <c r="K28" s="258" t="s">
        <v>262</v>
      </c>
      <c r="L28" s="258" t="s">
        <v>274</v>
      </c>
      <c r="M28" s="255"/>
      <c r="N28" s="259" t="s">
        <v>261</v>
      </c>
      <c r="O28" s="260" t="s">
        <v>260</v>
      </c>
    </row>
    <row r="29" spans="1:15" x14ac:dyDescent="0.2">
      <c r="A29" s="407" t="s">
        <v>315</v>
      </c>
      <c r="B29" s="407"/>
      <c r="C29" s="125">
        <v>1350</v>
      </c>
      <c r="D29" s="126" t="s">
        <v>134</v>
      </c>
      <c r="E29" s="127" t="s">
        <v>11</v>
      </c>
      <c r="F29" s="128">
        <v>4</v>
      </c>
      <c r="G29" s="255"/>
      <c r="H29" s="256" t="s">
        <v>266</v>
      </c>
      <c r="I29" s="257" t="s">
        <v>259</v>
      </c>
      <c r="J29" s="255"/>
      <c r="K29" s="258"/>
      <c r="L29" s="258"/>
      <c r="M29" s="255"/>
      <c r="N29" s="259" t="s">
        <v>258</v>
      </c>
      <c r="O29" s="260" t="s">
        <v>260</v>
      </c>
    </row>
    <row r="30" spans="1:15" x14ac:dyDescent="0.2">
      <c r="A30" s="407" t="s">
        <v>316</v>
      </c>
      <c r="B30" s="407"/>
      <c r="C30" s="125">
        <v>1400</v>
      </c>
      <c r="D30" s="126" t="s">
        <v>133</v>
      </c>
      <c r="E30" s="127" t="s">
        <v>3</v>
      </c>
      <c r="F30" s="128">
        <v>11</v>
      </c>
      <c r="G30" s="255"/>
      <c r="H30" s="256" t="s">
        <v>266</v>
      </c>
      <c r="I30" s="257" t="s">
        <v>259</v>
      </c>
      <c r="J30" s="255"/>
      <c r="K30" s="258"/>
      <c r="L30" s="258"/>
      <c r="M30" s="255"/>
      <c r="N30" s="259" t="s">
        <v>262</v>
      </c>
      <c r="O30" s="260" t="s">
        <v>260</v>
      </c>
    </row>
    <row r="31" spans="1:15" x14ac:dyDescent="0.2">
      <c r="A31" s="407" t="s">
        <v>320</v>
      </c>
      <c r="B31" s="407"/>
      <c r="C31" s="125">
        <v>1450</v>
      </c>
      <c r="D31" s="126" t="s">
        <v>132</v>
      </c>
      <c r="E31" s="127" t="s">
        <v>8</v>
      </c>
      <c r="F31" s="128">
        <v>6</v>
      </c>
      <c r="G31" s="255"/>
      <c r="H31" s="256" t="s">
        <v>266</v>
      </c>
      <c r="I31" s="257" t="s">
        <v>260</v>
      </c>
      <c r="J31" s="255"/>
      <c r="K31" s="258" t="s">
        <v>262</v>
      </c>
      <c r="L31" s="258" t="s">
        <v>260</v>
      </c>
      <c r="M31" s="255"/>
      <c r="N31" s="259" t="s">
        <v>261</v>
      </c>
      <c r="O31" s="260" t="s">
        <v>260</v>
      </c>
    </row>
    <row r="32" spans="1:15" x14ac:dyDescent="0.2">
      <c r="A32" s="407" t="s">
        <v>320</v>
      </c>
      <c r="B32" s="407"/>
      <c r="C32" s="125">
        <v>1500</v>
      </c>
      <c r="D32" s="126" t="s">
        <v>131</v>
      </c>
      <c r="E32" s="127" t="s">
        <v>8</v>
      </c>
      <c r="F32" s="128">
        <v>7</v>
      </c>
      <c r="G32" s="255"/>
      <c r="H32" s="256" t="s">
        <v>266</v>
      </c>
      <c r="I32" s="257" t="s">
        <v>259</v>
      </c>
      <c r="J32" s="255"/>
      <c r="K32" s="258" t="s">
        <v>262</v>
      </c>
      <c r="L32" s="258" t="s">
        <v>274</v>
      </c>
      <c r="M32" s="255"/>
      <c r="N32" s="259" t="s">
        <v>258</v>
      </c>
      <c r="O32" s="260" t="s">
        <v>260</v>
      </c>
    </row>
    <row r="33" spans="1:15" x14ac:dyDescent="0.2">
      <c r="A33" s="407" t="s">
        <v>313</v>
      </c>
      <c r="B33" s="407"/>
      <c r="C33" s="125">
        <v>1520</v>
      </c>
      <c r="D33" s="126" t="s">
        <v>130</v>
      </c>
      <c r="E33" s="127" t="s">
        <v>8</v>
      </c>
      <c r="F33" s="128">
        <v>2</v>
      </c>
      <c r="G33" s="255"/>
      <c r="H33" s="256" t="s">
        <v>266</v>
      </c>
      <c r="I33" s="257" t="s">
        <v>259</v>
      </c>
      <c r="J33" s="255"/>
      <c r="K33" s="258" t="s">
        <v>262</v>
      </c>
      <c r="L33" s="258" t="s">
        <v>274</v>
      </c>
      <c r="M33" s="255"/>
      <c r="N33" s="259" t="s">
        <v>261</v>
      </c>
      <c r="O33" s="260" t="s">
        <v>260</v>
      </c>
    </row>
    <row r="34" spans="1:15" x14ac:dyDescent="0.2">
      <c r="A34" s="407" t="s">
        <v>313</v>
      </c>
      <c r="B34" s="407"/>
      <c r="C34" s="125">
        <v>1550</v>
      </c>
      <c r="D34" s="126" t="s">
        <v>129</v>
      </c>
      <c r="E34" s="127" t="s">
        <v>8</v>
      </c>
      <c r="F34" s="128">
        <v>3</v>
      </c>
      <c r="G34" s="255"/>
      <c r="H34" s="256" t="s">
        <v>266</v>
      </c>
      <c r="I34" s="257" t="s">
        <v>259</v>
      </c>
      <c r="J34" s="255"/>
      <c r="K34" s="258" t="s">
        <v>262</v>
      </c>
      <c r="L34" s="258" t="s">
        <v>274</v>
      </c>
      <c r="M34" s="255"/>
      <c r="N34" s="259" t="s">
        <v>258</v>
      </c>
      <c r="O34" s="260" t="s">
        <v>260</v>
      </c>
    </row>
    <row r="35" spans="1:15" x14ac:dyDescent="0.2">
      <c r="A35" s="407" t="s">
        <v>321</v>
      </c>
      <c r="B35" s="407"/>
      <c r="C35" s="125">
        <v>1600</v>
      </c>
      <c r="D35" s="126" t="s">
        <v>128</v>
      </c>
      <c r="E35" s="127" t="s">
        <v>3</v>
      </c>
      <c r="F35" s="128">
        <v>9</v>
      </c>
      <c r="G35" s="255"/>
      <c r="H35" s="256"/>
      <c r="I35" s="257"/>
      <c r="J35" s="255"/>
      <c r="K35" s="258"/>
      <c r="L35" s="258"/>
      <c r="M35" s="255"/>
      <c r="N35" s="259" t="s">
        <v>262</v>
      </c>
      <c r="O35" s="260" t="s">
        <v>260</v>
      </c>
    </row>
    <row r="36" spans="1:15" x14ac:dyDescent="0.2">
      <c r="A36" s="407" t="s">
        <v>316</v>
      </c>
      <c r="B36" s="407"/>
      <c r="C36" s="125">
        <v>1700</v>
      </c>
      <c r="D36" s="126" t="s">
        <v>127</v>
      </c>
      <c r="E36" s="127" t="s">
        <v>3</v>
      </c>
      <c r="F36" s="128">
        <v>9</v>
      </c>
      <c r="G36" s="255"/>
      <c r="H36" s="256"/>
      <c r="I36" s="257"/>
      <c r="J36" s="255"/>
      <c r="K36" s="258"/>
      <c r="L36" s="258"/>
      <c r="M36" s="255"/>
      <c r="N36" s="259" t="s">
        <v>262</v>
      </c>
      <c r="O36" s="260" t="s">
        <v>260</v>
      </c>
    </row>
    <row r="37" spans="1:15" x14ac:dyDescent="0.2">
      <c r="A37" s="407" t="s">
        <v>322</v>
      </c>
      <c r="B37" s="407"/>
      <c r="C37" s="125">
        <v>1720</v>
      </c>
      <c r="D37" s="126" t="s">
        <v>126</v>
      </c>
      <c r="E37" s="127" t="s">
        <v>6</v>
      </c>
      <c r="F37" s="128">
        <v>4</v>
      </c>
      <c r="G37" s="255"/>
      <c r="H37" s="256" t="s">
        <v>266</v>
      </c>
      <c r="I37" s="257" t="s">
        <v>259</v>
      </c>
      <c r="J37" s="255"/>
      <c r="K37" s="258"/>
      <c r="L37" s="258"/>
      <c r="M37" s="255"/>
      <c r="N37" s="259" t="s">
        <v>262</v>
      </c>
      <c r="O37" s="260" t="s">
        <v>260</v>
      </c>
    </row>
    <row r="38" spans="1:15" x14ac:dyDescent="0.2">
      <c r="A38" s="407" t="s">
        <v>315</v>
      </c>
      <c r="B38" s="407"/>
      <c r="C38" s="125">
        <v>1730</v>
      </c>
      <c r="D38" s="126" t="s">
        <v>125</v>
      </c>
      <c r="E38" s="127" t="s">
        <v>11</v>
      </c>
      <c r="F38" s="128">
        <v>4</v>
      </c>
      <c r="G38" s="255"/>
      <c r="H38" s="256" t="s">
        <v>270</v>
      </c>
      <c r="I38" s="257" t="s">
        <v>259</v>
      </c>
      <c r="J38" s="255"/>
      <c r="K38" s="258"/>
      <c r="L38" s="258"/>
      <c r="M38" s="255"/>
      <c r="N38" s="259" t="s">
        <v>262</v>
      </c>
      <c r="O38" s="260" t="s">
        <v>259</v>
      </c>
    </row>
    <row r="39" spans="1:15" x14ac:dyDescent="0.2">
      <c r="A39" s="407" t="s">
        <v>316</v>
      </c>
      <c r="B39" s="407"/>
      <c r="C39" s="125">
        <v>1750</v>
      </c>
      <c r="D39" s="126" t="s">
        <v>124</v>
      </c>
      <c r="E39" s="127" t="s">
        <v>3</v>
      </c>
      <c r="F39" s="128">
        <v>10</v>
      </c>
      <c r="G39" s="255"/>
      <c r="H39" s="256"/>
      <c r="I39" s="257"/>
      <c r="J39" s="255"/>
      <c r="K39" s="258"/>
      <c r="L39" s="258"/>
      <c r="M39" s="255"/>
      <c r="N39" s="259" t="s">
        <v>262</v>
      </c>
      <c r="O39" s="260" t="s">
        <v>260</v>
      </c>
    </row>
    <row r="40" spans="1:15" x14ac:dyDescent="0.2">
      <c r="A40" s="407" t="s">
        <v>318</v>
      </c>
      <c r="B40" s="407"/>
      <c r="C40" s="125">
        <v>1800</v>
      </c>
      <c r="D40" s="126" t="s">
        <v>123</v>
      </c>
      <c r="E40" s="127" t="s">
        <v>11</v>
      </c>
      <c r="F40" s="128">
        <v>4</v>
      </c>
      <c r="G40" s="255"/>
      <c r="H40" s="256" t="s">
        <v>266</v>
      </c>
      <c r="I40" s="257" t="s">
        <v>259</v>
      </c>
      <c r="J40" s="255"/>
      <c r="K40" s="258"/>
      <c r="L40" s="258"/>
      <c r="M40" s="255"/>
      <c r="N40" s="259" t="s">
        <v>262</v>
      </c>
      <c r="O40" s="260" t="s">
        <v>259</v>
      </c>
    </row>
    <row r="41" spans="1:15" x14ac:dyDescent="0.2">
      <c r="A41" s="407" t="s">
        <v>311</v>
      </c>
      <c r="B41" s="407"/>
      <c r="C41" s="125">
        <v>1860</v>
      </c>
      <c r="D41" s="126" t="s">
        <v>122</v>
      </c>
      <c r="E41" s="127" t="s">
        <v>3</v>
      </c>
      <c r="F41" s="128">
        <v>8</v>
      </c>
      <c r="G41" s="255"/>
      <c r="H41" s="256"/>
      <c r="I41" s="257"/>
      <c r="J41" s="255"/>
      <c r="K41" s="258"/>
      <c r="L41" s="258"/>
      <c r="M41" s="255"/>
      <c r="N41" s="259"/>
      <c r="O41" s="260"/>
    </row>
    <row r="42" spans="1:15" x14ac:dyDescent="0.2">
      <c r="A42" s="407" t="s">
        <v>319</v>
      </c>
      <c r="B42" s="407"/>
      <c r="C42" s="125">
        <v>2000</v>
      </c>
      <c r="D42" s="126" t="s">
        <v>121</v>
      </c>
      <c r="E42" s="127" t="s">
        <v>3</v>
      </c>
      <c r="F42" s="128">
        <v>9</v>
      </c>
      <c r="G42" s="255"/>
      <c r="H42" s="256" t="s">
        <v>266</v>
      </c>
      <c r="I42" s="257" t="s">
        <v>259</v>
      </c>
      <c r="J42" s="255"/>
      <c r="K42" s="258"/>
      <c r="L42" s="258"/>
      <c r="M42" s="255"/>
      <c r="N42" s="259" t="s">
        <v>258</v>
      </c>
      <c r="O42" s="260" t="s">
        <v>260</v>
      </c>
    </row>
    <row r="43" spans="1:15" x14ac:dyDescent="0.2">
      <c r="A43" s="407" t="s">
        <v>317</v>
      </c>
      <c r="B43" s="407"/>
      <c r="C43" s="125">
        <v>2060</v>
      </c>
      <c r="D43" s="126" t="s">
        <v>120</v>
      </c>
      <c r="E43" s="127" t="s">
        <v>3</v>
      </c>
      <c r="F43" s="128">
        <v>10</v>
      </c>
      <c r="G43" s="255"/>
      <c r="H43" s="256" t="s">
        <v>268</v>
      </c>
      <c r="I43" s="257" t="s">
        <v>259</v>
      </c>
      <c r="J43" s="255"/>
      <c r="K43" s="258"/>
      <c r="L43" s="258"/>
      <c r="M43" s="255"/>
      <c r="N43" s="259" t="s">
        <v>261</v>
      </c>
      <c r="O43" s="260" t="s">
        <v>260</v>
      </c>
    </row>
    <row r="44" spans="1:15" x14ac:dyDescent="0.2">
      <c r="A44" s="407" t="s">
        <v>316</v>
      </c>
      <c r="B44" s="407"/>
      <c r="C44" s="125">
        <v>2150</v>
      </c>
      <c r="D44" s="126" t="s">
        <v>119</v>
      </c>
      <c r="E44" s="127" t="s">
        <v>3</v>
      </c>
      <c r="F44" s="128">
        <v>9</v>
      </c>
      <c r="G44" s="255"/>
      <c r="H44" s="256"/>
      <c r="I44" s="257"/>
      <c r="J44" s="255"/>
      <c r="K44" s="258"/>
      <c r="L44" s="258"/>
      <c r="M44" s="255"/>
      <c r="N44" s="259" t="s">
        <v>262</v>
      </c>
      <c r="O44" s="260" t="s">
        <v>260</v>
      </c>
    </row>
    <row r="45" spans="1:15" x14ac:dyDescent="0.2">
      <c r="A45" s="407" t="s">
        <v>319</v>
      </c>
      <c r="B45" s="407"/>
      <c r="C45" s="125">
        <v>2200</v>
      </c>
      <c r="D45" s="126" t="s">
        <v>118</v>
      </c>
      <c r="E45" s="127" t="s">
        <v>3</v>
      </c>
      <c r="F45" s="128">
        <v>10</v>
      </c>
      <c r="G45" s="255"/>
      <c r="H45" s="256" t="s">
        <v>266</v>
      </c>
      <c r="I45" s="257" t="s">
        <v>259</v>
      </c>
      <c r="J45" s="255"/>
      <c r="K45" s="258" t="s">
        <v>262</v>
      </c>
      <c r="L45" s="258" t="s">
        <v>274</v>
      </c>
      <c r="M45" s="255"/>
      <c r="N45" s="259" t="s">
        <v>258</v>
      </c>
      <c r="O45" s="260" t="s">
        <v>260</v>
      </c>
    </row>
    <row r="46" spans="1:15" x14ac:dyDescent="0.2">
      <c r="A46" s="407" t="s">
        <v>311</v>
      </c>
      <c r="B46" s="407"/>
      <c r="C46" s="125">
        <v>2310</v>
      </c>
      <c r="D46" s="126" t="s">
        <v>117</v>
      </c>
      <c r="E46" s="127" t="s">
        <v>3</v>
      </c>
      <c r="F46" s="128">
        <v>11</v>
      </c>
      <c r="G46" s="255"/>
      <c r="H46" s="256" t="s">
        <v>266</v>
      </c>
      <c r="I46" s="257" t="s">
        <v>259</v>
      </c>
      <c r="J46" s="255"/>
      <c r="K46" s="258"/>
      <c r="L46" s="258"/>
      <c r="M46" s="255"/>
      <c r="N46" s="259" t="s">
        <v>262</v>
      </c>
      <c r="O46" s="260" t="s">
        <v>259</v>
      </c>
    </row>
    <row r="47" spans="1:15" x14ac:dyDescent="0.2">
      <c r="A47" s="407" t="s">
        <v>316</v>
      </c>
      <c r="B47" s="407"/>
      <c r="C47" s="125">
        <v>2350</v>
      </c>
      <c r="D47" s="126" t="s">
        <v>116</v>
      </c>
      <c r="E47" s="127" t="s">
        <v>3</v>
      </c>
      <c r="F47" s="128">
        <v>11</v>
      </c>
      <c r="G47" s="255"/>
      <c r="H47" s="256" t="s">
        <v>266</v>
      </c>
      <c r="I47" s="257" t="s">
        <v>259</v>
      </c>
      <c r="J47" s="255"/>
      <c r="K47" s="258"/>
      <c r="L47" s="258"/>
      <c r="M47" s="255"/>
      <c r="N47" s="259" t="s">
        <v>262</v>
      </c>
      <c r="O47" s="260" t="s">
        <v>260</v>
      </c>
    </row>
    <row r="48" spans="1:15" x14ac:dyDescent="0.2">
      <c r="A48" s="407" t="s">
        <v>311</v>
      </c>
      <c r="B48" s="407"/>
      <c r="C48" s="125">
        <v>2500</v>
      </c>
      <c r="D48" s="126" t="s">
        <v>115</v>
      </c>
      <c r="E48" s="127" t="s">
        <v>3</v>
      </c>
      <c r="F48" s="128">
        <v>4</v>
      </c>
      <c r="G48" s="255"/>
      <c r="H48" s="256"/>
      <c r="I48" s="257"/>
      <c r="J48" s="255"/>
      <c r="K48" s="258"/>
      <c r="L48" s="258"/>
      <c r="M48" s="255"/>
      <c r="N48" s="259" t="s">
        <v>262</v>
      </c>
      <c r="O48" s="260" t="s">
        <v>260</v>
      </c>
    </row>
    <row r="49" spans="1:15" x14ac:dyDescent="0.2">
      <c r="A49" s="407" t="s">
        <v>316</v>
      </c>
      <c r="B49" s="407"/>
      <c r="C49" s="125">
        <v>2600</v>
      </c>
      <c r="D49" s="126" t="s">
        <v>114</v>
      </c>
      <c r="E49" s="127" t="s">
        <v>3</v>
      </c>
      <c r="F49" s="128">
        <v>4</v>
      </c>
      <c r="G49" s="255"/>
      <c r="H49" s="256" t="s">
        <v>266</v>
      </c>
      <c r="I49" s="257" t="s">
        <v>259</v>
      </c>
      <c r="J49" s="255"/>
      <c r="K49" s="258"/>
      <c r="L49" s="258"/>
      <c r="M49" s="255"/>
      <c r="N49" s="259" t="s">
        <v>262</v>
      </c>
      <c r="O49" s="260" t="s">
        <v>260</v>
      </c>
    </row>
    <row r="50" spans="1:15" x14ac:dyDescent="0.2">
      <c r="A50" s="407" t="s">
        <v>322</v>
      </c>
      <c r="B50" s="407"/>
      <c r="C50" s="125">
        <v>2700</v>
      </c>
      <c r="D50" s="126" t="s">
        <v>113</v>
      </c>
      <c r="E50" s="127" t="s">
        <v>11</v>
      </c>
      <c r="F50" s="128">
        <v>10</v>
      </c>
      <c r="G50" s="255"/>
      <c r="H50" s="256" t="s">
        <v>266</v>
      </c>
      <c r="I50" s="257" t="s">
        <v>259</v>
      </c>
      <c r="J50" s="255"/>
      <c r="K50" s="258"/>
      <c r="L50" s="258"/>
      <c r="M50" s="255"/>
      <c r="N50" s="259" t="s">
        <v>262</v>
      </c>
      <c r="O50" s="260" t="s">
        <v>260</v>
      </c>
    </row>
    <row r="51" spans="1:15" x14ac:dyDescent="0.2">
      <c r="A51" s="407" t="s">
        <v>317</v>
      </c>
      <c r="B51" s="407"/>
      <c r="C51" s="125">
        <v>2750</v>
      </c>
      <c r="D51" s="126" t="s">
        <v>112</v>
      </c>
      <c r="E51" s="127" t="s">
        <v>3</v>
      </c>
      <c r="F51" s="128">
        <v>4</v>
      </c>
      <c r="G51" s="255"/>
      <c r="H51" s="256" t="s">
        <v>266</v>
      </c>
      <c r="I51" s="257" t="s">
        <v>259</v>
      </c>
      <c r="J51" s="255"/>
      <c r="K51" s="258" t="s">
        <v>262</v>
      </c>
      <c r="L51" s="258" t="s">
        <v>274</v>
      </c>
      <c r="M51" s="255"/>
      <c r="N51" s="259" t="s">
        <v>263</v>
      </c>
      <c r="O51" s="260" t="s">
        <v>260</v>
      </c>
    </row>
    <row r="52" spans="1:15" x14ac:dyDescent="0.2">
      <c r="A52" s="407" t="s">
        <v>314</v>
      </c>
      <c r="B52" s="407"/>
      <c r="C52" s="125">
        <v>2850</v>
      </c>
      <c r="D52" s="126" t="s">
        <v>111</v>
      </c>
      <c r="E52" s="127" t="s">
        <v>8</v>
      </c>
      <c r="F52" s="128">
        <v>3</v>
      </c>
      <c r="G52" s="255"/>
      <c r="H52" s="256" t="s">
        <v>266</v>
      </c>
      <c r="I52" s="257" t="s">
        <v>259</v>
      </c>
      <c r="J52" s="255"/>
      <c r="K52" s="258"/>
      <c r="L52" s="258"/>
      <c r="M52" s="255"/>
      <c r="N52" s="259" t="s">
        <v>262</v>
      </c>
      <c r="O52" s="260" t="s">
        <v>260</v>
      </c>
    </row>
    <row r="53" spans="1:15" x14ac:dyDescent="0.2">
      <c r="A53" s="407" t="s">
        <v>316</v>
      </c>
      <c r="B53" s="407"/>
      <c r="C53" s="125">
        <v>2900</v>
      </c>
      <c r="D53" s="126" t="s">
        <v>110</v>
      </c>
      <c r="E53" s="127" t="s">
        <v>3</v>
      </c>
      <c r="F53" s="128">
        <v>10</v>
      </c>
      <c r="G53" s="255"/>
      <c r="H53" s="256" t="s">
        <v>266</v>
      </c>
      <c r="I53" s="257" t="s">
        <v>259</v>
      </c>
      <c r="J53" s="255"/>
      <c r="K53" s="258"/>
      <c r="L53" s="258"/>
      <c r="M53" s="255"/>
      <c r="N53" s="259" t="s">
        <v>262</v>
      </c>
      <c r="O53" s="260" t="s">
        <v>260</v>
      </c>
    </row>
    <row r="54" spans="1:15" x14ac:dyDescent="0.2">
      <c r="A54" s="407" t="s">
        <v>316</v>
      </c>
      <c r="B54" s="407"/>
      <c r="C54" s="125">
        <v>2950</v>
      </c>
      <c r="D54" s="126" t="s">
        <v>109</v>
      </c>
      <c r="E54" s="127" t="s">
        <v>3</v>
      </c>
      <c r="F54" s="128">
        <v>9</v>
      </c>
      <c r="G54" s="255"/>
      <c r="H54" s="256" t="s">
        <v>266</v>
      </c>
      <c r="I54" s="257" t="s">
        <v>259</v>
      </c>
      <c r="J54" s="255"/>
      <c r="K54" s="258"/>
      <c r="L54" s="258"/>
      <c r="M54" s="255"/>
      <c r="N54" s="259" t="s">
        <v>262</v>
      </c>
      <c r="O54" s="260" t="s">
        <v>260</v>
      </c>
    </row>
    <row r="55" spans="1:15" x14ac:dyDescent="0.2">
      <c r="A55" s="407" t="s">
        <v>312</v>
      </c>
      <c r="B55" s="407"/>
      <c r="C55" s="125">
        <v>3020</v>
      </c>
      <c r="D55" s="126" t="s">
        <v>108</v>
      </c>
      <c r="E55" s="127" t="s">
        <v>3</v>
      </c>
      <c r="F55" s="128">
        <v>6</v>
      </c>
      <c r="G55" s="255"/>
      <c r="H55" s="256" t="s">
        <v>266</v>
      </c>
      <c r="I55" s="257" t="s">
        <v>259</v>
      </c>
      <c r="J55" s="255"/>
      <c r="K55" s="258"/>
      <c r="L55" s="258"/>
      <c r="M55" s="255"/>
      <c r="N55" s="259" t="s">
        <v>258</v>
      </c>
      <c r="O55" s="260" t="s">
        <v>260</v>
      </c>
    </row>
    <row r="56" spans="1:15" x14ac:dyDescent="0.2">
      <c r="A56" s="407" t="s">
        <v>318</v>
      </c>
      <c r="B56" s="407"/>
      <c r="C56" s="125">
        <v>3050</v>
      </c>
      <c r="D56" s="126" t="s">
        <v>107</v>
      </c>
      <c r="E56" s="127" t="s">
        <v>11</v>
      </c>
      <c r="F56" s="128">
        <v>9</v>
      </c>
      <c r="G56" s="255"/>
      <c r="H56" s="256" t="s">
        <v>266</v>
      </c>
      <c r="I56" s="257" t="s">
        <v>259</v>
      </c>
      <c r="J56" s="255"/>
      <c r="K56" s="258" t="s">
        <v>262</v>
      </c>
      <c r="L56" s="258" t="s">
        <v>274</v>
      </c>
      <c r="M56" s="255"/>
      <c r="N56" s="259" t="s">
        <v>262</v>
      </c>
      <c r="O56" s="260" t="s">
        <v>260</v>
      </c>
    </row>
    <row r="57" spans="1:15" x14ac:dyDescent="0.2">
      <c r="A57" s="410"/>
      <c r="B57" s="407"/>
      <c r="C57" s="125">
        <v>3100</v>
      </c>
      <c r="D57" s="126" t="s">
        <v>106</v>
      </c>
      <c r="E57" s="127" t="s">
        <v>6</v>
      </c>
      <c r="F57" s="128">
        <v>7</v>
      </c>
      <c r="G57" s="255"/>
      <c r="H57" s="256" t="s">
        <v>266</v>
      </c>
      <c r="I57" s="257" t="s">
        <v>259</v>
      </c>
      <c r="J57" s="255"/>
      <c r="K57" s="258" t="s">
        <v>262</v>
      </c>
      <c r="L57" s="258" t="s">
        <v>274</v>
      </c>
      <c r="M57" s="255"/>
      <c r="N57" s="259" t="s">
        <v>261</v>
      </c>
      <c r="O57" s="260" t="s">
        <v>260</v>
      </c>
    </row>
    <row r="58" spans="1:15" x14ac:dyDescent="0.2">
      <c r="A58" s="407" t="s">
        <v>317</v>
      </c>
      <c r="B58" s="407"/>
      <c r="C58" s="125">
        <v>3310</v>
      </c>
      <c r="D58" s="126" t="s">
        <v>105</v>
      </c>
      <c r="E58" s="127" t="s">
        <v>3</v>
      </c>
      <c r="F58" s="128">
        <v>4</v>
      </c>
      <c r="G58" s="255"/>
      <c r="H58" s="256" t="s">
        <v>266</v>
      </c>
      <c r="I58" s="257" t="s">
        <v>259</v>
      </c>
      <c r="J58" s="255"/>
      <c r="K58" s="258"/>
      <c r="L58" s="258"/>
      <c r="M58" s="255"/>
      <c r="N58" s="259" t="s">
        <v>258</v>
      </c>
      <c r="O58" s="260" t="s">
        <v>260</v>
      </c>
    </row>
    <row r="59" spans="1:15" x14ac:dyDescent="0.2">
      <c r="A59" s="407" t="s">
        <v>318</v>
      </c>
      <c r="B59" s="407"/>
      <c r="C59" s="125">
        <v>3350</v>
      </c>
      <c r="D59" s="126" t="s">
        <v>104</v>
      </c>
      <c r="E59" s="127" t="s">
        <v>11</v>
      </c>
      <c r="F59" s="128">
        <v>4</v>
      </c>
      <c r="G59" s="255"/>
      <c r="H59" s="256" t="s">
        <v>266</v>
      </c>
      <c r="I59" s="257" t="s">
        <v>259</v>
      </c>
      <c r="J59" s="255"/>
      <c r="K59" s="258" t="s">
        <v>258</v>
      </c>
      <c r="L59" s="258" t="s">
        <v>274</v>
      </c>
      <c r="M59" s="255"/>
      <c r="N59" s="259" t="s">
        <v>258</v>
      </c>
      <c r="O59" s="260" t="s">
        <v>260</v>
      </c>
    </row>
    <row r="60" spans="1:15" x14ac:dyDescent="0.2">
      <c r="A60" s="411" t="s">
        <v>311</v>
      </c>
      <c r="B60" s="412" t="s">
        <v>319</v>
      </c>
      <c r="C60" s="125">
        <v>3370</v>
      </c>
      <c r="D60" s="126" t="s">
        <v>103</v>
      </c>
      <c r="E60" s="127" t="s">
        <v>3</v>
      </c>
      <c r="F60" s="128">
        <v>11</v>
      </c>
      <c r="G60" s="255"/>
      <c r="H60" s="256" t="s">
        <v>266</v>
      </c>
      <c r="I60" s="257" t="s">
        <v>259</v>
      </c>
      <c r="J60" s="255"/>
      <c r="K60" s="258"/>
      <c r="L60" s="258"/>
      <c r="M60" s="255"/>
      <c r="N60" s="259" t="s">
        <v>262</v>
      </c>
      <c r="O60" s="260" t="s">
        <v>260</v>
      </c>
    </row>
    <row r="61" spans="1:15" x14ac:dyDescent="0.2">
      <c r="A61" s="407" t="s">
        <v>318</v>
      </c>
      <c r="B61" s="407"/>
      <c r="C61" s="125">
        <v>3400</v>
      </c>
      <c r="D61" s="126" t="s">
        <v>102</v>
      </c>
      <c r="E61" s="127" t="s">
        <v>11</v>
      </c>
      <c r="F61" s="128">
        <v>4</v>
      </c>
      <c r="G61" s="255"/>
      <c r="H61" s="256" t="s">
        <v>266</v>
      </c>
      <c r="I61" s="257" t="s">
        <v>259</v>
      </c>
      <c r="J61" s="255"/>
      <c r="K61" s="258" t="s">
        <v>262</v>
      </c>
      <c r="L61" s="258" t="s">
        <v>274</v>
      </c>
      <c r="M61" s="255"/>
      <c r="N61" s="259" t="s">
        <v>258</v>
      </c>
      <c r="O61" s="260" t="s">
        <v>260</v>
      </c>
    </row>
    <row r="62" spans="1:15" x14ac:dyDescent="0.2">
      <c r="A62" s="407" t="s">
        <v>321</v>
      </c>
      <c r="B62" s="407"/>
      <c r="C62" s="125">
        <v>3450</v>
      </c>
      <c r="D62" s="126" t="s">
        <v>101</v>
      </c>
      <c r="E62" s="127" t="s">
        <v>3</v>
      </c>
      <c r="F62" s="128">
        <v>4</v>
      </c>
      <c r="G62" s="255"/>
      <c r="H62" s="256" t="s">
        <v>266</v>
      </c>
      <c r="I62" s="257" t="s">
        <v>259</v>
      </c>
      <c r="J62" s="255"/>
      <c r="K62" s="258"/>
      <c r="L62" s="258"/>
      <c r="M62" s="255"/>
      <c r="N62" s="259" t="s">
        <v>262</v>
      </c>
      <c r="O62" s="260" t="s">
        <v>260</v>
      </c>
    </row>
    <row r="63" spans="1:15" x14ac:dyDescent="0.2">
      <c r="A63" s="407" t="s">
        <v>319</v>
      </c>
      <c r="B63" s="407"/>
      <c r="C63" s="125">
        <v>3500</v>
      </c>
      <c r="D63" s="126" t="s">
        <v>100</v>
      </c>
      <c r="E63" s="127" t="s">
        <v>3</v>
      </c>
      <c r="F63" s="128">
        <v>9</v>
      </c>
      <c r="G63" s="255"/>
      <c r="H63" s="256" t="s">
        <v>266</v>
      </c>
      <c r="I63" s="257" t="s">
        <v>259</v>
      </c>
      <c r="J63" s="255"/>
      <c r="K63" s="258"/>
      <c r="L63" s="258"/>
      <c r="M63" s="255"/>
      <c r="N63" s="259" t="s">
        <v>261</v>
      </c>
      <c r="O63" s="260" t="s">
        <v>260</v>
      </c>
    </row>
    <row r="64" spans="1:15" x14ac:dyDescent="0.2">
      <c r="A64" s="407" t="s">
        <v>312</v>
      </c>
      <c r="B64" s="407"/>
      <c r="C64" s="125">
        <v>3550</v>
      </c>
      <c r="D64" s="126" t="s">
        <v>99</v>
      </c>
      <c r="E64" s="127" t="s">
        <v>3</v>
      </c>
      <c r="F64" s="128">
        <v>11</v>
      </c>
      <c r="G64" s="255"/>
      <c r="H64" s="256" t="s">
        <v>271</v>
      </c>
      <c r="I64" s="257" t="s">
        <v>260</v>
      </c>
      <c r="J64" s="255"/>
      <c r="K64" s="258" t="s">
        <v>262</v>
      </c>
      <c r="L64" s="258" t="s">
        <v>274</v>
      </c>
      <c r="M64" s="255"/>
      <c r="N64" s="259" t="s">
        <v>258</v>
      </c>
      <c r="O64" s="260" t="s">
        <v>260</v>
      </c>
    </row>
    <row r="65" spans="1:15" x14ac:dyDescent="0.2">
      <c r="A65" s="407" t="s">
        <v>312</v>
      </c>
      <c r="B65" s="407"/>
      <c r="C65" s="125">
        <v>3650</v>
      </c>
      <c r="D65" s="126" t="s">
        <v>98</v>
      </c>
      <c r="E65" s="127" t="s">
        <v>3</v>
      </c>
      <c r="F65" s="128">
        <v>9</v>
      </c>
      <c r="G65" s="255"/>
      <c r="H65" s="256" t="s">
        <v>267</v>
      </c>
      <c r="I65" s="257" t="s">
        <v>260</v>
      </c>
      <c r="J65" s="255"/>
      <c r="K65" s="258"/>
      <c r="L65" s="258"/>
      <c r="M65" s="255"/>
      <c r="N65" s="259" t="s">
        <v>258</v>
      </c>
      <c r="O65" s="260" t="s">
        <v>260</v>
      </c>
    </row>
    <row r="66" spans="1:15" x14ac:dyDescent="0.2">
      <c r="A66" s="407" t="s">
        <v>312</v>
      </c>
      <c r="B66" s="407"/>
      <c r="C66" s="125">
        <v>3660</v>
      </c>
      <c r="D66" s="126" t="s">
        <v>97</v>
      </c>
      <c r="E66" s="127" t="s">
        <v>3</v>
      </c>
      <c r="F66" s="128">
        <v>10</v>
      </c>
      <c r="G66" s="255"/>
      <c r="H66" s="256" t="s">
        <v>270</v>
      </c>
      <c r="I66" s="257" t="s">
        <v>259</v>
      </c>
      <c r="J66" s="255"/>
      <c r="K66" s="258"/>
      <c r="L66" s="258"/>
      <c r="M66" s="255"/>
      <c r="N66" s="259" t="s">
        <v>258</v>
      </c>
      <c r="O66" s="260" t="s">
        <v>260</v>
      </c>
    </row>
    <row r="67" spans="1:15" x14ac:dyDescent="0.2">
      <c r="A67" s="407" t="s">
        <v>317</v>
      </c>
      <c r="B67" s="407"/>
      <c r="C67" s="125">
        <v>3700</v>
      </c>
      <c r="D67" s="126" t="s">
        <v>96</v>
      </c>
      <c r="E67" s="127" t="s">
        <v>3</v>
      </c>
      <c r="F67" s="128">
        <v>9</v>
      </c>
      <c r="G67" s="255"/>
      <c r="H67" s="256" t="s">
        <v>266</v>
      </c>
      <c r="I67" s="257" t="s">
        <v>259</v>
      </c>
      <c r="J67" s="255"/>
      <c r="K67" s="258"/>
      <c r="L67" s="258"/>
      <c r="M67" s="255"/>
      <c r="N67" s="259" t="s">
        <v>258</v>
      </c>
      <c r="O67" s="260" t="s">
        <v>260</v>
      </c>
    </row>
    <row r="68" spans="1:15" x14ac:dyDescent="0.2">
      <c r="A68" s="407" t="s">
        <v>318</v>
      </c>
      <c r="B68" s="407"/>
      <c r="C68" s="125">
        <v>3750</v>
      </c>
      <c r="D68" s="126" t="s">
        <v>95</v>
      </c>
      <c r="E68" s="127" t="s">
        <v>11</v>
      </c>
      <c r="F68" s="128">
        <v>4</v>
      </c>
      <c r="G68" s="255"/>
      <c r="H68" s="256" t="s">
        <v>266</v>
      </c>
      <c r="I68" s="257" t="s">
        <v>259</v>
      </c>
      <c r="J68" s="255"/>
      <c r="K68" s="258"/>
      <c r="L68" s="258"/>
      <c r="M68" s="255"/>
      <c r="N68" s="259" t="s">
        <v>262</v>
      </c>
      <c r="O68" s="260" t="s">
        <v>259</v>
      </c>
    </row>
    <row r="69" spans="1:15" x14ac:dyDescent="0.2">
      <c r="A69" s="407" t="s">
        <v>314</v>
      </c>
      <c r="B69" s="407"/>
      <c r="C69" s="125">
        <v>3800</v>
      </c>
      <c r="D69" s="126" t="s">
        <v>94</v>
      </c>
      <c r="E69" s="127" t="s">
        <v>6</v>
      </c>
      <c r="F69" s="128">
        <v>6</v>
      </c>
      <c r="G69" s="255"/>
      <c r="H69" s="256" t="s">
        <v>266</v>
      </c>
      <c r="I69" s="257" t="s">
        <v>259</v>
      </c>
      <c r="J69" s="255"/>
      <c r="K69" s="258" t="s">
        <v>262</v>
      </c>
      <c r="L69" s="258" t="s">
        <v>274</v>
      </c>
      <c r="M69" s="255"/>
      <c r="N69" s="259" t="s">
        <v>262</v>
      </c>
      <c r="O69" s="260" t="s">
        <v>260</v>
      </c>
    </row>
    <row r="70" spans="1:15" x14ac:dyDescent="0.2">
      <c r="A70" s="407" t="s">
        <v>321</v>
      </c>
      <c r="B70" s="407"/>
      <c r="C70" s="125">
        <v>3850</v>
      </c>
      <c r="D70" s="126" t="s">
        <v>93</v>
      </c>
      <c r="E70" s="127" t="s">
        <v>3</v>
      </c>
      <c r="F70" s="128">
        <v>9</v>
      </c>
      <c r="G70" s="255"/>
      <c r="H70" s="256"/>
      <c r="I70" s="257"/>
      <c r="J70" s="255"/>
      <c r="K70" s="258"/>
      <c r="L70" s="258"/>
      <c r="M70" s="255"/>
      <c r="N70" s="259" t="s">
        <v>262</v>
      </c>
      <c r="O70" s="260" t="s">
        <v>260</v>
      </c>
    </row>
    <row r="71" spans="1:15" x14ac:dyDescent="0.2">
      <c r="A71" s="407" t="s">
        <v>314</v>
      </c>
      <c r="B71" s="407"/>
      <c r="C71" s="125">
        <v>3950</v>
      </c>
      <c r="D71" s="126" t="s">
        <v>92</v>
      </c>
      <c r="E71" s="127" t="s">
        <v>8</v>
      </c>
      <c r="F71" s="128">
        <v>3</v>
      </c>
      <c r="G71" s="255"/>
      <c r="H71" s="256" t="s">
        <v>266</v>
      </c>
      <c r="I71" s="257" t="s">
        <v>259</v>
      </c>
      <c r="J71" s="255"/>
      <c r="K71" s="258"/>
      <c r="L71" s="258"/>
      <c r="M71" s="255"/>
      <c r="N71" s="259" t="s">
        <v>262</v>
      </c>
      <c r="O71" s="260" t="s">
        <v>260</v>
      </c>
    </row>
    <row r="72" spans="1:15" x14ac:dyDescent="0.2">
      <c r="A72" s="407" t="s">
        <v>323</v>
      </c>
      <c r="B72" s="407"/>
      <c r="C72" s="132">
        <v>4000</v>
      </c>
      <c r="D72" s="133" t="s">
        <v>91</v>
      </c>
      <c r="E72" s="127" t="s">
        <v>8</v>
      </c>
      <c r="F72" s="128">
        <v>7</v>
      </c>
      <c r="G72" s="255"/>
      <c r="H72" s="256" t="s">
        <v>266</v>
      </c>
      <c r="I72" s="257" t="s">
        <v>259</v>
      </c>
      <c r="J72" s="255"/>
      <c r="K72" s="258" t="s">
        <v>262</v>
      </c>
      <c r="L72" s="258" t="s">
        <v>274</v>
      </c>
      <c r="M72" s="255"/>
      <c r="N72" s="259" t="s">
        <v>258</v>
      </c>
      <c r="O72" s="260" t="s">
        <v>260</v>
      </c>
    </row>
    <row r="73" spans="1:15" x14ac:dyDescent="0.2">
      <c r="A73" s="407" t="s">
        <v>323</v>
      </c>
      <c r="B73" s="407"/>
      <c r="C73" s="125">
        <v>4100</v>
      </c>
      <c r="D73" s="126" t="s">
        <v>90</v>
      </c>
      <c r="E73" s="127" t="s">
        <v>8</v>
      </c>
      <c r="F73" s="128">
        <v>2</v>
      </c>
      <c r="G73" s="255"/>
      <c r="H73" s="256" t="s">
        <v>271</v>
      </c>
      <c r="I73" s="257" t="s">
        <v>260</v>
      </c>
      <c r="J73" s="255"/>
      <c r="K73" s="258" t="s">
        <v>262</v>
      </c>
      <c r="L73" s="258" t="s">
        <v>274</v>
      </c>
      <c r="M73" s="255"/>
      <c r="N73" s="259" t="s">
        <v>261</v>
      </c>
      <c r="O73" s="260" t="s">
        <v>260</v>
      </c>
    </row>
    <row r="74" spans="1:15" x14ac:dyDescent="0.2">
      <c r="A74" s="407" t="s">
        <v>313</v>
      </c>
      <c r="B74" s="407"/>
      <c r="C74" s="125">
        <v>4150</v>
      </c>
      <c r="D74" s="134" t="s">
        <v>89</v>
      </c>
      <c r="E74" s="127" t="s">
        <v>8</v>
      </c>
      <c r="F74" s="128">
        <v>3</v>
      </c>
      <c r="G74" s="255"/>
      <c r="H74" s="256" t="s">
        <v>266</v>
      </c>
      <c r="I74" s="257" t="s">
        <v>259</v>
      </c>
      <c r="J74" s="255"/>
      <c r="K74" s="258" t="s">
        <v>262</v>
      </c>
      <c r="L74" s="258" t="s">
        <v>274</v>
      </c>
      <c r="M74" s="255"/>
      <c r="N74" s="259" t="s">
        <v>261</v>
      </c>
      <c r="O74" s="260" t="s">
        <v>260</v>
      </c>
    </row>
    <row r="75" spans="1:15" x14ac:dyDescent="0.2">
      <c r="A75" s="407" t="s">
        <v>312</v>
      </c>
      <c r="B75" s="407"/>
      <c r="C75" s="125">
        <v>4200</v>
      </c>
      <c r="D75" s="126" t="s">
        <v>88</v>
      </c>
      <c r="E75" s="127" t="s">
        <v>3</v>
      </c>
      <c r="F75" s="128">
        <v>11</v>
      </c>
      <c r="G75" s="255"/>
      <c r="H75" s="256" t="s">
        <v>266</v>
      </c>
      <c r="I75" s="257" t="s">
        <v>259</v>
      </c>
      <c r="J75" s="255"/>
      <c r="K75" s="258"/>
      <c r="L75" s="258"/>
      <c r="M75" s="255"/>
      <c r="N75" s="259" t="s">
        <v>262</v>
      </c>
      <c r="O75" s="260" t="s">
        <v>260</v>
      </c>
    </row>
    <row r="76" spans="1:15" x14ac:dyDescent="0.2">
      <c r="A76" s="407" t="s">
        <v>321</v>
      </c>
      <c r="B76" s="407"/>
      <c r="C76" s="125">
        <v>4250</v>
      </c>
      <c r="D76" s="126" t="s">
        <v>87</v>
      </c>
      <c r="E76" s="127" t="s">
        <v>3</v>
      </c>
      <c r="F76" s="128">
        <v>8</v>
      </c>
      <c r="G76" s="255"/>
      <c r="H76" s="256"/>
      <c r="I76" s="257"/>
      <c r="J76" s="255"/>
      <c r="K76" s="258"/>
      <c r="L76" s="258"/>
      <c r="M76" s="255"/>
      <c r="N76" s="259" t="s">
        <v>262</v>
      </c>
      <c r="O76" s="260" t="s">
        <v>260</v>
      </c>
    </row>
    <row r="77" spans="1:15" x14ac:dyDescent="0.2">
      <c r="A77" s="407" t="s">
        <v>319</v>
      </c>
      <c r="B77" s="407"/>
      <c r="C77" s="125">
        <v>4300</v>
      </c>
      <c r="D77" s="126" t="s">
        <v>86</v>
      </c>
      <c r="E77" s="127" t="s">
        <v>3</v>
      </c>
      <c r="F77" s="128">
        <v>10</v>
      </c>
      <c r="G77" s="255"/>
      <c r="H77" s="256" t="s">
        <v>266</v>
      </c>
      <c r="I77" s="257" t="s">
        <v>259</v>
      </c>
      <c r="J77" s="255"/>
      <c r="K77" s="258"/>
      <c r="L77" s="258"/>
      <c r="M77" s="255"/>
      <c r="N77" s="259" t="s">
        <v>261</v>
      </c>
      <c r="O77" s="260" t="s">
        <v>260</v>
      </c>
    </row>
    <row r="78" spans="1:15" x14ac:dyDescent="0.2">
      <c r="A78" s="407" t="s">
        <v>318</v>
      </c>
      <c r="B78" s="407"/>
      <c r="C78" s="125">
        <v>4350</v>
      </c>
      <c r="D78" s="126" t="s">
        <v>85</v>
      </c>
      <c r="E78" s="127" t="s">
        <v>11</v>
      </c>
      <c r="F78" s="128">
        <v>4</v>
      </c>
      <c r="G78" s="255"/>
      <c r="H78" s="256" t="s">
        <v>266</v>
      </c>
      <c r="I78" s="257" t="s">
        <v>259</v>
      </c>
      <c r="J78" s="255"/>
      <c r="K78" s="258"/>
      <c r="L78" s="258"/>
      <c r="M78" s="255"/>
      <c r="N78" s="259" t="s">
        <v>258</v>
      </c>
      <c r="O78" s="260" t="s">
        <v>260</v>
      </c>
    </row>
    <row r="79" spans="1:15" x14ac:dyDescent="0.2">
      <c r="A79" s="407" t="s">
        <v>324</v>
      </c>
      <c r="B79" s="407"/>
      <c r="C79" s="125">
        <v>4400</v>
      </c>
      <c r="D79" s="126" t="s">
        <v>84</v>
      </c>
      <c r="E79" s="127" t="s">
        <v>6</v>
      </c>
      <c r="F79" s="128">
        <v>4</v>
      </c>
      <c r="G79" s="255"/>
      <c r="H79" s="256" t="s">
        <v>266</v>
      </c>
      <c r="I79" s="257" t="s">
        <v>259</v>
      </c>
      <c r="J79" s="255"/>
      <c r="K79" s="258" t="s">
        <v>262</v>
      </c>
      <c r="L79" s="258" t="s">
        <v>274</v>
      </c>
      <c r="M79" s="255"/>
      <c r="N79" s="259" t="s">
        <v>258</v>
      </c>
      <c r="O79" s="260" t="s">
        <v>260</v>
      </c>
    </row>
    <row r="80" spans="1:15" x14ac:dyDescent="0.2">
      <c r="A80" s="407" t="s">
        <v>313</v>
      </c>
      <c r="B80" s="407"/>
      <c r="C80" s="125">
        <v>4450</v>
      </c>
      <c r="D80" s="126" t="s">
        <v>83</v>
      </c>
      <c r="E80" s="127" t="s">
        <v>8</v>
      </c>
      <c r="F80" s="128">
        <v>2</v>
      </c>
      <c r="G80" s="255"/>
      <c r="H80" s="256" t="s">
        <v>266</v>
      </c>
      <c r="I80" s="257" t="s">
        <v>259</v>
      </c>
      <c r="J80" s="255"/>
      <c r="K80" s="258" t="s">
        <v>262</v>
      </c>
      <c r="L80" s="258" t="s">
        <v>274</v>
      </c>
      <c r="M80" s="255"/>
      <c r="N80" s="259" t="s">
        <v>261</v>
      </c>
      <c r="O80" s="260" t="s">
        <v>260</v>
      </c>
    </row>
    <row r="81" spans="1:15" x14ac:dyDescent="0.2">
      <c r="A81" s="407" t="s">
        <v>323</v>
      </c>
      <c r="B81" s="407"/>
      <c r="C81" s="125">
        <v>4500</v>
      </c>
      <c r="D81" s="126" t="s">
        <v>82</v>
      </c>
      <c r="E81" s="127" t="s">
        <v>8</v>
      </c>
      <c r="F81" s="128">
        <v>3</v>
      </c>
      <c r="G81" s="255"/>
      <c r="H81" s="256" t="s">
        <v>266</v>
      </c>
      <c r="I81" s="257" t="s">
        <v>259</v>
      </c>
      <c r="J81" s="255"/>
      <c r="K81" s="258" t="s">
        <v>277</v>
      </c>
      <c r="L81" s="258" t="s">
        <v>274</v>
      </c>
      <c r="M81" s="255"/>
      <c r="N81" s="259" t="s">
        <v>261</v>
      </c>
      <c r="O81" s="260" t="s">
        <v>260</v>
      </c>
    </row>
    <row r="82" spans="1:15" x14ac:dyDescent="0.2">
      <c r="A82" s="407" t="s">
        <v>315</v>
      </c>
      <c r="B82" s="407"/>
      <c r="C82" s="125">
        <v>4550</v>
      </c>
      <c r="D82" s="126" t="s">
        <v>81</v>
      </c>
      <c r="E82" s="127" t="s">
        <v>11</v>
      </c>
      <c r="F82" s="128">
        <v>10</v>
      </c>
      <c r="G82" s="255"/>
      <c r="H82" s="256" t="s">
        <v>272</v>
      </c>
      <c r="I82" s="257" t="s">
        <v>260</v>
      </c>
      <c r="J82" s="255"/>
      <c r="K82" s="258"/>
      <c r="L82" s="258"/>
      <c r="M82" s="255"/>
      <c r="N82" s="259" t="s">
        <v>264</v>
      </c>
      <c r="O82" s="260" t="s">
        <v>260</v>
      </c>
    </row>
    <row r="83" spans="1:15" x14ac:dyDescent="0.2">
      <c r="A83" s="407" t="s">
        <v>316</v>
      </c>
      <c r="B83" s="407"/>
      <c r="C83" s="125">
        <v>4600</v>
      </c>
      <c r="D83" s="126" t="s">
        <v>80</v>
      </c>
      <c r="E83" s="127" t="s">
        <v>3</v>
      </c>
      <c r="F83" s="128">
        <v>10</v>
      </c>
      <c r="G83" s="255"/>
      <c r="H83" s="256"/>
      <c r="I83" s="257"/>
      <c r="J83" s="255"/>
      <c r="K83" s="258" t="s">
        <v>262</v>
      </c>
      <c r="L83" s="258" t="s">
        <v>274</v>
      </c>
      <c r="M83" s="255"/>
      <c r="N83" s="259" t="s">
        <v>262</v>
      </c>
      <c r="O83" s="260" t="s">
        <v>260</v>
      </c>
    </row>
    <row r="84" spans="1:15" x14ac:dyDescent="0.2">
      <c r="A84" s="407" t="s">
        <v>322</v>
      </c>
      <c r="B84" s="407"/>
      <c r="C84" s="125">
        <v>4650</v>
      </c>
      <c r="D84" s="126" t="s">
        <v>79</v>
      </c>
      <c r="E84" s="127" t="s">
        <v>6</v>
      </c>
      <c r="F84" s="128">
        <v>5</v>
      </c>
      <c r="G84" s="255"/>
      <c r="H84" s="256" t="s">
        <v>266</v>
      </c>
      <c r="I84" s="257" t="s">
        <v>259</v>
      </c>
      <c r="J84" s="255"/>
      <c r="K84" s="258" t="s">
        <v>262</v>
      </c>
      <c r="L84" s="258" t="s">
        <v>274</v>
      </c>
      <c r="M84" s="255"/>
      <c r="N84" s="259" t="s">
        <v>262</v>
      </c>
      <c r="O84" s="260" t="s">
        <v>260</v>
      </c>
    </row>
    <row r="85" spans="1:15" x14ac:dyDescent="0.2">
      <c r="A85" s="407" t="s">
        <v>323</v>
      </c>
      <c r="B85" s="407"/>
      <c r="C85" s="125">
        <v>4700</v>
      </c>
      <c r="D85" s="126" t="s">
        <v>78</v>
      </c>
      <c r="E85" s="127" t="s">
        <v>8</v>
      </c>
      <c r="F85" s="128">
        <v>2</v>
      </c>
      <c r="G85" s="255"/>
      <c r="H85" s="256" t="s">
        <v>273</v>
      </c>
      <c r="I85" s="257" t="s">
        <v>259</v>
      </c>
      <c r="J85" s="255"/>
      <c r="K85" s="258" t="s">
        <v>262</v>
      </c>
      <c r="L85" s="258" t="s">
        <v>274</v>
      </c>
      <c r="M85" s="255"/>
      <c r="N85" s="259" t="s">
        <v>263</v>
      </c>
      <c r="O85" s="260" t="s">
        <v>260</v>
      </c>
    </row>
    <row r="86" spans="1:15" x14ac:dyDescent="0.2">
      <c r="A86" s="407" t="s">
        <v>321</v>
      </c>
      <c r="B86" s="407"/>
      <c r="C86" s="125">
        <v>4750</v>
      </c>
      <c r="D86" s="126" t="s">
        <v>77</v>
      </c>
      <c r="E86" s="127" t="s">
        <v>3</v>
      </c>
      <c r="F86" s="128">
        <v>11</v>
      </c>
      <c r="G86" s="255"/>
      <c r="H86" s="256" t="s">
        <v>268</v>
      </c>
      <c r="I86" s="257" t="s">
        <v>259</v>
      </c>
      <c r="J86" s="255"/>
      <c r="K86" s="258"/>
      <c r="L86" s="258"/>
      <c r="M86" s="255"/>
      <c r="N86" s="259" t="s">
        <v>262</v>
      </c>
      <c r="O86" s="260" t="s">
        <v>260</v>
      </c>
    </row>
    <row r="87" spans="1:15" x14ac:dyDescent="0.2">
      <c r="A87" s="407" t="s">
        <v>313</v>
      </c>
      <c r="B87" s="407"/>
      <c r="C87" s="125">
        <v>4800</v>
      </c>
      <c r="D87" s="126" t="s">
        <v>76</v>
      </c>
      <c r="E87" s="127" t="s">
        <v>8</v>
      </c>
      <c r="F87" s="128">
        <v>2</v>
      </c>
      <c r="G87" s="255"/>
      <c r="H87" s="256" t="s">
        <v>271</v>
      </c>
      <c r="I87" s="257" t="s">
        <v>259</v>
      </c>
      <c r="J87" s="255"/>
      <c r="K87" s="258" t="s">
        <v>261</v>
      </c>
      <c r="L87" s="258" t="s">
        <v>274</v>
      </c>
      <c r="M87" s="255"/>
      <c r="N87" s="259" t="s">
        <v>261</v>
      </c>
      <c r="O87" s="260" t="s">
        <v>260</v>
      </c>
    </row>
    <row r="88" spans="1:15" x14ac:dyDescent="0.2">
      <c r="A88" s="407" t="s">
        <v>315</v>
      </c>
      <c r="B88" s="407"/>
      <c r="C88" s="125">
        <v>4850</v>
      </c>
      <c r="D88" s="126" t="s">
        <v>75</v>
      </c>
      <c r="E88" s="127" t="s">
        <v>11</v>
      </c>
      <c r="F88" s="128">
        <v>4</v>
      </c>
      <c r="G88" s="255"/>
      <c r="H88" s="256" t="s">
        <v>266</v>
      </c>
      <c r="I88" s="257" t="s">
        <v>259</v>
      </c>
      <c r="J88" s="255"/>
      <c r="K88" s="258"/>
      <c r="L88" s="258"/>
      <c r="M88" s="255"/>
      <c r="N88" s="259" t="s">
        <v>258</v>
      </c>
      <c r="O88" s="260" t="s">
        <v>259</v>
      </c>
    </row>
    <row r="89" spans="1:15" x14ac:dyDescent="0.2">
      <c r="A89" s="407" t="s">
        <v>316</v>
      </c>
      <c r="B89" s="407"/>
      <c r="C89" s="125">
        <v>4880</v>
      </c>
      <c r="D89" s="126" t="s">
        <v>74</v>
      </c>
      <c r="E89" s="127" t="s">
        <v>3</v>
      </c>
      <c r="F89" s="128">
        <v>4</v>
      </c>
      <c r="G89" s="255"/>
      <c r="H89" s="256" t="s">
        <v>266</v>
      </c>
      <c r="I89" s="257" t="s">
        <v>260</v>
      </c>
      <c r="J89" s="255"/>
      <c r="K89" s="258"/>
      <c r="L89" s="258"/>
      <c r="M89" s="255"/>
      <c r="N89" s="259" t="s">
        <v>262</v>
      </c>
      <c r="O89" s="260" t="s">
        <v>260</v>
      </c>
    </row>
    <row r="90" spans="1:15" x14ac:dyDescent="0.2">
      <c r="A90" s="407" t="s">
        <v>314</v>
      </c>
      <c r="B90" s="407"/>
      <c r="C90" s="125">
        <v>4900</v>
      </c>
      <c r="D90" s="126" t="s">
        <v>73</v>
      </c>
      <c r="E90" s="127" t="s">
        <v>8</v>
      </c>
      <c r="F90" s="128">
        <v>7</v>
      </c>
      <c r="G90" s="255"/>
      <c r="H90" s="256" t="s">
        <v>266</v>
      </c>
      <c r="I90" s="257" t="s">
        <v>259</v>
      </c>
      <c r="J90" s="255"/>
      <c r="K90" s="258" t="s">
        <v>262</v>
      </c>
      <c r="L90" s="258" t="s">
        <v>274</v>
      </c>
      <c r="M90" s="255"/>
      <c r="N90" s="259" t="s">
        <v>258</v>
      </c>
      <c r="O90" s="260" t="s">
        <v>260</v>
      </c>
    </row>
    <row r="91" spans="1:15" x14ac:dyDescent="0.2">
      <c r="A91" s="407" t="s">
        <v>312</v>
      </c>
      <c r="B91" s="407"/>
      <c r="C91" s="125">
        <v>4920</v>
      </c>
      <c r="D91" s="126" t="s">
        <v>72</v>
      </c>
      <c r="E91" s="127" t="s">
        <v>3</v>
      </c>
      <c r="F91" s="128">
        <v>10</v>
      </c>
      <c r="G91" s="255"/>
      <c r="H91" s="256" t="s">
        <v>266</v>
      </c>
      <c r="I91" s="257" t="s">
        <v>259</v>
      </c>
      <c r="J91" s="255"/>
      <c r="K91" s="258"/>
      <c r="L91" s="258"/>
      <c r="M91" s="255"/>
      <c r="N91" s="259" t="s">
        <v>262</v>
      </c>
      <c r="O91" s="260" t="s">
        <v>260</v>
      </c>
    </row>
    <row r="92" spans="1:15" x14ac:dyDescent="0.2">
      <c r="A92" s="407" t="s">
        <v>319</v>
      </c>
      <c r="B92" s="407"/>
      <c r="C92" s="125">
        <v>4950</v>
      </c>
      <c r="D92" s="126" t="s">
        <v>71</v>
      </c>
      <c r="E92" s="127" t="s">
        <v>3</v>
      </c>
      <c r="F92" s="128">
        <v>9</v>
      </c>
      <c r="G92" s="255"/>
      <c r="H92" s="256" t="s">
        <v>266</v>
      </c>
      <c r="I92" s="257" t="s">
        <v>259</v>
      </c>
      <c r="J92" s="255"/>
      <c r="K92" s="258"/>
      <c r="L92" s="258"/>
      <c r="M92" s="255"/>
      <c r="N92" s="259" t="s">
        <v>262</v>
      </c>
      <c r="O92" s="260" t="s">
        <v>260</v>
      </c>
    </row>
    <row r="93" spans="1:15" x14ac:dyDescent="0.2">
      <c r="A93" s="407" t="s">
        <v>322</v>
      </c>
      <c r="B93" s="407"/>
      <c r="C93" s="125">
        <v>5050</v>
      </c>
      <c r="D93" s="126" t="s">
        <v>70</v>
      </c>
      <c r="E93" s="127" t="s">
        <v>6</v>
      </c>
      <c r="F93" s="128">
        <v>4</v>
      </c>
      <c r="G93" s="255"/>
      <c r="H93" s="256" t="s">
        <v>266</v>
      </c>
      <c r="I93" s="257" t="s">
        <v>259</v>
      </c>
      <c r="J93" s="255"/>
      <c r="K93" s="258"/>
      <c r="L93" s="258"/>
      <c r="M93" s="255"/>
      <c r="N93" s="259" t="s">
        <v>262</v>
      </c>
      <c r="O93" s="260" t="s">
        <v>260</v>
      </c>
    </row>
    <row r="94" spans="1:15" x14ac:dyDescent="0.2">
      <c r="A94" s="407" t="s">
        <v>325</v>
      </c>
      <c r="B94" s="407"/>
      <c r="C94" s="132">
        <v>5150</v>
      </c>
      <c r="D94" s="133" t="s">
        <v>69</v>
      </c>
      <c r="E94" s="127" t="s">
        <v>8</v>
      </c>
      <c r="F94" s="128">
        <v>2</v>
      </c>
      <c r="G94" s="255"/>
      <c r="H94" s="256" t="s">
        <v>271</v>
      </c>
      <c r="I94" s="257" t="s">
        <v>259</v>
      </c>
      <c r="J94" s="255"/>
      <c r="K94" s="258" t="s">
        <v>262</v>
      </c>
      <c r="L94" s="258" t="s">
        <v>275</v>
      </c>
      <c r="M94" s="255"/>
      <c r="N94" s="259" t="s">
        <v>263</v>
      </c>
      <c r="O94" s="260" t="s">
        <v>260</v>
      </c>
    </row>
    <row r="95" spans="1:15" x14ac:dyDescent="0.2">
      <c r="A95" s="407" t="s">
        <v>313</v>
      </c>
      <c r="B95" s="407"/>
      <c r="C95" s="125">
        <v>5200</v>
      </c>
      <c r="D95" s="126" t="s">
        <v>68</v>
      </c>
      <c r="E95" s="127" t="s">
        <v>8</v>
      </c>
      <c r="F95" s="128">
        <v>3</v>
      </c>
      <c r="G95" s="255"/>
      <c r="H95" s="256" t="s">
        <v>266</v>
      </c>
      <c r="I95" s="257" t="s">
        <v>259</v>
      </c>
      <c r="J95" s="255"/>
      <c r="K95" s="258" t="s">
        <v>262</v>
      </c>
      <c r="L95" s="258" t="s">
        <v>274</v>
      </c>
      <c r="M95" s="255"/>
      <c r="N95" s="259" t="s">
        <v>258</v>
      </c>
      <c r="O95" s="260" t="s">
        <v>260</v>
      </c>
    </row>
    <row r="96" spans="1:15" x14ac:dyDescent="0.2">
      <c r="A96" s="407" t="s">
        <v>316</v>
      </c>
      <c r="B96" s="407"/>
      <c r="C96" s="125">
        <v>5270</v>
      </c>
      <c r="D96" s="126" t="s">
        <v>67</v>
      </c>
      <c r="E96" s="127" t="s">
        <v>3</v>
      </c>
      <c r="F96" s="128">
        <v>4</v>
      </c>
      <c r="G96" s="255"/>
      <c r="H96" s="256" t="s">
        <v>266</v>
      </c>
      <c r="I96" s="257" t="s">
        <v>259</v>
      </c>
      <c r="J96" s="255"/>
      <c r="K96" s="258"/>
      <c r="L96" s="258"/>
      <c r="M96" s="255"/>
      <c r="N96" s="259" t="s">
        <v>262</v>
      </c>
      <c r="O96" s="260" t="s">
        <v>260</v>
      </c>
    </row>
    <row r="97" spans="1:15" x14ac:dyDescent="0.2">
      <c r="A97" s="407" t="s">
        <v>312</v>
      </c>
      <c r="B97" s="407"/>
      <c r="C97" s="125">
        <v>5300</v>
      </c>
      <c r="D97" s="126" t="s">
        <v>66</v>
      </c>
      <c r="E97" s="127" t="s">
        <v>3</v>
      </c>
      <c r="F97" s="128">
        <v>11</v>
      </c>
      <c r="G97" s="255"/>
      <c r="H97" s="256" t="s">
        <v>266</v>
      </c>
      <c r="I97" s="257" t="s">
        <v>259</v>
      </c>
      <c r="J97" s="255"/>
      <c r="K97" s="258"/>
      <c r="L97" s="258"/>
      <c r="M97" s="255"/>
      <c r="N97" s="259" t="s">
        <v>258</v>
      </c>
      <c r="O97" s="260" t="s">
        <v>260</v>
      </c>
    </row>
    <row r="98" spans="1:15" x14ac:dyDescent="0.2">
      <c r="A98" s="407" t="s">
        <v>325</v>
      </c>
      <c r="B98" s="407"/>
      <c r="C98" s="125">
        <v>5350</v>
      </c>
      <c r="D98" s="126" t="s">
        <v>65</v>
      </c>
      <c r="E98" s="127" t="s">
        <v>8</v>
      </c>
      <c r="F98" s="128">
        <v>2</v>
      </c>
      <c r="G98" s="255"/>
      <c r="H98" s="256" t="s">
        <v>273</v>
      </c>
      <c r="I98" s="257" t="s">
        <v>259</v>
      </c>
      <c r="J98" s="255"/>
      <c r="K98" s="258" t="s">
        <v>262</v>
      </c>
      <c r="L98" s="258" t="s">
        <v>275</v>
      </c>
      <c r="M98" s="255"/>
      <c r="N98" s="259" t="s">
        <v>261</v>
      </c>
      <c r="O98" s="260" t="s">
        <v>260</v>
      </c>
    </row>
    <row r="99" spans="1:15" x14ac:dyDescent="0.2">
      <c r="A99" s="407" t="s">
        <v>311</v>
      </c>
      <c r="B99" s="407"/>
      <c r="C99" s="125">
        <v>5500</v>
      </c>
      <c r="D99" s="126" t="s">
        <v>64</v>
      </c>
      <c r="E99" s="127" t="s">
        <v>3</v>
      </c>
      <c r="F99" s="128">
        <v>10</v>
      </c>
      <c r="G99" s="261"/>
      <c r="H99" s="256" t="s">
        <v>266</v>
      </c>
      <c r="I99" s="257" t="s">
        <v>259</v>
      </c>
      <c r="J99" s="261"/>
      <c r="K99" s="258"/>
      <c r="L99" s="258"/>
      <c r="M99" s="261"/>
      <c r="N99" s="259" t="s">
        <v>258</v>
      </c>
      <c r="O99" s="260" t="s">
        <v>260</v>
      </c>
    </row>
    <row r="100" spans="1:15" x14ac:dyDescent="0.2">
      <c r="A100" s="407" t="s">
        <v>321</v>
      </c>
      <c r="B100" s="407"/>
      <c r="C100" s="125">
        <v>5550</v>
      </c>
      <c r="D100" s="126" t="s">
        <v>63</v>
      </c>
      <c r="E100" s="127" t="s">
        <v>3</v>
      </c>
      <c r="F100" s="128">
        <v>9</v>
      </c>
      <c r="G100" s="255"/>
      <c r="H100" s="256" t="s">
        <v>266</v>
      </c>
      <c r="I100" s="257" t="s">
        <v>259</v>
      </c>
      <c r="J100" s="255"/>
      <c r="K100" s="258"/>
      <c r="L100" s="258"/>
      <c r="M100" s="255"/>
      <c r="N100" s="259" t="s">
        <v>262</v>
      </c>
      <c r="O100" s="260" t="s">
        <v>260</v>
      </c>
    </row>
    <row r="101" spans="1:15" x14ac:dyDescent="0.2">
      <c r="A101" s="407" t="s">
        <v>322</v>
      </c>
      <c r="B101" s="407"/>
      <c r="C101" s="125">
        <v>5650</v>
      </c>
      <c r="D101" s="126" t="s">
        <v>62</v>
      </c>
      <c r="E101" s="127" t="s">
        <v>11</v>
      </c>
      <c r="F101" s="128">
        <v>11</v>
      </c>
      <c r="G101" s="255"/>
      <c r="H101" s="256" t="s">
        <v>266</v>
      </c>
      <c r="I101" s="257" t="s">
        <v>259</v>
      </c>
      <c r="J101" s="255"/>
      <c r="K101" s="258" t="s">
        <v>262</v>
      </c>
      <c r="L101" s="258" t="s">
        <v>274</v>
      </c>
      <c r="M101" s="255"/>
      <c r="N101" s="259" t="s">
        <v>258</v>
      </c>
      <c r="O101" s="260" t="s">
        <v>260</v>
      </c>
    </row>
    <row r="102" spans="1:15" x14ac:dyDescent="0.2">
      <c r="A102" s="407" t="s">
        <v>318</v>
      </c>
      <c r="B102" s="407"/>
      <c r="C102" s="125">
        <v>5700</v>
      </c>
      <c r="D102" s="126" t="s">
        <v>61</v>
      </c>
      <c r="E102" s="127" t="s">
        <v>11</v>
      </c>
      <c r="F102" s="128">
        <v>11</v>
      </c>
      <c r="G102" s="255"/>
      <c r="H102" s="256" t="s">
        <v>266</v>
      </c>
      <c r="I102" s="257" t="s">
        <v>259</v>
      </c>
      <c r="J102" s="255"/>
      <c r="K102" s="258"/>
      <c r="L102" s="258"/>
      <c r="M102" s="255"/>
      <c r="N102" s="259" t="s">
        <v>262</v>
      </c>
      <c r="O102" s="260" t="s">
        <v>259</v>
      </c>
    </row>
    <row r="103" spans="1:15" x14ac:dyDescent="0.2">
      <c r="A103" s="407" t="s">
        <v>312</v>
      </c>
      <c r="B103" s="407"/>
      <c r="C103" s="125">
        <v>5750</v>
      </c>
      <c r="D103" s="126" t="s">
        <v>60</v>
      </c>
      <c r="E103" s="127" t="s">
        <v>3</v>
      </c>
      <c r="F103" s="128">
        <v>11</v>
      </c>
      <c r="G103" s="255"/>
      <c r="H103" s="256" t="s">
        <v>266</v>
      </c>
      <c r="I103" s="257" t="s">
        <v>259</v>
      </c>
      <c r="J103" s="255"/>
      <c r="K103" s="258"/>
      <c r="L103" s="258"/>
      <c r="M103" s="255"/>
      <c r="N103" s="259" t="s">
        <v>258</v>
      </c>
      <c r="O103" s="260" t="s">
        <v>260</v>
      </c>
    </row>
    <row r="104" spans="1:15" x14ac:dyDescent="0.2">
      <c r="A104" s="407" t="s">
        <v>321</v>
      </c>
      <c r="B104" s="407"/>
      <c r="C104" s="125">
        <v>5800</v>
      </c>
      <c r="D104" s="126" t="s">
        <v>59</v>
      </c>
      <c r="E104" s="127" t="s">
        <v>3</v>
      </c>
      <c r="F104" s="128">
        <v>10</v>
      </c>
      <c r="G104" s="255"/>
      <c r="H104" s="256" t="s">
        <v>266</v>
      </c>
      <c r="I104" s="257" t="s">
        <v>259</v>
      </c>
      <c r="J104" s="255"/>
      <c r="K104" s="258"/>
      <c r="L104" s="258"/>
      <c r="M104" s="255"/>
      <c r="N104" s="259" t="s">
        <v>262</v>
      </c>
      <c r="O104" s="260" t="s">
        <v>260</v>
      </c>
    </row>
    <row r="105" spans="1:15" x14ac:dyDescent="0.2">
      <c r="A105" s="407" t="s">
        <v>316</v>
      </c>
      <c r="B105" s="407"/>
      <c r="C105" s="125">
        <v>5850</v>
      </c>
      <c r="D105" s="126" t="s">
        <v>58</v>
      </c>
      <c r="E105" s="127" t="s">
        <v>3</v>
      </c>
      <c r="F105" s="128">
        <v>10</v>
      </c>
      <c r="G105" s="255"/>
      <c r="H105" s="256" t="s">
        <v>266</v>
      </c>
      <c r="I105" s="257" t="s">
        <v>259</v>
      </c>
      <c r="J105" s="255"/>
      <c r="K105" s="258"/>
      <c r="L105" s="258"/>
      <c r="M105" s="255"/>
      <c r="N105" s="259" t="s">
        <v>262</v>
      </c>
      <c r="O105" s="260" t="s">
        <v>260</v>
      </c>
    </row>
    <row r="106" spans="1:15" x14ac:dyDescent="0.2">
      <c r="A106" s="407" t="s">
        <v>322</v>
      </c>
      <c r="B106" s="407"/>
      <c r="C106" s="125">
        <v>5900</v>
      </c>
      <c r="D106" s="126" t="s">
        <v>57</v>
      </c>
      <c r="E106" s="127" t="s">
        <v>6</v>
      </c>
      <c r="F106" s="128">
        <v>5</v>
      </c>
      <c r="G106" s="255"/>
      <c r="H106" s="256" t="s">
        <v>266</v>
      </c>
      <c r="I106" s="257" t="s">
        <v>259</v>
      </c>
      <c r="J106" s="255"/>
      <c r="K106" s="258" t="s">
        <v>262</v>
      </c>
      <c r="L106" s="258" t="s">
        <v>274</v>
      </c>
      <c r="M106" s="255"/>
      <c r="N106" s="259" t="s">
        <v>258</v>
      </c>
      <c r="O106" s="260" t="s">
        <v>260</v>
      </c>
    </row>
    <row r="107" spans="1:15" x14ac:dyDescent="0.2">
      <c r="A107" s="407" t="s">
        <v>323</v>
      </c>
      <c r="B107" s="407"/>
      <c r="C107" s="125">
        <v>5950</v>
      </c>
      <c r="D107" s="126" t="s">
        <v>56</v>
      </c>
      <c r="E107" s="127" t="s">
        <v>8</v>
      </c>
      <c r="F107" s="128">
        <v>2</v>
      </c>
      <c r="G107" s="255"/>
      <c r="H107" s="256" t="s">
        <v>268</v>
      </c>
      <c r="I107" s="257" t="s">
        <v>260</v>
      </c>
      <c r="J107" s="255"/>
      <c r="K107" s="258" t="s">
        <v>276</v>
      </c>
      <c r="L107" s="258" t="s">
        <v>274</v>
      </c>
      <c r="M107" s="255"/>
      <c r="N107" s="259" t="s">
        <v>265</v>
      </c>
      <c r="O107" s="260" t="s">
        <v>260</v>
      </c>
    </row>
    <row r="108" spans="1:15" x14ac:dyDescent="0.2">
      <c r="A108" s="407" t="s">
        <v>316</v>
      </c>
      <c r="B108" s="407"/>
      <c r="C108" s="125">
        <v>6110</v>
      </c>
      <c r="D108" s="126" t="s">
        <v>55</v>
      </c>
      <c r="E108" s="127" t="s">
        <v>3</v>
      </c>
      <c r="F108" s="128">
        <v>10</v>
      </c>
      <c r="G108" s="255"/>
      <c r="H108" s="256"/>
      <c r="I108" s="257"/>
      <c r="J108" s="255"/>
      <c r="K108" s="258"/>
      <c r="L108" s="258"/>
      <c r="M108" s="255"/>
      <c r="N108" s="259" t="s">
        <v>262</v>
      </c>
      <c r="O108" s="260" t="s">
        <v>260</v>
      </c>
    </row>
    <row r="109" spans="1:15" x14ac:dyDescent="0.2">
      <c r="A109" s="407" t="s">
        <v>316</v>
      </c>
      <c r="B109" s="407"/>
      <c r="C109" s="125">
        <v>6150</v>
      </c>
      <c r="D109" s="126" t="s">
        <v>54</v>
      </c>
      <c r="E109" s="127" t="s">
        <v>3</v>
      </c>
      <c r="F109" s="128">
        <v>4</v>
      </c>
      <c r="G109" s="255"/>
      <c r="H109" s="256" t="s">
        <v>266</v>
      </c>
      <c r="I109" s="257" t="s">
        <v>259</v>
      </c>
      <c r="J109" s="255"/>
      <c r="K109" s="258"/>
      <c r="L109" s="258"/>
      <c r="M109" s="255"/>
      <c r="N109" s="259" t="s">
        <v>262</v>
      </c>
      <c r="O109" s="260" t="s">
        <v>260</v>
      </c>
    </row>
    <row r="110" spans="1:15" x14ac:dyDescent="0.2">
      <c r="A110" s="407" t="s">
        <v>317</v>
      </c>
      <c r="B110" s="407"/>
      <c r="C110" s="125">
        <v>6180</v>
      </c>
      <c r="D110" s="126" t="s">
        <v>53</v>
      </c>
      <c r="E110" s="127" t="s">
        <v>3</v>
      </c>
      <c r="F110" s="128">
        <v>11</v>
      </c>
      <c r="G110" s="255"/>
      <c r="H110" s="256" t="s">
        <v>266</v>
      </c>
      <c r="I110" s="257" t="s">
        <v>259</v>
      </c>
      <c r="J110" s="255"/>
      <c r="K110" s="258"/>
      <c r="L110" s="258"/>
      <c r="M110" s="255"/>
      <c r="N110" s="259" t="s">
        <v>258</v>
      </c>
      <c r="O110" s="260" t="s">
        <v>260</v>
      </c>
    </row>
    <row r="111" spans="1:15" x14ac:dyDescent="0.2">
      <c r="A111" s="407" t="s">
        <v>316</v>
      </c>
      <c r="B111" s="407"/>
      <c r="C111" s="125">
        <v>6200</v>
      </c>
      <c r="D111" s="126" t="s">
        <v>52</v>
      </c>
      <c r="E111" s="127" t="s">
        <v>3</v>
      </c>
      <c r="F111" s="128">
        <v>11</v>
      </c>
      <c r="G111" s="255"/>
      <c r="H111" s="256" t="s">
        <v>266</v>
      </c>
      <c r="I111" s="257" t="s">
        <v>259</v>
      </c>
      <c r="J111" s="255"/>
      <c r="K111" s="258"/>
      <c r="L111" s="258"/>
      <c r="M111" s="255"/>
      <c r="N111" s="259" t="s">
        <v>262</v>
      </c>
      <c r="O111" s="260" t="s">
        <v>260</v>
      </c>
    </row>
    <row r="112" spans="1:15" x14ac:dyDescent="0.2">
      <c r="A112" s="407" t="s">
        <v>314</v>
      </c>
      <c r="B112" s="407"/>
      <c r="C112" s="125">
        <v>6250</v>
      </c>
      <c r="D112" s="126" t="s">
        <v>51</v>
      </c>
      <c r="E112" s="127" t="s">
        <v>8</v>
      </c>
      <c r="F112" s="128">
        <v>3</v>
      </c>
      <c r="G112" s="255"/>
      <c r="H112" s="256" t="s">
        <v>266</v>
      </c>
      <c r="I112" s="257" t="s">
        <v>259</v>
      </c>
      <c r="J112" s="255"/>
      <c r="K112" s="258" t="s">
        <v>262</v>
      </c>
      <c r="L112" s="258" t="s">
        <v>274</v>
      </c>
      <c r="M112" s="255"/>
      <c r="N112" s="259" t="s">
        <v>258</v>
      </c>
      <c r="O112" s="260" t="s">
        <v>260</v>
      </c>
    </row>
    <row r="113" spans="1:15" x14ac:dyDescent="0.2">
      <c r="A113" s="407" t="s">
        <v>314</v>
      </c>
      <c r="B113" s="407"/>
      <c r="C113" s="125">
        <v>6350</v>
      </c>
      <c r="D113" s="126" t="s">
        <v>50</v>
      </c>
      <c r="E113" s="127" t="s">
        <v>8</v>
      </c>
      <c r="F113" s="128">
        <v>7</v>
      </c>
      <c r="G113" s="255"/>
      <c r="H113" s="256" t="s">
        <v>266</v>
      </c>
      <c r="I113" s="257" t="s">
        <v>259</v>
      </c>
      <c r="J113" s="255"/>
      <c r="K113" s="258"/>
      <c r="L113" s="258"/>
      <c r="M113" s="255"/>
      <c r="N113" s="259" t="s">
        <v>258</v>
      </c>
      <c r="O113" s="260" t="s">
        <v>259</v>
      </c>
    </row>
    <row r="114" spans="1:15" x14ac:dyDescent="0.2">
      <c r="A114" s="407" t="s">
        <v>325</v>
      </c>
      <c r="B114" s="407"/>
      <c r="C114" s="125">
        <v>6370</v>
      </c>
      <c r="D114" s="126" t="s">
        <v>49</v>
      </c>
      <c r="E114" s="127" t="s">
        <v>8</v>
      </c>
      <c r="F114" s="128">
        <v>2</v>
      </c>
      <c r="G114" s="255"/>
      <c r="H114" s="256" t="s">
        <v>268</v>
      </c>
      <c r="I114" s="257" t="s">
        <v>259</v>
      </c>
      <c r="J114" s="255"/>
      <c r="K114" s="258" t="s">
        <v>262</v>
      </c>
      <c r="L114" s="258" t="s">
        <v>274</v>
      </c>
      <c r="M114" s="255"/>
      <c r="N114" s="259" t="s">
        <v>263</v>
      </c>
      <c r="O114" s="260" t="s">
        <v>260</v>
      </c>
    </row>
    <row r="115" spans="1:15" x14ac:dyDescent="0.2">
      <c r="A115" s="407" t="s">
        <v>322</v>
      </c>
      <c r="B115" s="407"/>
      <c r="C115" s="125">
        <v>6400</v>
      </c>
      <c r="D115" s="126" t="s">
        <v>48</v>
      </c>
      <c r="E115" s="127" t="s">
        <v>6</v>
      </c>
      <c r="F115" s="128">
        <v>4</v>
      </c>
      <c r="G115" s="255"/>
      <c r="H115" s="256" t="s">
        <v>266</v>
      </c>
      <c r="I115" s="257" t="s">
        <v>259</v>
      </c>
      <c r="J115" s="255"/>
      <c r="K115" s="258"/>
      <c r="L115" s="258"/>
      <c r="M115" s="255"/>
      <c r="N115" s="259" t="s">
        <v>262</v>
      </c>
      <c r="O115" s="260" t="s">
        <v>260</v>
      </c>
    </row>
    <row r="116" spans="1:15" x14ac:dyDescent="0.2">
      <c r="A116" s="407" t="s">
        <v>317</v>
      </c>
      <c r="B116" s="407"/>
      <c r="C116" s="125">
        <v>6470</v>
      </c>
      <c r="D116" s="126" t="s">
        <v>47</v>
      </c>
      <c r="E116" s="127" t="s">
        <v>3</v>
      </c>
      <c r="F116" s="128">
        <v>4</v>
      </c>
      <c r="G116" s="255"/>
      <c r="H116" s="256" t="s">
        <v>266</v>
      </c>
      <c r="I116" s="257" t="s">
        <v>259</v>
      </c>
      <c r="J116" s="255"/>
      <c r="K116" s="258" t="s">
        <v>262</v>
      </c>
      <c r="L116" s="258" t="s">
        <v>274</v>
      </c>
      <c r="M116" s="255"/>
      <c r="N116" s="259" t="s">
        <v>258</v>
      </c>
      <c r="O116" s="260" t="s">
        <v>260</v>
      </c>
    </row>
    <row r="117" spans="1:15" x14ac:dyDescent="0.2">
      <c r="A117" s="407" t="s">
        <v>313</v>
      </c>
      <c r="B117" s="407"/>
      <c r="C117" s="125">
        <v>6550</v>
      </c>
      <c r="D117" s="126" t="s">
        <v>46</v>
      </c>
      <c r="E117" s="127" t="s">
        <v>8</v>
      </c>
      <c r="F117" s="128">
        <v>3</v>
      </c>
      <c r="G117" s="255"/>
      <c r="H117" s="256" t="s">
        <v>266</v>
      </c>
      <c r="I117" s="257" t="s">
        <v>259</v>
      </c>
      <c r="J117" s="255"/>
      <c r="K117" s="258" t="s">
        <v>262</v>
      </c>
      <c r="L117" s="258" t="s">
        <v>274</v>
      </c>
      <c r="M117" s="255"/>
      <c r="N117" s="259" t="s">
        <v>258</v>
      </c>
      <c r="O117" s="260" t="s">
        <v>260</v>
      </c>
    </row>
    <row r="118" spans="1:15" x14ac:dyDescent="0.2">
      <c r="A118" s="407" t="s">
        <v>315</v>
      </c>
      <c r="B118" s="407"/>
      <c r="C118" s="125">
        <v>6610</v>
      </c>
      <c r="D118" s="126" t="s">
        <v>45</v>
      </c>
      <c r="E118" s="127" t="s">
        <v>11</v>
      </c>
      <c r="F118" s="128">
        <v>4</v>
      </c>
      <c r="G118" s="255"/>
      <c r="H118" s="256" t="s">
        <v>266</v>
      </c>
      <c r="I118" s="257" t="s">
        <v>259</v>
      </c>
      <c r="J118" s="255"/>
      <c r="K118" s="258" t="s">
        <v>262</v>
      </c>
      <c r="L118" s="258" t="s">
        <v>274</v>
      </c>
      <c r="M118" s="255"/>
      <c r="N118" s="259" t="s">
        <v>262</v>
      </c>
      <c r="O118" s="260" t="s">
        <v>260</v>
      </c>
    </row>
    <row r="119" spans="1:15" x14ac:dyDescent="0.2">
      <c r="A119" s="407" t="s">
        <v>313</v>
      </c>
      <c r="B119" s="407"/>
      <c r="C119" s="125">
        <v>6650</v>
      </c>
      <c r="D119" s="126" t="s">
        <v>44</v>
      </c>
      <c r="E119" s="127" t="s">
        <v>8</v>
      </c>
      <c r="F119" s="128">
        <v>3</v>
      </c>
      <c r="G119" s="255"/>
      <c r="H119" s="256" t="s">
        <v>266</v>
      </c>
      <c r="I119" s="257" t="s">
        <v>259</v>
      </c>
      <c r="J119" s="255"/>
      <c r="K119" s="258"/>
      <c r="L119" s="258"/>
      <c r="M119" s="255"/>
      <c r="N119" s="259" t="s">
        <v>262</v>
      </c>
      <c r="O119" s="260" t="s">
        <v>260</v>
      </c>
    </row>
    <row r="120" spans="1:15" x14ac:dyDescent="0.2">
      <c r="A120" s="407" t="s">
        <v>323</v>
      </c>
      <c r="B120" s="407"/>
      <c r="C120" s="132">
        <v>6700</v>
      </c>
      <c r="D120" s="133" t="s">
        <v>43</v>
      </c>
      <c r="E120" s="127" t="s">
        <v>8</v>
      </c>
      <c r="F120" s="128">
        <v>3</v>
      </c>
      <c r="G120" s="255"/>
      <c r="H120" s="256" t="s">
        <v>266</v>
      </c>
      <c r="I120" s="257" t="s">
        <v>259</v>
      </c>
      <c r="J120" s="255"/>
      <c r="K120" s="258" t="s">
        <v>262</v>
      </c>
      <c r="L120" s="258" t="s">
        <v>274</v>
      </c>
      <c r="M120" s="255"/>
      <c r="N120" s="259" t="s">
        <v>258</v>
      </c>
      <c r="O120" s="260" t="s">
        <v>260</v>
      </c>
    </row>
    <row r="121" spans="1:15" x14ac:dyDescent="0.2">
      <c r="A121" s="407" t="s">
        <v>324</v>
      </c>
      <c r="B121" s="407"/>
      <c r="C121" s="125">
        <v>6900</v>
      </c>
      <c r="D121" s="134" t="s">
        <v>42</v>
      </c>
      <c r="E121" s="127" t="s">
        <v>6</v>
      </c>
      <c r="F121" s="128">
        <v>4</v>
      </c>
      <c r="G121" s="255"/>
      <c r="H121" s="256" t="s">
        <v>266</v>
      </c>
      <c r="I121" s="257" t="s">
        <v>259</v>
      </c>
      <c r="J121" s="255"/>
      <c r="K121" s="258" t="s">
        <v>262</v>
      </c>
      <c r="L121" s="258" t="s">
        <v>274</v>
      </c>
      <c r="M121" s="255"/>
      <c r="N121" s="259" t="s">
        <v>262</v>
      </c>
      <c r="O121" s="260" t="s">
        <v>259</v>
      </c>
    </row>
    <row r="122" spans="1:15" x14ac:dyDescent="0.2">
      <c r="A122" s="407" t="s">
        <v>324</v>
      </c>
      <c r="B122" s="407"/>
      <c r="C122" s="125">
        <v>6950</v>
      </c>
      <c r="D122" s="126" t="s">
        <v>41</v>
      </c>
      <c r="E122" s="127" t="s">
        <v>6</v>
      </c>
      <c r="F122" s="128">
        <v>5</v>
      </c>
      <c r="G122" s="255"/>
      <c r="H122" s="256" t="s">
        <v>266</v>
      </c>
      <c r="I122" s="257" t="s">
        <v>259</v>
      </c>
      <c r="J122" s="255"/>
      <c r="K122" s="258"/>
      <c r="L122" s="258"/>
      <c r="M122" s="255"/>
      <c r="N122" s="259" t="s">
        <v>261</v>
      </c>
      <c r="O122" s="260" t="s">
        <v>260</v>
      </c>
    </row>
    <row r="123" spans="1:15" x14ac:dyDescent="0.2">
      <c r="A123" s="407" t="s">
        <v>322</v>
      </c>
      <c r="B123" s="407"/>
      <c r="C123" s="125">
        <v>7000</v>
      </c>
      <c r="D123" s="126" t="s">
        <v>40</v>
      </c>
      <c r="E123" s="127" t="s">
        <v>11</v>
      </c>
      <c r="F123" s="128">
        <v>4</v>
      </c>
      <c r="G123" s="255"/>
      <c r="H123" s="256" t="s">
        <v>266</v>
      </c>
      <c r="I123" s="257" t="s">
        <v>259</v>
      </c>
      <c r="J123" s="255"/>
      <c r="K123" s="258"/>
      <c r="L123" s="258"/>
      <c r="M123" s="255"/>
      <c r="N123" s="259" t="s">
        <v>262</v>
      </c>
      <c r="O123" s="260" t="s">
        <v>260</v>
      </c>
    </row>
    <row r="124" spans="1:15" x14ac:dyDescent="0.2">
      <c r="A124" s="407" t="s">
        <v>317</v>
      </c>
      <c r="B124" s="407"/>
      <c r="C124" s="125">
        <v>7050</v>
      </c>
      <c r="D124" s="126" t="s">
        <v>39</v>
      </c>
      <c r="E124" s="127" t="s">
        <v>3</v>
      </c>
      <c r="F124" s="128">
        <v>10</v>
      </c>
      <c r="G124" s="255"/>
      <c r="H124" s="256" t="s">
        <v>270</v>
      </c>
      <c r="I124" s="257" t="s">
        <v>259</v>
      </c>
      <c r="J124" s="255"/>
      <c r="K124" s="258"/>
      <c r="L124" s="258"/>
      <c r="M124" s="255"/>
      <c r="N124" s="259" t="s">
        <v>262</v>
      </c>
      <c r="O124" s="260" t="s">
        <v>260</v>
      </c>
    </row>
    <row r="125" spans="1:15" x14ac:dyDescent="0.2">
      <c r="A125" s="410"/>
      <c r="B125" s="407"/>
      <c r="C125" s="125">
        <v>7100</v>
      </c>
      <c r="D125" s="126" t="s">
        <v>38</v>
      </c>
      <c r="E125" s="127" t="s">
        <v>8</v>
      </c>
      <c r="F125" s="128">
        <v>2</v>
      </c>
      <c r="G125" s="255"/>
      <c r="H125" s="256" t="s">
        <v>266</v>
      </c>
      <c r="I125" s="257" t="s">
        <v>259</v>
      </c>
      <c r="J125" s="255"/>
      <c r="K125" s="258" t="s">
        <v>262</v>
      </c>
      <c r="L125" s="258" t="s">
        <v>274</v>
      </c>
      <c r="M125" s="255"/>
      <c r="N125" s="259" t="s">
        <v>261</v>
      </c>
      <c r="O125" s="260" t="s">
        <v>260</v>
      </c>
    </row>
    <row r="126" spans="1:15" x14ac:dyDescent="0.2">
      <c r="A126" s="407" t="s">
        <v>313</v>
      </c>
      <c r="B126" s="407"/>
      <c r="C126" s="125">
        <v>7150</v>
      </c>
      <c r="D126" s="126" t="s">
        <v>37</v>
      </c>
      <c r="E126" s="127" t="s">
        <v>8</v>
      </c>
      <c r="F126" s="128">
        <v>3</v>
      </c>
      <c r="G126" s="255"/>
      <c r="H126" s="256" t="s">
        <v>266</v>
      </c>
      <c r="I126" s="257" t="s">
        <v>259</v>
      </c>
      <c r="J126" s="255"/>
      <c r="K126" s="258" t="s">
        <v>262</v>
      </c>
      <c r="L126" s="258" t="s">
        <v>274</v>
      </c>
      <c r="M126" s="255"/>
      <c r="N126" s="259" t="s">
        <v>261</v>
      </c>
      <c r="O126" s="260" t="s">
        <v>260</v>
      </c>
    </row>
    <row r="127" spans="1:15" x14ac:dyDescent="0.2">
      <c r="A127" s="407" t="s">
        <v>313</v>
      </c>
      <c r="B127" s="407"/>
      <c r="C127" s="125">
        <v>7210</v>
      </c>
      <c r="D127" s="126" t="s">
        <v>36</v>
      </c>
      <c r="E127" s="127" t="s">
        <v>8</v>
      </c>
      <c r="F127" s="128">
        <v>1</v>
      </c>
      <c r="G127" s="255"/>
      <c r="H127" s="256" t="s">
        <v>271</v>
      </c>
      <c r="I127" s="257" t="s">
        <v>260</v>
      </c>
      <c r="J127" s="255"/>
      <c r="K127" s="258" t="s">
        <v>261</v>
      </c>
      <c r="L127" s="258" t="s">
        <v>274</v>
      </c>
      <c r="M127" s="255"/>
      <c r="N127" s="259" t="s">
        <v>261</v>
      </c>
      <c r="O127" s="260" t="s">
        <v>260</v>
      </c>
    </row>
    <row r="128" spans="1:15" x14ac:dyDescent="0.2">
      <c r="A128" s="407" t="s">
        <v>312</v>
      </c>
      <c r="B128" s="407"/>
      <c r="C128" s="125">
        <v>7310</v>
      </c>
      <c r="D128" s="126" t="s">
        <v>35</v>
      </c>
      <c r="E128" s="127" t="s">
        <v>3</v>
      </c>
      <c r="F128" s="128">
        <v>4</v>
      </c>
      <c r="G128" s="255"/>
      <c r="H128" s="256" t="s">
        <v>266</v>
      </c>
      <c r="I128" s="257" t="s">
        <v>259</v>
      </c>
      <c r="J128" s="255"/>
      <c r="K128" s="258" t="s">
        <v>262</v>
      </c>
      <c r="L128" s="258" t="s">
        <v>274</v>
      </c>
      <c r="M128" s="255"/>
      <c r="N128" s="259" t="s">
        <v>262</v>
      </c>
      <c r="O128" s="260" t="s">
        <v>260</v>
      </c>
    </row>
    <row r="129" spans="1:15" x14ac:dyDescent="0.2">
      <c r="A129" s="407" t="s">
        <v>319</v>
      </c>
      <c r="B129" s="407"/>
      <c r="C129" s="125">
        <v>7350</v>
      </c>
      <c r="D129" s="126" t="s">
        <v>34</v>
      </c>
      <c r="E129" s="127" t="s">
        <v>3</v>
      </c>
      <c r="F129" s="128">
        <v>10</v>
      </c>
      <c r="G129" s="255"/>
      <c r="H129" s="256"/>
      <c r="I129" s="257"/>
      <c r="J129" s="255"/>
      <c r="K129" s="258"/>
      <c r="L129" s="258"/>
      <c r="M129" s="255"/>
      <c r="N129" s="259" t="s">
        <v>262</v>
      </c>
      <c r="O129" s="260" t="s">
        <v>260</v>
      </c>
    </row>
    <row r="130" spans="1:15" x14ac:dyDescent="0.2">
      <c r="A130" s="407" t="s">
        <v>312</v>
      </c>
      <c r="B130" s="407"/>
      <c r="C130" s="125">
        <v>7400</v>
      </c>
      <c r="D130" s="126" t="s">
        <v>33</v>
      </c>
      <c r="E130" s="127" t="s">
        <v>3</v>
      </c>
      <c r="F130" s="128">
        <v>10</v>
      </c>
      <c r="G130" s="255"/>
      <c r="H130" s="256" t="s">
        <v>266</v>
      </c>
      <c r="I130" s="257" t="s">
        <v>259</v>
      </c>
      <c r="J130" s="255"/>
      <c r="K130" s="258"/>
      <c r="L130" s="258"/>
      <c r="M130" s="255"/>
      <c r="N130" s="259" t="s">
        <v>261</v>
      </c>
      <c r="O130" s="260" t="s">
        <v>260</v>
      </c>
    </row>
    <row r="131" spans="1:15" x14ac:dyDescent="0.2">
      <c r="A131" s="407" t="s">
        <v>319</v>
      </c>
      <c r="B131" s="407"/>
      <c r="C131" s="125">
        <v>7450</v>
      </c>
      <c r="D131" s="126" t="s">
        <v>32</v>
      </c>
      <c r="E131" s="127" t="s">
        <v>3</v>
      </c>
      <c r="F131" s="128">
        <v>9</v>
      </c>
      <c r="G131" s="255"/>
      <c r="H131" s="256" t="s">
        <v>266</v>
      </c>
      <c r="I131" s="257" t="s">
        <v>259</v>
      </c>
      <c r="J131" s="255"/>
      <c r="K131" s="258"/>
      <c r="L131" s="258"/>
      <c r="M131" s="255"/>
      <c r="N131" s="259" t="s">
        <v>258</v>
      </c>
      <c r="O131" s="260" t="s">
        <v>260</v>
      </c>
    </row>
    <row r="132" spans="1:15" x14ac:dyDescent="0.2">
      <c r="A132" s="407" t="s">
        <v>319</v>
      </c>
      <c r="B132" s="407"/>
      <c r="C132" s="125">
        <v>7510</v>
      </c>
      <c r="D132" s="126" t="s">
        <v>31</v>
      </c>
      <c r="E132" s="127" t="s">
        <v>3</v>
      </c>
      <c r="F132" s="128">
        <v>11</v>
      </c>
      <c r="G132" s="255"/>
      <c r="H132" s="256" t="s">
        <v>266</v>
      </c>
      <c r="I132" s="257" t="s">
        <v>259</v>
      </c>
      <c r="J132" s="255"/>
      <c r="K132" s="258"/>
      <c r="L132" s="258"/>
      <c r="M132" s="255"/>
      <c r="N132" s="259" t="s">
        <v>261</v>
      </c>
      <c r="O132" s="260" t="s">
        <v>260</v>
      </c>
    </row>
    <row r="133" spans="1:15" x14ac:dyDescent="0.2">
      <c r="A133" s="407" t="s">
        <v>315</v>
      </c>
      <c r="B133" s="407"/>
      <c r="C133" s="125">
        <v>7550</v>
      </c>
      <c r="D133" s="126" t="s">
        <v>30</v>
      </c>
      <c r="E133" s="127" t="s">
        <v>11</v>
      </c>
      <c r="F133" s="128">
        <v>5</v>
      </c>
      <c r="G133" s="255"/>
      <c r="H133" s="256" t="s">
        <v>266</v>
      </c>
      <c r="I133" s="257" t="s">
        <v>259</v>
      </c>
      <c r="J133" s="255"/>
      <c r="K133" s="258" t="s">
        <v>262</v>
      </c>
      <c r="L133" s="258" t="s">
        <v>274</v>
      </c>
      <c r="M133" s="255"/>
      <c r="N133" s="259" t="s">
        <v>258</v>
      </c>
      <c r="O133" s="260" t="s">
        <v>260</v>
      </c>
    </row>
    <row r="134" spans="1:15" x14ac:dyDescent="0.2">
      <c r="A134" s="407" t="s">
        <v>322</v>
      </c>
      <c r="B134" s="407"/>
      <c r="C134" s="125">
        <v>7620</v>
      </c>
      <c r="D134" s="126" t="s">
        <v>29</v>
      </c>
      <c r="E134" s="127" t="s">
        <v>11</v>
      </c>
      <c r="F134" s="128">
        <v>11</v>
      </c>
      <c r="G134" s="255"/>
      <c r="H134" s="256" t="s">
        <v>266</v>
      </c>
      <c r="I134" s="257" t="s">
        <v>259</v>
      </c>
      <c r="J134" s="255"/>
      <c r="K134" s="258"/>
      <c r="L134" s="258"/>
      <c r="M134" s="255"/>
      <c r="N134" s="259" t="s">
        <v>262</v>
      </c>
      <c r="O134" s="260" t="s">
        <v>260</v>
      </c>
    </row>
    <row r="135" spans="1:15" x14ac:dyDescent="0.2">
      <c r="A135" s="407" t="s">
        <v>317</v>
      </c>
      <c r="B135" s="407"/>
      <c r="C135" s="125">
        <v>7640</v>
      </c>
      <c r="D135" s="126" t="s">
        <v>28</v>
      </c>
      <c r="E135" s="127" t="s">
        <v>3</v>
      </c>
      <c r="F135" s="128">
        <v>10</v>
      </c>
      <c r="G135" s="255"/>
      <c r="H135" s="256" t="s">
        <v>266</v>
      </c>
      <c r="I135" s="257" t="s">
        <v>259</v>
      </c>
      <c r="J135" s="255"/>
      <c r="K135" s="258"/>
      <c r="L135" s="258"/>
      <c r="M135" s="255"/>
      <c r="N135" s="259" t="s">
        <v>261</v>
      </c>
      <c r="O135" s="260" t="s">
        <v>260</v>
      </c>
    </row>
    <row r="136" spans="1:15" x14ac:dyDescent="0.2">
      <c r="A136" s="407" t="s">
        <v>312</v>
      </c>
      <c r="B136" s="407"/>
      <c r="C136" s="125">
        <v>7650</v>
      </c>
      <c r="D136" s="126" t="s">
        <v>27</v>
      </c>
      <c r="E136" s="127" t="s">
        <v>3</v>
      </c>
      <c r="F136" s="128">
        <v>10</v>
      </c>
      <c r="G136" s="255"/>
      <c r="H136" s="256" t="s">
        <v>266</v>
      </c>
      <c r="I136" s="257" t="s">
        <v>260</v>
      </c>
      <c r="J136" s="255"/>
      <c r="K136" s="258" t="s">
        <v>262</v>
      </c>
      <c r="L136" s="258" t="s">
        <v>274</v>
      </c>
      <c r="M136" s="255"/>
      <c r="N136" s="259" t="s">
        <v>258</v>
      </c>
      <c r="O136" s="260" t="s">
        <v>260</v>
      </c>
    </row>
    <row r="137" spans="1:15" x14ac:dyDescent="0.2">
      <c r="A137" s="411" t="s">
        <v>311</v>
      </c>
      <c r="B137" s="412" t="s">
        <v>319</v>
      </c>
      <c r="C137" s="125">
        <v>7700</v>
      </c>
      <c r="D137" s="126" t="s">
        <v>26</v>
      </c>
      <c r="E137" s="127" t="s">
        <v>3</v>
      </c>
      <c r="F137" s="128">
        <v>8</v>
      </c>
      <c r="G137" s="255"/>
      <c r="H137" s="256"/>
      <c r="I137" s="257"/>
      <c r="J137" s="255"/>
      <c r="K137" s="258"/>
      <c r="L137" s="258"/>
      <c r="M137" s="255"/>
      <c r="N137" s="259" t="s">
        <v>261</v>
      </c>
      <c r="O137" s="260" t="s">
        <v>260</v>
      </c>
    </row>
    <row r="138" spans="1:15" x14ac:dyDescent="0.2">
      <c r="A138" s="407" t="s">
        <v>319</v>
      </c>
      <c r="B138" s="407"/>
      <c r="C138" s="125">
        <v>7750</v>
      </c>
      <c r="D138" s="126" t="s">
        <v>25</v>
      </c>
      <c r="E138" s="127" t="s">
        <v>3</v>
      </c>
      <c r="F138" s="128">
        <v>4</v>
      </c>
      <c r="G138" s="255"/>
      <c r="H138" s="256" t="s">
        <v>266</v>
      </c>
      <c r="I138" s="257" t="s">
        <v>259</v>
      </c>
      <c r="J138" s="255"/>
      <c r="K138" s="258" t="s">
        <v>262</v>
      </c>
      <c r="L138" s="258" t="s">
        <v>274</v>
      </c>
      <c r="M138" s="255"/>
      <c r="N138" s="259" t="s">
        <v>261</v>
      </c>
      <c r="O138" s="260" t="s">
        <v>260</v>
      </c>
    </row>
    <row r="139" spans="1:15" x14ac:dyDescent="0.2">
      <c r="A139" s="407" t="s">
        <v>311</v>
      </c>
      <c r="B139" s="407"/>
      <c r="C139" s="125">
        <v>7800</v>
      </c>
      <c r="D139" s="126" t="s">
        <v>24</v>
      </c>
      <c r="E139" s="127" t="s">
        <v>3</v>
      </c>
      <c r="F139" s="128">
        <v>9</v>
      </c>
      <c r="G139" s="255"/>
      <c r="H139" s="256" t="s">
        <v>266</v>
      </c>
      <c r="I139" s="257" t="s">
        <v>259</v>
      </c>
      <c r="J139" s="255"/>
      <c r="K139" s="258"/>
      <c r="L139" s="258"/>
      <c r="M139" s="255"/>
      <c r="N139" s="259" t="s">
        <v>261</v>
      </c>
      <c r="O139" s="260" t="s">
        <v>260</v>
      </c>
    </row>
    <row r="140" spans="1:15" x14ac:dyDescent="0.2">
      <c r="A140" s="407" t="s">
        <v>312</v>
      </c>
      <c r="B140" s="407"/>
      <c r="C140" s="125">
        <v>7850</v>
      </c>
      <c r="D140" s="126" t="s">
        <v>23</v>
      </c>
      <c r="E140" s="127" t="s">
        <v>3</v>
      </c>
      <c r="F140" s="128">
        <v>9</v>
      </c>
      <c r="G140" s="255"/>
      <c r="H140" s="256" t="s">
        <v>266</v>
      </c>
      <c r="I140" s="257" t="s">
        <v>259</v>
      </c>
      <c r="J140" s="255"/>
      <c r="K140" s="258" t="s">
        <v>262</v>
      </c>
      <c r="L140" s="258" t="s">
        <v>274</v>
      </c>
      <c r="M140" s="255"/>
      <c r="N140" s="259" t="s">
        <v>258</v>
      </c>
      <c r="O140" s="260" t="s">
        <v>260</v>
      </c>
    </row>
    <row r="141" spans="1:15" x14ac:dyDescent="0.2">
      <c r="A141" s="407" t="s">
        <v>316</v>
      </c>
      <c r="B141" s="407"/>
      <c r="C141" s="125">
        <v>7900</v>
      </c>
      <c r="D141" s="126" t="s">
        <v>22</v>
      </c>
      <c r="E141" s="127" t="s">
        <v>3</v>
      </c>
      <c r="F141" s="128">
        <v>10</v>
      </c>
      <c r="G141" s="255"/>
      <c r="H141" s="256"/>
      <c r="I141" s="257"/>
      <c r="J141" s="255"/>
      <c r="K141" s="258"/>
      <c r="L141" s="258"/>
      <c r="M141" s="255"/>
      <c r="N141" s="259" t="s">
        <v>262</v>
      </c>
      <c r="O141" s="260" t="s">
        <v>260</v>
      </c>
    </row>
    <row r="142" spans="1:15" x14ac:dyDescent="0.2">
      <c r="A142" s="407" t="s">
        <v>316</v>
      </c>
      <c r="B142" s="407"/>
      <c r="C142" s="125">
        <v>7950</v>
      </c>
      <c r="D142" s="126" t="s">
        <v>21</v>
      </c>
      <c r="E142" s="127" t="s">
        <v>3</v>
      </c>
      <c r="F142" s="128">
        <v>9</v>
      </c>
      <c r="G142" s="255"/>
      <c r="H142" s="256"/>
      <c r="I142" s="257"/>
      <c r="J142" s="255"/>
      <c r="K142" s="258"/>
      <c r="L142" s="258"/>
      <c r="M142" s="255"/>
      <c r="N142" s="259" t="s">
        <v>262</v>
      </c>
      <c r="O142" s="260" t="s">
        <v>260</v>
      </c>
    </row>
    <row r="143" spans="1:15" x14ac:dyDescent="0.2">
      <c r="A143" s="407" t="s">
        <v>325</v>
      </c>
      <c r="B143" s="407"/>
      <c r="C143" s="125">
        <v>8000</v>
      </c>
      <c r="D143" s="134" t="s">
        <v>20</v>
      </c>
      <c r="E143" s="127" t="s">
        <v>8</v>
      </c>
      <c r="F143" s="128">
        <v>3</v>
      </c>
      <c r="G143" s="255"/>
      <c r="H143" s="256" t="s">
        <v>273</v>
      </c>
      <c r="I143" s="257" t="s">
        <v>259</v>
      </c>
      <c r="J143" s="255"/>
      <c r="K143" s="258" t="s">
        <v>262</v>
      </c>
      <c r="L143" s="258" t="s">
        <v>274</v>
      </c>
      <c r="M143" s="255"/>
      <c r="N143" s="259" t="s">
        <v>263</v>
      </c>
      <c r="O143" s="260" t="s">
        <v>260</v>
      </c>
    </row>
    <row r="144" spans="1:15" x14ac:dyDescent="0.2">
      <c r="A144" s="407" t="s">
        <v>316</v>
      </c>
      <c r="B144" s="407"/>
      <c r="C144" s="125">
        <v>8020</v>
      </c>
      <c r="D144" s="126" t="s">
        <v>19</v>
      </c>
      <c r="E144" s="127" t="s">
        <v>3</v>
      </c>
      <c r="F144" s="128">
        <v>11</v>
      </c>
      <c r="G144" s="255"/>
      <c r="H144" s="256" t="s">
        <v>269</v>
      </c>
      <c r="I144" s="257" t="s">
        <v>260</v>
      </c>
      <c r="J144" s="255"/>
      <c r="K144" s="258"/>
      <c r="L144" s="258"/>
      <c r="M144" s="255"/>
      <c r="N144" s="259" t="s">
        <v>262</v>
      </c>
      <c r="O144" s="260" t="s">
        <v>260</v>
      </c>
    </row>
    <row r="145" spans="1:15" x14ac:dyDescent="0.2">
      <c r="A145" s="407" t="s">
        <v>313</v>
      </c>
      <c r="B145" s="407"/>
      <c r="C145" s="125">
        <v>8050</v>
      </c>
      <c r="D145" s="126" t="s">
        <v>18</v>
      </c>
      <c r="E145" s="127" t="s">
        <v>8</v>
      </c>
      <c r="F145" s="128">
        <v>2</v>
      </c>
      <c r="G145" s="255"/>
      <c r="H145" s="256" t="s">
        <v>268</v>
      </c>
      <c r="I145" s="257" t="s">
        <v>260</v>
      </c>
      <c r="J145" s="255"/>
      <c r="K145" s="258" t="s">
        <v>262</v>
      </c>
      <c r="L145" s="258" t="s">
        <v>274</v>
      </c>
      <c r="M145" s="255"/>
      <c r="N145" s="259" t="s">
        <v>258</v>
      </c>
      <c r="O145" s="260" t="s">
        <v>260</v>
      </c>
    </row>
    <row r="146" spans="1:15" x14ac:dyDescent="0.2">
      <c r="A146" s="407" t="s">
        <v>316</v>
      </c>
      <c r="B146" s="407"/>
      <c r="C146" s="125">
        <v>8100</v>
      </c>
      <c r="D146" s="126" t="s">
        <v>17</v>
      </c>
      <c r="E146" s="127" t="s">
        <v>3</v>
      </c>
      <c r="F146" s="128">
        <v>9</v>
      </c>
      <c r="G146" s="255"/>
      <c r="H146" s="256" t="s">
        <v>266</v>
      </c>
      <c r="I146" s="257" t="s">
        <v>259</v>
      </c>
      <c r="J146" s="255"/>
      <c r="K146" s="258"/>
      <c r="L146" s="258"/>
      <c r="M146" s="255"/>
      <c r="N146" s="259" t="s">
        <v>262</v>
      </c>
      <c r="O146" s="260" t="s">
        <v>260</v>
      </c>
    </row>
    <row r="147" spans="1:15" x14ac:dyDescent="0.2">
      <c r="A147" s="407" t="s">
        <v>316</v>
      </c>
      <c r="B147" s="407"/>
      <c r="C147" s="125">
        <v>8150</v>
      </c>
      <c r="D147" s="126" t="s">
        <v>16</v>
      </c>
      <c r="E147" s="127" t="s">
        <v>3</v>
      </c>
      <c r="F147" s="128">
        <v>10</v>
      </c>
      <c r="G147" s="255"/>
      <c r="H147" s="256"/>
      <c r="I147" s="257"/>
      <c r="J147" s="255"/>
      <c r="K147" s="258"/>
      <c r="L147" s="258"/>
      <c r="M147" s="255"/>
      <c r="N147" s="259" t="s">
        <v>262</v>
      </c>
      <c r="O147" s="260" t="s">
        <v>260</v>
      </c>
    </row>
    <row r="148" spans="1:15" x14ac:dyDescent="0.2">
      <c r="A148" s="407" t="s">
        <v>311</v>
      </c>
      <c r="B148" s="407"/>
      <c r="C148" s="125">
        <v>8200</v>
      </c>
      <c r="D148" s="126" t="s">
        <v>15</v>
      </c>
      <c r="E148" s="127" t="s">
        <v>3</v>
      </c>
      <c r="F148" s="128">
        <v>10</v>
      </c>
      <c r="G148" s="255"/>
      <c r="H148" s="256"/>
      <c r="I148" s="257"/>
      <c r="J148" s="255"/>
      <c r="K148" s="258"/>
      <c r="L148" s="258"/>
      <c r="M148" s="255"/>
      <c r="N148" s="259" t="s">
        <v>262</v>
      </c>
      <c r="O148" s="260" t="s">
        <v>260</v>
      </c>
    </row>
    <row r="149" spans="1:15" x14ac:dyDescent="0.2">
      <c r="A149" s="407" t="s">
        <v>323</v>
      </c>
      <c r="B149" s="407"/>
      <c r="C149" s="125">
        <v>8250</v>
      </c>
      <c r="D149" s="126" t="s">
        <v>14</v>
      </c>
      <c r="E149" s="127" t="s">
        <v>8</v>
      </c>
      <c r="F149" s="128">
        <v>2</v>
      </c>
      <c r="G149" s="255"/>
      <c r="H149" s="256" t="s">
        <v>266</v>
      </c>
      <c r="I149" s="257" t="s">
        <v>260</v>
      </c>
      <c r="J149" s="255"/>
      <c r="K149" s="258" t="s">
        <v>262</v>
      </c>
      <c r="L149" s="258" t="s">
        <v>260</v>
      </c>
      <c r="M149" s="255"/>
      <c r="N149" s="259" t="s">
        <v>258</v>
      </c>
      <c r="O149" s="260" t="s">
        <v>260</v>
      </c>
    </row>
    <row r="150" spans="1:15" x14ac:dyDescent="0.2">
      <c r="A150" s="407" t="s">
        <v>324</v>
      </c>
      <c r="B150" s="407"/>
      <c r="C150" s="125">
        <v>8350</v>
      </c>
      <c r="D150" s="126" t="s">
        <v>13</v>
      </c>
      <c r="E150" s="127" t="s">
        <v>6</v>
      </c>
      <c r="F150" s="128">
        <v>4</v>
      </c>
      <c r="G150" s="255"/>
      <c r="H150" s="256" t="s">
        <v>266</v>
      </c>
      <c r="I150" s="257" t="s">
        <v>259</v>
      </c>
      <c r="J150" s="255"/>
      <c r="K150" s="258" t="s">
        <v>262</v>
      </c>
      <c r="L150" s="258" t="s">
        <v>274</v>
      </c>
      <c r="M150" s="255"/>
      <c r="N150" s="259" t="s">
        <v>263</v>
      </c>
      <c r="O150" s="260" t="s">
        <v>260</v>
      </c>
    </row>
    <row r="151" spans="1:15" x14ac:dyDescent="0.2">
      <c r="A151" s="407" t="s">
        <v>320</v>
      </c>
      <c r="B151" s="407"/>
      <c r="C151" s="125">
        <v>8400</v>
      </c>
      <c r="D151" s="126" t="s">
        <v>12</v>
      </c>
      <c r="E151" s="127" t="s">
        <v>11</v>
      </c>
      <c r="F151" s="128">
        <v>6</v>
      </c>
      <c r="G151" s="255"/>
      <c r="H151" s="256" t="s">
        <v>266</v>
      </c>
      <c r="I151" s="257" t="s">
        <v>259</v>
      </c>
      <c r="J151" s="255"/>
      <c r="K151" s="258" t="s">
        <v>262</v>
      </c>
      <c r="L151" s="258" t="s">
        <v>274</v>
      </c>
      <c r="M151" s="255"/>
      <c r="N151" s="259" t="s">
        <v>261</v>
      </c>
      <c r="O151" s="260" t="s">
        <v>260</v>
      </c>
    </row>
    <row r="152" spans="1:15" x14ac:dyDescent="0.2">
      <c r="A152" s="407" t="s">
        <v>324</v>
      </c>
      <c r="B152" s="407"/>
      <c r="C152" s="125">
        <v>8450</v>
      </c>
      <c r="D152" s="126" t="s">
        <v>10</v>
      </c>
      <c r="E152" s="127" t="s">
        <v>6</v>
      </c>
      <c r="F152" s="128">
        <v>5</v>
      </c>
      <c r="G152" s="255"/>
      <c r="H152" s="256" t="s">
        <v>266</v>
      </c>
      <c r="I152" s="257" t="s">
        <v>259</v>
      </c>
      <c r="J152" s="255"/>
      <c r="K152" s="258" t="s">
        <v>262</v>
      </c>
      <c r="L152" s="258" t="s">
        <v>274</v>
      </c>
      <c r="M152" s="255"/>
      <c r="N152" s="259" t="s">
        <v>261</v>
      </c>
      <c r="O152" s="260" t="s">
        <v>260</v>
      </c>
    </row>
    <row r="153" spans="1:15" x14ac:dyDescent="0.2">
      <c r="A153" s="407" t="s">
        <v>313</v>
      </c>
      <c r="B153" s="407"/>
      <c r="C153" s="125">
        <v>8500</v>
      </c>
      <c r="D153" s="134" t="s">
        <v>9</v>
      </c>
      <c r="E153" s="127" t="s">
        <v>8</v>
      </c>
      <c r="F153" s="128">
        <v>2</v>
      </c>
      <c r="G153" s="255"/>
      <c r="H153" s="256" t="s">
        <v>271</v>
      </c>
      <c r="I153" s="257" t="s">
        <v>260</v>
      </c>
      <c r="J153" s="255"/>
      <c r="K153" s="258"/>
      <c r="L153" s="258"/>
      <c r="M153" s="255"/>
      <c r="N153" s="259" t="s">
        <v>261</v>
      </c>
      <c r="O153" s="260" t="s">
        <v>260</v>
      </c>
    </row>
    <row r="154" spans="1:15" x14ac:dyDescent="0.2">
      <c r="A154" s="410"/>
      <c r="B154" s="407"/>
      <c r="C154" s="125">
        <v>8550</v>
      </c>
      <c r="D154" s="126" t="s">
        <v>7</v>
      </c>
      <c r="E154" s="127" t="s">
        <v>6</v>
      </c>
      <c r="F154" s="128">
        <v>7</v>
      </c>
      <c r="G154" s="255"/>
      <c r="H154" s="256" t="s">
        <v>266</v>
      </c>
      <c r="I154" s="257" t="s">
        <v>259</v>
      </c>
      <c r="J154" s="255"/>
      <c r="K154" s="258" t="s">
        <v>262</v>
      </c>
      <c r="L154" s="258" t="s">
        <v>274</v>
      </c>
      <c r="M154" s="255"/>
      <c r="N154" s="259" t="s">
        <v>258</v>
      </c>
      <c r="O154" s="260" t="s">
        <v>260</v>
      </c>
    </row>
    <row r="155" spans="1:15" x14ac:dyDescent="0.2">
      <c r="A155" s="407" t="s">
        <v>317</v>
      </c>
      <c r="B155" s="407"/>
      <c r="C155" s="125">
        <v>8710</v>
      </c>
      <c r="D155" s="134" t="s">
        <v>5</v>
      </c>
      <c r="E155" s="127" t="s">
        <v>3</v>
      </c>
      <c r="F155" s="128">
        <v>11</v>
      </c>
      <c r="G155" s="255"/>
      <c r="H155" s="256" t="s">
        <v>266</v>
      </c>
      <c r="I155" s="257" t="s">
        <v>259</v>
      </c>
      <c r="J155" s="255"/>
      <c r="K155" s="258"/>
      <c r="L155" s="258"/>
      <c r="M155" s="255"/>
      <c r="N155" s="259" t="s">
        <v>258</v>
      </c>
      <c r="O155" s="260" t="s">
        <v>260</v>
      </c>
    </row>
    <row r="156" spans="1:15" x14ac:dyDescent="0.2">
      <c r="A156" s="407" t="s">
        <v>317</v>
      </c>
      <c r="B156" s="407"/>
      <c r="C156" s="125">
        <v>8750</v>
      </c>
      <c r="D156" s="126" t="s">
        <v>4</v>
      </c>
      <c r="E156" s="127" t="s">
        <v>3</v>
      </c>
      <c r="F156" s="128">
        <v>11</v>
      </c>
      <c r="G156" s="262"/>
      <c r="H156" s="256" t="s">
        <v>266</v>
      </c>
      <c r="I156" s="257" t="s">
        <v>260</v>
      </c>
      <c r="J156" s="255"/>
      <c r="K156" s="258" t="s">
        <v>262</v>
      </c>
      <c r="L156" s="258" t="s">
        <v>274</v>
      </c>
      <c r="M156" s="255"/>
      <c r="N156" s="259" t="s">
        <v>258</v>
      </c>
      <c r="O156" s="260" t="s">
        <v>260</v>
      </c>
    </row>
  </sheetData>
  <mergeCells count="4">
    <mergeCell ref="C1:O1"/>
    <mergeCell ref="H3:I3"/>
    <mergeCell ref="K3:L3"/>
    <mergeCell ref="N3:O3"/>
  </mergeCells>
  <hyperlinks>
    <hyperlink ref="A62" location="'2009-10'!A160" display="Bottom"/>
  </hyperlinks>
  <printOptions horizontalCentered="1"/>
  <pageMargins left="0.25" right="0.25" top="0.75" bottom="0.75" header="0.3" footer="0.3"/>
  <pageSetup paperSize="9" scale="9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37" sqref="I37"/>
    </sheetView>
  </sheetViews>
  <sheetFormatPr defaultRowHeight="12.75" x14ac:dyDescent="0.2"/>
  <cols>
    <col min="1" max="1" width="4.42578125" bestFit="1" customWidth="1"/>
    <col min="2" max="2" width="20" bestFit="1" customWidth="1"/>
    <col min="3" max="3" width="3" bestFit="1" customWidth="1"/>
    <col min="4" max="4" width="7.7109375" bestFit="1" customWidth="1"/>
    <col min="5" max="5" width="9.42578125" bestFit="1" customWidth="1"/>
    <col min="7" max="7" width="10.42578125" bestFit="1" customWidth="1"/>
    <col min="8" max="8" width="60" bestFit="1" customWidth="1"/>
  </cols>
  <sheetData>
    <row r="1" spans="1:10" ht="15.75" customHeight="1" x14ac:dyDescent="0.25">
      <c r="A1" s="495" t="s">
        <v>256</v>
      </c>
      <c r="B1" s="495"/>
      <c r="C1" s="495"/>
      <c r="D1" s="495"/>
      <c r="E1" s="495"/>
      <c r="F1" s="495"/>
      <c r="G1" s="495"/>
      <c r="H1" s="495"/>
      <c r="I1" s="263"/>
    </row>
    <row r="2" spans="1:10" x14ac:dyDescent="0.2">
      <c r="A2" s="6"/>
      <c r="B2" s="6"/>
      <c r="C2" s="6"/>
      <c r="D2" s="264"/>
      <c r="E2" s="264"/>
      <c r="F2" s="264"/>
      <c r="G2" s="265"/>
      <c r="H2" s="265"/>
    </row>
    <row r="3" spans="1:10" ht="33.75" x14ac:dyDescent="0.2">
      <c r="A3" s="266" t="s">
        <v>169</v>
      </c>
      <c r="B3" s="267" t="s">
        <v>168</v>
      </c>
      <c r="C3" s="268" t="s">
        <v>167</v>
      </c>
      <c r="D3" s="269" t="s">
        <v>228</v>
      </c>
      <c r="E3" s="289" t="s">
        <v>181</v>
      </c>
      <c r="F3" s="269" t="s">
        <v>229</v>
      </c>
      <c r="G3" s="270" t="s">
        <v>230</v>
      </c>
      <c r="H3" s="270" t="s">
        <v>231</v>
      </c>
    </row>
    <row r="4" spans="1:10" x14ac:dyDescent="0.2">
      <c r="A4" s="271">
        <v>600</v>
      </c>
      <c r="B4" s="272" t="s">
        <v>148</v>
      </c>
      <c r="C4" s="273" t="s">
        <v>11</v>
      </c>
      <c r="D4" s="274">
        <v>2379</v>
      </c>
      <c r="E4" s="274">
        <v>1250</v>
      </c>
      <c r="F4" s="274">
        <v>1129</v>
      </c>
      <c r="G4" s="290">
        <v>0.52543085329970574</v>
      </c>
      <c r="H4" s="291" t="s">
        <v>232</v>
      </c>
      <c r="J4" s="300"/>
    </row>
    <row r="5" spans="1:10" x14ac:dyDescent="0.2">
      <c r="A5" s="271">
        <v>750</v>
      </c>
      <c r="B5" s="272" t="s">
        <v>146</v>
      </c>
      <c r="C5" s="273" t="s">
        <v>8</v>
      </c>
      <c r="D5" s="274">
        <v>102691</v>
      </c>
      <c r="E5" s="274">
        <v>64280</v>
      </c>
      <c r="F5" s="274">
        <v>38411</v>
      </c>
      <c r="G5" s="290">
        <v>0.62595553651244995</v>
      </c>
      <c r="H5" s="292" t="s">
        <v>233</v>
      </c>
      <c r="J5" s="300"/>
    </row>
    <row r="6" spans="1:10" x14ac:dyDescent="0.2">
      <c r="A6" s="271">
        <v>1450</v>
      </c>
      <c r="B6" s="272" t="s">
        <v>132</v>
      </c>
      <c r="C6" s="273" t="s">
        <v>8</v>
      </c>
      <c r="D6" s="274">
        <v>15056</v>
      </c>
      <c r="E6" s="274">
        <v>7975</v>
      </c>
      <c r="F6" s="274">
        <v>7081</v>
      </c>
      <c r="G6" s="290">
        <v>0.52968916046758763</v>
      </c>
      <c r="H6" s="293" t="s">
        <v>238</v>
      </c>
      <c r="J6" s="300"/>
    </row>
    <row r="7" spans="1:10" x14ac:dyDescent="0.2">
      <c r="A7" s="271">
        <v>1500</v>
      </c>
      <c r="B7" s="272" t="s">
        <v>131</v>
      </c>
      <c r="C7" s="273" t="s">
        <v>8</v>
      </c>
      <c r="D7" s="274">
        <v>32850</v>
      </c>
      <c r="E7" s="274">
        <v>17336</v>
      </c>
      <c r="F7" s="274">
        <v>15514</v>
      </c>
      <c r="G7" s="290">
        <v>0.52773211567732115</v>
      </c>
      <c r="H7" s="293" t="s">
        <v>238</v>
      </c>
      <c r="J7" s="300"/>
    </row>
    <row r="8" spans="1:10" x14ac:dyDescent="0.2">
      <c r="A8" s="271">
        <v>1520</v>
      </c>
      <c r="B8" s="272" t="s">
        <v>234</v>
      </c>
      <c r="C8" s="273" t="s">
        <v>8</v>
      </c>
      <c r="D8" s="274">
        <v>4071.5</v>
      </c>
      <c r="E8" s="274">
        <v>2565.0500000000002</v>
      </c>
      <c r="F8" s="274">
        <v>1506.45</v>
      </c>
      <c r="G8" s="290">
        <v>0.63000122804863079</v>
      </c>
      <c r="H8" s="292" t="s">
        <v>233</v>
      </c>
      <c r="J8" s="300"/>
    </row>
    <row r="9" spans="1:10" x14ac:dyDescent="0.2">
      <c r="A9" s="271">
        <v>1800</v>
      </c>
      <c r="B9" s="272" t="s">
        <v>123</v>
      </c>
      <c r="C9" s="273" t="s">
        <v>11</v>
      </c>
      <c r="D9" s="274">
        <v>12654</v>
      </c>
      <c r="E9" s="274">
        <v>5386.6</v>
      </c>
      <c r="F9" s="274">
        <v>7267.4</v>
      </c>
      <c r="G9" s="290">
        <v>0.4256835783151573</v>
      </c>
      <c r="H9" s="291" t="s">
        <v>232</v>
      </c>
      <c r="J9" s="300"/>
    </row>
    <row r="10" spans="1:10" x14ac:dyDescent="0.2">
      <c r="A10" s="271">
        <v>2850</v>
      </c>
      <c r="B10" s="272" t="s">
        <v>111</v>
      </c>
      <c r="C10" s="273" t="s">
        <v>8</v>
      </c>
      <c r="D10" s="274">
        <v>63432</v>
      </c>
      <c r="E10" s="274">
        <v>12686</v>
      </c>
      <c r="F10" s="274">
        <v>50746</v>
      </c>
      <c r="G10" s="290">
        <v>0.19999369403455669</v>
      </c>
      <c r="H10" s="292" t="s">
        <v>233</v>
      </c>
      <c r="J10" s="300"/>
    </row>
    <row r="11" spans="1:10" x14ac:dyDescent="0.2">
      <c r="A11" s="271">
        <v>3950</v>
      </c>
      <c r="B11" s="272" t="s">
        <v>92</v>
      </c>
      <c r="C11" s="273" t="s">
        <v>8</v>
      </c>
      <c r="D11" s="274">
        <v>32737</v>
      </c>
      <c r="E11" s="274">
        <v>20442</v>
      </c>
      <c r="F11" s="274">
        <v>12295</v>
      </c>
      <c r="G11" s="290">
        <v>0.62443107187585911</v>
      </c>
      <c r="H11" s="292" t="s">
        <v>233</v>
      </c>
      <c r="J11" s="300"/>
    </row>
    <row r="12" spans="1:10" x14ac:dyDescent="0.2">
      <c r="A12" s="271">
        <v>4900</v>
      </c>
      <c r="B12" s="272" t="s">
        <v>73</v>
      </c>
      <c r="C12" s="273" t="s">
        <v>8</v>
      </c>
      <c r="D12" s="274">
        <v>44952</v>
      </c>
      <c r="E12" s="274">
        <v>22926</v>
      </c>
      <c r="F12" s="274">
        <v>22026</v>
      </c>
      <c r="G12" s="290">
        <v>0.51001067805659372</v>
      </c>
      <c r="H12" s="293" t="s">
        <v>239</v>
      </c>
      <c r="J12" s="300"/>
    </row>
    <row r="13" spans="1:10" x14ac:dyDescent="0.2">
      <c r="A13" s="271">
        <v>5700</v>
      </c>
      <c r="B13" s="272" t="s">
        <v>61</v>
      </c>
      <c r="C13" s="273" t="s">
        <v>11</v>
      </c>
      <c r="D13" s="274">
        <v>3022</v>
      </c>
      <c r="E13" s="274">
        <v>1824</v>
      </c>
      <c r="F13" s="274">
        <v>1198</v>
      </c>
      <c r="G13" s="290">
        <v>0.60357379219060225</v>
      </c>
      <c r="H13" s="291" t="s">
        <v>232</v>
      </c>
      <c r="J13" s="301"/>
    </row>
    <row r="14" spans="1:10" x14ac:dyDescent="0.2">
      <c r="A14" s="271">
        <v>5950</v>
      </c>
      <c r="B14" s="272" t="s">
        <v>56</v>
      </c>
      <c r="C14" s="273" t="s">
        <v>8</v>
      </c>
      <c r="D14" s="274">
        <v>12212</v>
      </c>
      <c r="E14" s="274">
        <v>7631</v>
      </c>
      <c r="F14" s="274">
        <v>4581</v>
      </c>
      <c r="G14" s="290">
        <v>0.62487716999672449</v>
      </c>
      <c r="H14" s="292" t="s">
        <v>233</v>
      </c>
      <c r="J14" s="300"/>
    </row>
    <row r="15" spans="1:10" x14ac:dyDescent="0.2">
      <c r="A15" s="271">
        <v>6250</v>
      </c>
      <c r="B15" s="272" t="s">
        <v>235</v>
      </c>
      <c r="C15" s="273" t="s">
        <v>8</v>
      </c>
      <c r="D15" s="274">
        <v>5008</v>
      </c>
      <c r="E15" s="274">
        <v>3105</v>
      </c>
      <c r="F15" s="274">
        <v>1903</v>
      </c>
      <c r="G15" s="290">
        <v>0.62000798722044725</v>
      </c>
      <c r="H15" s="292" t="s">
        <v>233</v>
      </c>
      <c r="J15" s="300"/>
    </row>
    <row r="16" spans="1:10" x14ac:dyDescent="0.2">
      <c r="A16" s="271">
        <v>6350</v>
      </c>
      <c r="B16" s="272" t="s">
        <v>50</v>
      </c>
      <c r="C16" s="273" t="s">
        <v>8</v>
      </c>
      <c r="D16" s="274">
        <v>8718</v>
      </c>
      <c r="E16" s="274">
        <v>4359</v>
      </c>
      <c r="F16" s="274">
        <v>4359</v>
      </c>
      <c r="G16" s="290">
        <v>0.5</v>
      </c>
      <c r="H16" s="294" t="s">
        <v>239</v>
      </c>
      <c r="J16" s="300"/>
    </row>
    <row r="17" spans="1:10" x14ac:dyDescent="0.2">
      <c r="A17" s="271">
        <v>6400</v>
      </c>
      <c r="B17" s="272" t="s">
        <v>48</v>
      </c>
      <c r="C17" s="273" t="s">
        <v>6</v>
      </c>
      <c r="D17" s="274">
        <v>26057</v>
      </c>
      <c r="E17" s="274">
        <v>12497</v>
      </c>
      <c r="F17" s="274">
        <v>13560</v>
      </c>
      <c r="G17" s="290">
        <v>0.47960241010093257</v>
      </c>
      <c r="H17" s="292" t="s">
        <v>237</v>
      </c>
      <c r="J17" s="300"/>
    </row>
    <row r="18" spans="1:10" x14ac:dyDescent="0.2">
      <c r="A18" s="271">
        <v>6550</v>
      </c>
      <c r="B18" s="272" t="s">
        <v>240</v>
      </c>
      <c r="C18" s="273" t="s">
        <v>8</v>
      </c>
      <c r="D18" s="274">
        <v>19915</v>
      </c>
      <c r="E18" s="274">
        <v>11423</v>
      </c>
      <c r="F18" s="274">
        <v>8492</v>
      </c>
      <c r="G18" s="290">
        <v>0.57358774792869693</v>
      </c>
      <c r="H18" s="294" t="s">
        <v>239</v>
      </c>
      <c r="J18" s="300"/>
    </row>
    <row r="19" spans="1:10" x14ac:dyDescent="0.2">
      <c r="A19" s="271">
        <v>6650</v>
      </c>
      <c r="B19" s="272" t="s">
        <v>236</v>
      </c>
      <c r="C19" s="273" t="s">
        <v>8</v>
      </c>
      <c r="D19" s="274">
        <v>32674</v>
      </c>
      <c r="E19" s="274">
        <v>18710</v>
      </c>
      <c r="F19" s="274">
        <v>13964</v>
      </c>
      <c r="G19" s="290">
        <v>0.57262655322274592</v>
      </c>
      <c r="H19" s="292" t="s">
        <v>233</v>
      </c>
      <c r="J19" s="300"/>
    </row>
    <row r="20" spans="1:10" x14ac:dyDescent="0.2">
      <c r="A20" s="271">
        <v>7210</v>
      </c>
      <c r="B20" s="272" t="s">
        <v>36</v>
      </c>
      <c r="C20" s="273" t="s">
        <v>8</v>
      </c>
      <c r="D20" s="274">
        <v>42390</v>
      </c>
      <c r="E20" s="274">
        <v>25142</v>
      </c>
      <c r="F20" s="274">
        <v>17248</v>
      </c>
      <c r="G20" s="290">
        <v>0.59311158292050015</v>
      </c>
      <c r="H20" s="294" t="s">
        <v>239</v>
      </c>
      <c r="J20" s="300"/>
    </row>
    <row r="21" spans="1:10" x14ac:dyDescent="0.2">
      <c r="A21" s="271">
        <v>8250</v>
      </c>
      <c r="B21" s="272" t="s">
        <v>14</v>
      </c>
      <c r="C21" s="273" t="s">
        <v>8</v>
      </c>
      <c r="D21" s="274">
        <v>10322</v>
      </c>
      <c r="E21" s="274">
        <v>6107</v>
      </c>
      <c r="F21" s="274">
        <v>4215</v>
      </c>
      <c r="G21" s="290">
        <v>0.5916489052509204</v>
      </c>
      <c r="H21" s="292" t="s">
        <v>233</v>
      </c>
      <c r="J21" s="300"/>
    </row>
    <row r="22" spans="1:10" x14ac:dyDescent="0.2">
      <c r="A22" s="271">
        <v>8350</v>
      </c>
      <c r="B22" s="272" t="s">
        <v>13</v>
      </c>
      <c r="C22" s="273" t="s">
        <v>6</v>
      </c>
      <c r="D22" s="274">
        <v>6882</v>
      </c>
      <c r="E22" s="274">
        <v>3647</v>
      </c>
      <c r="F22" s="274">
        <v>3235</v>
      </c>
      <c r="G22" s="290">
        <v>0.52993315896541704</v>
      </c>
      <c r="H22" s="293" t="s">
        <v>238</v>
      </c>
      <c r="J22" s="300"/>
    </row>
    <row r="23" spans="1:10" x14ac:dyDescent="0.2">
      <c r="A23" s="271">
        <v>8400</v>
      </c>
      <c r="B23" s="272" t="s">
        <v>12</v>
      </c>
      <c r="C23" s="273" t="s">
        <v>11</v>
      </c>
      <c r="D23" s="274">
        <v>10116</v>
      </c>
      <c r="E23" s="274">
        <v>6777.72</v>
      </c>
      <c r="F23" s="274">
        <v>3338.28</v>
      </c>
      <c r="G23" s="290">
        <v>0.67</v>
      </c>
      <c r="H23" s="293" t="s">
        <v>238</v>
      </c>
      <c r="J23" s="300"/>
    </row>
    <row r="25" spans="1:10" x14ac:dyDescent="0.2">
      <c r="A25" s="496" t="s">
        <v>1</v>
      </c>
      <c r="B25" s="497"/>
      <c r="C25" s="285"/>
      <c r="D25" s="286">
        <f>SUM(D4:D23)</f>
        <v>488138.5</v>
      </c>
      <c r="E25" s="286">
        <f>SUM(E4:E23)</f>
        <v>256069.37000000002</v>
      </c>
      <c r="F25" s="286">
        <f>SUM(F4:F23)</f>
        <v>232069.12999999998</v>
      </c>
      <c r="G25" s="287">
        <f>E25/D25</f>
        <v>0.52458343277573893</v>
      </c>
      <c r="H25" s="288"/>
    </row>
  </sheetData>
  <sortState ref="A4:I23">
    <sortCondition ref="A4:A23"/>
  </sortState>
  <mergeCells count="2">
    <mergeCell ref="A1:H1"/>
    <mergeCell ref="A25:B25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Lesley Pearson</cp:lastModifiedBy>
  <cp:lastPrinted>2016-11-21T02:01:17Z</cp:lastPrinted>
  <dcterms:created xsi:type="dcterms:W3CDTF">2014-12-11T00:49:17Z</dcterms:created>
  <dcterms:modified xsi:type="dcterms:W3CDTF">2017-05-09T04:36:45Z</dcterms:modified>
</cp:coreProperties>
</file>