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rafp01\group\epa warr data unit - restricted\waste av - assessments\LG WARR Report\"/>
    </mc:Choice>
  </mc:AlternateContent>
  <xr:revisionPtr revIDLastSave="0" documentId="13_ncr:1_{B2E72A02-245E-4EC2-9F24-0355FF453082}" xr6:coauthVersionLast="36" xr6:coauthVersionMax="36" xr10:uidLastSave="{00000000-0000-0000-0000-000000000000}"/>
  <bookViews>
    <workbookView xWindow="0" yWindow="0" windowWidth="25200" windowHeight="11685" tabRatio="652" firstSheet="1" activeTab="7" xr2:uid="{00000000-000D-0000-FFFF-FFFF00000000}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9-AWT" sheetId="9" r:id="rId9"/>
    <sheet name="App 10-DWMC" sheetId="10" r:id="rId10"/>
  </sheets>
  <definedNames>
    <definedName name="_xlnm.Print_Area" localSheetId="9">'App 10-DWMC'!$C$1:$H$158</definedName>
    <definedName name="_xlnm.Print_Area" localSheetId="0">'App 1-Services'!$C$1:$Z$159</definedName>
    <definedName name="_xlnm.Print_Area" localSheetId="1">'App 2-Totals'!$A$1:$L$57</definedName>
    <definedName name="_xlnm.Print_Area" localSheetId="2">'App 3-Recycling Rate'!$C$1:$U$164</definedName>
    <definedName name="_xlnm.Print_Area" localSheetId="3">'App 4-Recyclables'!$C$1:$R$171</definedName>
    <definedName name="_xlnm.Print_Area" localSheetId="4">'App 5-Organics'!$C$1:$R$171</definedName>
    <definedName name="_xlnm.Print_Area" localSheetId="5">'App 6-Residual Waste'!$C$1:$W$172</definedName>
    <definedName name="_xlnm.Print_Area" localSheetId="6">'App 7-Household and Capita'!$C$1:$V$166</definedName>
    <definedName name="_xlnm.Print_Area" localSheetId="7">'App 8-Bin Size and Frequency'!$C$1:$U$157</definedName>
    <definedName name="_xlnm.Print_Titles" localSheetId="9">'App 10-DWMC'!$1:$4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1" i="7" l="1"/>
  <c r="N172" i="7"/>
  <c r="I35" i="7" l="1"/>
  <c r="V5" i="8" l="1"/>
  <c r="T158" i="8" l="1"/>
  <c r="S158" i="8"/>
  <c r="N158" i="8"/>
  <c r="J158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V136" i="8"/>
  <c r="V135" i="8"/>
  <c r="V134" i="8"/>
  <c r="V133" i="8"/>
  <c r="V132" i="8"/>
  <c r="V131" i="8"/>
  <c r="V130" i="8"/>
  <c r="V129" i="8"/>
  <c r="V128" i="8"/>
  <c r="V127" i="8"/>
  <c r="V126" i="8"/>
  <c r="V125" i="8"/>
  <c r="V124" i="8"/>
  <c r="V123" i="8"/>
  <c r="V122" i="8"/>
  <c r="V121" i="8"/>
  <c r="V120" i="8"/>
  <c r="V119" i="8"/>
  <c r="V118" i="8"/>
  <c r="V117" i="8"/>
  <c r="V116" i="8"/>
  <c r="V115" i="8"/>
  <c r="V114" i="8"/>
  <c r="V113" i="8"/>
  <c r="V112" i="8"/>
  <c r="V111" i="8"/>
  <c r="V110" i="8"/>
  <c r="V109" i="8"/>
  <c r="V108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158" i="8" l="1"/>
  <c r="Y164" i="7"/>
  <c r="N156" i="7" l="1"/>
  <c r="V178" i="4" l="1"/>
  <c r="U178" i="4"/>
  <c r="T178" i="4"/>
  <c r="V177" i="4"/>
  <c r="U177" i="4"/>
  <c r="T177" i="4"/>
  <c r="V176" i="4"/>
  <c r="U176" i="4"/>
  <c r="T176" i="4"/>
  <c r="V175" i="4"/>
  <c r="U175" i="4"/>
  <c r="T175" i="4"/>
  <c r="V173" i="4"/>
  <c r="U173" i="4"/>
  <c r="T173" i="4"/>
  <c r="T168" i="4"/>
  <c r="U168" i="4"/>
  <c r="V168" i="4"/>
  <c r="T169" i="4"/>
  <c r="U169" i="4"/>
  <c r="V169" i="4"/>
  <c r="T170" i="4"/>
  <c r="U170" i="4"/>
  <c r="V170" i="4"/>
  <c r="T171" i="4"/>
  <c r="U171" i="4"/>
  <c r="V171" i="4"/>
  <c r="U166" i="4"/>
  <c r="V166" i="4"/>
  <c r="T166" i="4"/>
  <c r="M549" i="1" l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K838" i="1"/>
  <c r="I838" i="1"/>
  <c r="H838" i="1"/>
  <c r="G838" i="1"/>
  <c r="F838" i="1"/>
  <c r="E838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I829" i="1"/>
  <c r="H829" i="1"/>
  <c r="G829" i="1"/>
  <c r="F829" i="1"/>
  <c r="E829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I828" i="1"/>
  <c r="H828" i="1"/>
  <c r="G828" i="1"/>
  <c r="F828" i="1"/>
  <c r="E828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I827" i="1"/>
  <c r="H827" i="1"/>
  <c r="G827" i="1"/>
  <c r="F827" i="1"/>
  <c r="E827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I826" i="1"/>
  <c r="H826" i="1"/>
  <c r="G826" i="1"/>
  <c r="F826" i="1"/>
  <c r="E826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I825" i="1"/>
  <c r="H825" i="1"/>
  <c r="G825" i="1"/>
  <c r="F825" i="1"/>
  <c r="E825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I824" i="1"/>
  <c r="H824" i="1"/>
  <c r="G824" i="1"/>
  <c r="F824" i="1"/>
  <c r="E824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I823" i="1"/>
  <c r="H823" i="1"/>
  <c r="G823" i="1"/>
  <c r="F823" i="1"/>
  <c r="E823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I822" i="1"/>
  <c r="H822" i="1"/>
  <c r="G822" i="1"/>
  <c r="F822" i="1"/>
  <c r="E822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I821" i="1"/>
  <c r="H821" i="1"/>
  <c r="G821" i="1"/>
  <c r="F821" i="1"/>
  <c r="E821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I820" i="1"/>
  <c r="H820" i="1"/>
  <c r="G820" i="1"/>
  <c r="F820" i="1"/>
  <c r="E820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I811" i="1"/>
  <c r="H811" i="1"/>
  <c r="G811" i="1"/>
  <c r="F811" i="1"/>
  <c r="E811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I810" i="1"/>
  <c r="H810" i="1"/>
  <c r="G810" i="1"/>
  <c r="F810" i="1"/>
  <c r="E810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I809" i="1"/>
  <c r="H809" i="1"/>
  <c r="G809" i="1"/>
  <c r="F809" i="1"/>
  <c r="E809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I808" i="1"/>
  <c r="H808" i="1"/>
  <c r="G808" i="1"/>
  <c r="F808" i="1"/>
  <c r="E808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I807" i="1"/>
  <c r="H807" i="1"/>
  <c r="G807" i="1"/>
  <c r="F807" i="1"/>
  <c r="E807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I806" i="1"/>
  <c r="H806" i="1"/>
  <c r="G806" i="1"/>
  <c r="F806" i="1"/>
  <c r="E806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I805" i="1"/>
  <c r="H805" i="1"/>
  <c r="G805" i="1"/>
  <c r="F805" i="1"/>
  <c r="E805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I796" i="1"/>
  <c r="H796" i="1"/>
  <c r="G796" i="1"/>
  <c r="F796" i="1"/>
  <c r="E796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I795" i="1"/>
  <c r="H795" i="1"/>
  <c r="G795" i="1"/>
  <c r="F795" i="1"/>
  <c r="E795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I794" i="1"/>
  <c r="H794" i="1"/>
  <c r="G794" i="1"/>
  <c r="F794" i="1"/>
  <c r="E794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I793" i="1"/>
  <c r="H793" i="1"/>
  <c r="G793" i="1"/>
  <c r="F793" i="1"/>
  <c r="E793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I784" i="1"/>
  <c r="H784" i="1"/>
  <c r="G784" i="1"/>
  <c r="F784" i="1"/>
  <c r="E784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I783" i="1"/>
  <c r="H783" i="1"/>
  <c r="G783" i="1"/>
  <c r="F783" i="1"/>
  <c r="E783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I782" i="1"/>
  <c r="H782" i="1"/>
  <c r="G782" i="1"/>
  <c r="F782" i="1"/>
  <c r="E782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I773" i="1"/>
  <c r="H773" i="1"/>
  <c r="G773" i="1"/>
  <c r="F773" i="1"/>
  <c r="E773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I772" i="1"/>
  <c r="H772" i="1"/>
  <c r="G772" i="1"/>
  <c r="F772" i="1"/>
  <c r="E772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I771" i="1"/>
  <c r="H771" i="1"/>
  <c r="G771" i="1"/>
  <c r="F771" i="1"/>
  <c r="E771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I770" i="1"/>
  <c r="H770" i="1"/>
  <c r="G770" i="1"/>
  <c r="F770" i="1"/>
  <c r="E770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I769" i="1"/>
  <c r="H769" i="1"/>
  <c r="G769" i="1"/>
  <c r="F769" i="1"/>
  <c r="E769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I760" i="1"/>
  <c r="H760" i="1"/>
  <c r="G760" i="1"/>
  <c r="F760" i="1"/>
  <c r="E760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I759" i="1"/>
  <c r="H759" i="1"/>
  <c r="G759" i="1"/>
  <c r="F759" i="1"/>
  <c r="E759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I758" i="1"/>
  <c r="H758" i="1"/>
  <c r="G758" i="1"/>
  <c r="F758" i="1"/>
  <c r="E758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I757" i="1"/>
  <c r="H757" i="1"/>
  <c r="G757" i="1"/>
  <c r="F757" i="1"/>
  <c r="E757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I756" i="1"/>
  <c r="H756" i="1"/>
  <c r="G756" i="1"/>
  <c r="F756" i="1"/>
  <c r="E756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I755" i="1"/>
  <c r="H755" i="1"/>
  <c r="G755" i="1"/>
  <c r="F755" i="1"/>
  <c r="E755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I754" i="1"/>
  <c r="H754" i="1"/>
  <c r="G754" i="1"/>
  <c r="F754" i="1"/>
  <c r="E754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I753" i="1"/>
  <c r="H753" i="1"/>
  <c r="G753" i="1"/>
  <c r="F753" i="1"/>
  <c r="E753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I752" i="1"/>
  <c r="H752" i="1"/>
  <c r="G752" i="1"/>
  <c r="F752" i="1"/>
  <c r="E752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I751" i="1"/>
  <c r="H751" i="1"/>
  <c r="G751" i="1"/>
  <c r="F751" i="1"/>
  <c r="E751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I750" i="1"/>
  <c r="H750" i="1"/>
  <c r="G750" i="1"/>
  <c r="F750" i="1"/>
  <c r="E750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I749" i="1"/>
  <c r="H749" i="1"/>
  <c r="G749" i="1"/>
  <c r="F749" i="1"/>
  <c r="E749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I748" i="1"/>
  <c r="H748" i="1"/>
  <c r="G748" i="1"/>
  <c r="F748" i="1"/>
  <c r="E748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I747" i="1"/>
  <c r="H747" i="1"/>
  <c r="G747" i="1"/>
  <c r="F747" i="1"/>
  <c r="E747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I746" i="1"/>
  <c r="H746" i="1"/>
  <c r="G746" i="1"/>
  <c r="F746" i="1"/>
  <c r="E746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I745" i="1"/>
  <c r="H745" i="1"/>
  <c r="G745" i="1"/>
  <c r="F745" i="1"/>
  <c r="E745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I736" i="1"/>
  <c r="H736" i="1"/>
  <c r="G736" i="1"/>
  <c r="F736" i="1"/>
  <c r="E736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I735" i="1"/>
  <c r="H735" i="1"/>
  <c r="G735" i="1"/>
  <c r="F735" i="1"/>
  <c r="E735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I734" i="1"/>
  <c r="H734" i="1"/>
  <c r="G734" i="1"/>
  <c r="F734" i="1"/>
  <c r="E734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I733" i="1"/>
  <c r="H733" i="1"/>
  <c r="G733" i="1"/>
  <c r="F733" i="1"/>
  <c r="E733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I732" i="1"/>
  <c r="H732" i="1"/>
  <c r="G732" i="1"/>
  <c r="F732" i="1"/>
  <c r="E732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I731" i="1"/>
  <c r="H731" i="1"/>
  <c r="G731" i="1"/>
  <c r="F731" i="1"/>
  <c r="E731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I730" i="1"/>
  <c r="H730" i="1"/>
  <c r="G730" i="1"/>
  <c r="F730" i="1"/>
  <c r="E730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I729" i="1"/>
  <c r="H729" i="1"/>
  <c r="G729" i="1"/>
  <c r="F729" i="1"/>
  <c r="E729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I728" i="1"/>
  <c r="H728" i="1"/>
  <c r="G728" i="1"/>
  <c r="F728" i="1"/>
  <c r="E728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I727" i="1"/>
  <c r="H727" i="1"/>
  <c r="G727" i="1"/>
  <c r="F727" i="1"/>
  <c r="E727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I726" i="1"/>
  <c r="H726" i="1"/>
  <c r="G726" i="1"/>
  <c r="F726" i="1"/>
  <c r="E726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I717" i="1"/>
  <c r="H717" i="1"/>
  <c r="G717" i="1"/>
  <c r="F717" i="1"/>
  <c r="E717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I716" i="1"/>
  <c r="H716" i="1"/>
  <c r="G716" i="1"/>
  <c r="F716" i="1"/>
  <c r="E716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I715" i="1"/>
  <c r="H715" i="1"/>
  <c r="G715" i="1"/>
  <c r="F715" i="1"/>
  <c r="E715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I714" i="1"/>
  <c r="H714" i="1"/>
  <c r="G714" i="1"/>
  <c r="F714" i="1"/>
  <c r="E714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I713" i="1"/>
  <c r="H713" i="1"/>
  <c r="G713" i="1"/>
  <c r="F713" i="1"/>
  <c r="E713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I712" i="1"/>
  <c r="H712" i="1"/>
  <c r="G712" i="1"/>
  <c r="F712" i="1"/>
  <c r="E712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I711" i="1"/>
  <c r="H711" i="1"/>
  <c r="G711" i="1"/>
  <c r="F711" i="1"/>
  <c r="E711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I710" i="1"/>
  <c r="H710" i="1"/>
  <c r="G710" i="1"/>
  <c r="F710" i="1"/>
  <c r="E710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I709" i="1"/>
  <c r="H709" i="1"/>
  <c r="G709" i="1"/>
  <c r="F709" i="1"/>
  <c r="E709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I708" i="1"/>
  <c r="H708" i="1"/>
  <c r="G708" i="1"/>
  <c r="F708" i="1"/>
  <c r="E708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I699" i="1"/>
  <c r="H699" i="1"/>
  <c r="G699" i="1"/>
  <c r="F699" i="1"/>
  <c r="E699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I698" i="1"/>
  <c r="H698" i="1"/>
  <c r="G698" i="1"/>
  <c r="F698" i="1"/>
  <c r="E698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I697" i="1"/>
  <c r="H697" i="1"/>
  <c r="G697" i="1"/>
  <c r="F697" i="1"/>
  <c r="E697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I696" i="1"/>
  <c r="H696" i="1"/>
  <c r="G696" i="1"/>
  <c r="F696" i="1"/>
  <c r="E696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I695" i="1"/>
  <c r="H695" i="1"/>
  <c r="G695" i="1"/>
  <c r="F695" i="1"/>
  <c r="E695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I694" i="1"/>
  <c r="H694" i="1"/>
  <c r="G694" i="1"/>
  <c r="F694" i="1"/>
  <c r="E694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I693" i="1"/>
  <c r="H693" i="1"/>
  <c r="G693" i="1"/>
  <c r="F693" i="1"/>
  <c r="E693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I692" i="1"/>
  <c r="H692" i="1"/>
  <c r="G692" i="1"/>
  <c r="F692" i="1"/>
  <c r="E692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I691" i="1"/>
  <c r="H691" i="1"/>
  <c r="G691" i="1"/>
  <c r="F691" i="1"/>
  <c r="E691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I690" i="1"/>
  <c r="H690" i="1"/>
  <c r="G690" i="1"/>
  <c r="F690" i="1"/>
  <c r="E690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I689" i="1"/>
  <c r="H689" i="1"/>
  <c r="G689" i="1"/>
  <c r="F689" i="1"/>
  <c r="E689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I688" i="1"/>
  <c r="H688" i="1"/>
  <c r="G688" i="1"/>
  <c r="F688" i="1"/>
  <c r="E688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I687" i="1"/>
  <c r="H687" i="1"/>
  <c r="G687" i="1"/>
  <c r="F687" i="1"/>
  <c r="E687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I678" i="1"/>
  <c r="H678" i="1"/>
  <c r="G678" i="1"/>
  <c r="F678" i="1"/>
  <c r="E678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I677" i="1"/>
  <c r="H677" i="1"/>
  <c r="G677" i="1"/>
  <c r="F677" i="1"/>
  <c r="E677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I676" i="1"/>
  <c r="H676" i="1"/>
  <c r="G676" i="1"/>
  <c r="F676" i="1"/>
  <c r="E676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I675" i="1"/>
  <c r="H675" i="1"/>
  <c r="G675" i="1"/>
  <c r="F675" i="1"/>
  <c r="E675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I674" i="1"/>
  <c r="H674" i="1"/>
  <c r="G674" i="1"/>
  <c r="F674" i="1"/>
  <c r="E674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I673" i="1"/>
  <c r="H673" i="1"/>
  <c r="G673" i="1"/>
  <c r="F673" i="1"/>
  <c r="E673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I672" i="1"/>
  <c r="H672" i="1"/>
  <c r="G672" i="1"/>
  <c r="F672" i="1"/>
  <c r="E672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I663" i="1"/>
  <c r="H663" i="1"/>
  <c r="G663" i="1"/>
  <c r="F663" i="1"/>
  <c r="E663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I662" i="1"/>
  <c r="H662" i="1"/>
  <c r="G662" i="1"/>
  <c r="F662" i="1"/>
  <c r="E662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I661" i="1"/>
  <c r="H661" i="1"/>
  <c r="G661" i="1"/>
  <c r="F661" i="1"/>
  <c r="E661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I660" i="1"/>
  <c r="H660" i="1"/>
  <c r="G660" i="1"/>
  <c r="F660" i="1"/>
  <c r="E660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I659" i="1"/>
  <c r="H659" i="1"/>
  <c r="G659" i="1"/>
  <c r="F659" i="1"/>
  <c r="E659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I658" i="1"/>
  <c r="H658" i="1"/>
  <c r="G658" i="1"/>
  <c r="F658" i="1"/>
  <c r="E658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I657" i="1"/>
  <c r="H657" i="1"/>
  <c r="G657" i="1"/>
  <c r="F657" i="1"/>
  <c r="E657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I656" i="1"/>
  <c r="H656" i="1"/>
  <c r="G656" i="1"/>
  <c r="F656" i="1"/>
  <c r="E656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I655" i="1"/>
  <c r="H655" i="1"/>
  <c r="G655" i="1"/>
  <c r="F655" i="1"/>
  <c r="E655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I654" i="1"/>
  <c r="H654" i="1"/>
  <c r="G654" i="1"/>
  <c r="F654" i="1"/>
  <c r="E654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L553" i="1" s="1"/>
  <c r="K653" i="1"/>
  <c r="I653" i="1"/>
  <c r="H653" i="1"/>
  <c r="G653" i="1"/>
  <c r="F653" i="1"/>
  <c r="E653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I644" i="1"/>
  <c r="H644" i="1"/>
  <c r="G644" i="1"/>
  <c r="F644" i="1"/>
  <c r="E644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I643" i="1"/>
  <c r="H643" i="1"/>
  <c r="G643" i="1"/>
  <c r="F643" i="1"/>
  <c r="E643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I642" i="1"/>
  <c r="H642" i="1"/>
  <c r="G642" i="1"/>
  <c r="F642" i="1"/>
  <c r="E642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I641" i="1"/>
  <c r="H641" i="1"/>
  <c r="G641" i="1"/>
  <c r="F641" i="1"/>
  <c r="E641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I640" i="1"/>
  <c r="H640" i="1"/>
  <c r="G640" i="1"/>
  <c r="F640" i="1"/>
  <c r="E640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I639" i="1"/>
  <c r="H639" i="1"/>
  <c r="G639" i="1"/>
  <c r="F639" i="1"/>
  <c r="E639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I638" i="1"/>
  <c r="H638" i="1"/>
  <c r="G638" i="1"/>
  <c r="F638" i="1"/>
  <c r="E638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I637" i="1"/>
  <c r="H637" i="1"/>
  <c r="G637" i="1"/>
  <c r="F637" i="1"/>
  <c r="E637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I636" i="1"/>
  <c r="H636" i="1"/>
  <c r="G636" i="1"/>
  <c r="F636" i="1"/>
  <c r="E636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I635" i="1"/>
  <c r="H635" i="1"/>
  <c r="G635" i="1"/>
  <c r="F635" i="1"/>
  <c r="E635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I634" i="1"/>
  <c r="H634" i="1"/>
  <c r="G634" i="1"/>
  <c r="F634" i="1"/>
  <c r="E634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I633" i="1"/>
  <c r="H633" i="1"/>
  <c r="G633" i="1"/>
  <c r="F633" i="1"/>
  <c r="E633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I632" i="1"/>
  <c r="H632" i="1"/>
  <c r="G632" i="1"/>
  <c r="F632" i="1"/>
  <c r="E632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I631" i="1"/>
  <c r="H631" i="1"/>
  <c r="G631" i="1"/>
  <c r="F631" i="1"/>
  <c r="E631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I630" i="1"/>
  <c r="H630" i="1"/>
  <c r="G630" i="1"/>
  <c r="F630" i="1"/>
  <c r="E630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I629" i="1"/>
  <c r="H629" i="1"/>
  <c r="G629" i="1"/>
  <c r="F629" i="1"/>
  <c r="E629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I628" i="1"/>
  <c r="H628" i="1"/>
  <c r="G628" i="1"/>
  <c r="F628" i="1"/>
  <c r="E628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I627" i="1"/>
  <c r="H627" i="1"/>
  <c r="G627" i="1"/>
  <c r="F627" i="1"/>
  <c r="E627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I626" i="1"/>
  <c r="H626" i="1"/>
  <c r="G626" i="1"/>
  <c r="F626" i="1"/>
  <c r="E626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I625" i="1"/>
  <c r="H625" i="1"/>
  <c r="G625" i="1"/>
  <c r="F625" i="1"/>
  <c r="E625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I624" i="1"/>
  <c r="H624" i="1"/>
  <c r="G624" i="1"/>
  <c r="F624" i="1"/>
  <c r="E624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I623" i="1"/>
  <c r="H623" i="1"/>
  <c r="G623" i="1"/>
  <c r="F623" i="1"/>
  <c r="E623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I622" i="1"/>
  <c r="H622" i="1"/>
  <c r="G622" i="1"/>
  <c r="F622" i="1"/>
  <c r="E622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I621" i="1"/>
  <c r="H621" i="1"/>
  <c r="G621" i="1"/>
  <c r="F621" i="1"/>
  <c r="E621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I620" i="1"/>
  <c r="H620" i="1"/>
  <c r="G620" i="1"/>
  <c r="F620" i="1"/>
  <c r="E620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I619" i="1"/>
  <c r="H619" i="1"/>
  <c r="G619" i="1"/>
  <c r="F619" i="1"/>
  <c r="E619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I618" i="1"/>
  <c r="H618" i="1"/>
  <c r="G618" i="1"/>
  <c r="F618" i="1"/>
  <c r="E618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I609" i="1"/>
  <c r="H609" i="1"/>
  <c r="G609" i="1"/>
  <c r="F609" i="1"/>
  <c r="E609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I608" i="1"/>
  <c r="H608" i="1"/>
  <c r="G608" i="1"/>
  <c r="F608" i="1"/>
  <c r="E608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I607" i="1"/>
  <c r="H607" i="1"/>
  <c r="G607" i="1"/>
  <c r="F607" i="1"/>
  <c r="E607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I606" i="1"/>
  <c r="H606" i="1"/>
  <c r="G606" i="1"/>
  <c r="F606" i="1"/>
  <c r="E606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I605" i="1"/>
  <c r="H605" i="1"/>
  <c r="G605" i="1"/>
  <c r="F605" i="1"/>
  <c r="E605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I604" i="1"/>
  <c r="H604" i="1"/>
  <c r="G604" i="1"/>
  <c r="F604" i="1"/>
  <c r="E604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I603" i="1"/>
  <c r="H603" i="1"/>
  <c r="G603" i="1"/>
  <c r="F603" i="1"/>
  <c r="E603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I602" i="1"/>
  <c r="H602" i="1"/>
  <c r="G602" i="1"/>
  <c r="F602" i="1"/>
  <c r="E602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I593" i="1"/>
  <c r="H593" i="1"/>
  <c r="G593" i="1"/>
  <c r="F593" i="1"/>
  <c r="E593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I592" i="1"/>
  <c r="H592" i="1"/>
  <c r="G592" i="1"/>
  <c r="F592" i="1"/>
  <c r="E592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I591" i="1"/>
  <c r="H591" i="1"/>
  <c r="G591" i="1"/>
  <c r="F591" i="1"/>
  <c r="E591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I590" i="1"/>
  <c r="H590" i="1"/>
  <c r="G590" i="1"/>
  <c r="F590" i="1"/>
  <c r="E590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I589" i="1"/>
  <c r="H589" i="1"/>
  <c r="G589" i="1"/>
  <c r="F589" i="1"/>
  <c r="E589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I588" i="1"/>
  <c r="H588" i="1"/>
  <c r="G588" i="1"/>
  <c r="F588" i="1"/>
  <c r="E588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I587" i="1"/>
  <c r="H587" i="1"/>
  <c r="G587" i="1"/>
  <c r="F587" i="1"/>
  <c r="E587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I586" i="1"/>
  <c r="H586" i="1"/>
  <c r="G586" i="1"/>
  <c r="F586" i="1"/>
  <c r="E586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I585" i="1"/>
  <c r="H585" i="1"/>
  <c r="G585" i="1"/>
  <c r="F585" i="1"/>
  <c r="E585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I584" i="1"/>
  <c r="H584" i="1"/>
  <c r="G584" i="1"/>
  <c r="F584" i="1"/>
  <c r="E584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I583" i="1"/>
  <c r="H583" i="1"/>
  <c r="G583" i="1"/>
  <c r="F583" i="1"/>
  <c r="E583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I582" i="1"/>
  <c r="H582" i="1"/>
  <c r="G582" i="1"/>
  <c r="F582" i="1"/>
  <c r="E582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I581" i="1"/>
  <c r="H581" i="1"/>
  <c r="G581" i="1"/>
  <c r="F581" i="1"/>
  <c r="E581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I572" i="1"/>
  <c r="H572" i="1"/>
  <c r="G572" i="1"/>
  <c r="F572" i="1"/>
  <c r="E572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I571" i="1"/>
  <c r="H571" i="1"/>
  <c r="G571" i="1"/>
  <c r="F571" i="1"/>
  <c r="E571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I570" i="1"/>
  <c r="H570" i="1"/>
  <c r="G570" i="1"/>
  <c r="F570" i="1"/>
  <c r="E570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I569" i="1"/>
  <c r="H569" i="1"/>
  <c r="G569" i="1"/>
  <c r="F569" i="1"/>
  <c r="E569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I568" i="1"/>
  <c r="H568" i="1"/>
  <c r="G568" i="1"/>
  <c r="F568" i="1"/>
  <c r="E568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I567" i="1"/>
  <c r="H567" i="1"/>
  <c r="G567" i="1"/>
  <c r="F567" i="1"/>
  <c r="E567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I566" i="1"/>
  <c r="H566" i="1"/>
  <c r="G566" i="1"/>
  <c r="F566" i="1"/>
  <c r="E566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I520" i="1"/>
  <c r="H520" i="1"/>
  <c r="G520" i="1"/>
  <c r="F520" i="1"/>
  <c r="E520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I519" i="1"/>
  <c r="H519" i="1"/>
  <c r="G519" i="1"/>
  <c r="F519" i="1"/>
  <c r="E519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I518" i="1"/>
  <c r="H518" i="1"/>
  <c r="G518" i="1"/>
  <c r="F518" i="1"/>
  <c r="E518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I517" i="1"/>
  <c r="H517" i="1"/>
  <c r="G517" i="1"/>
  <c r="F517" i="1"/>
  <c r="E517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I516" i="1"/>
  <c r="H516" i="1"/>
  <c r="G516" i="1"/>
  <c r="F516" i="1"/>
  <c r="E516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I515" i="1"/>
  <c r="H515" i="1"/>
  <c r="G515" i="1"/>
  <c r="F515" i="1"/>
  <c r="E515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I514" i="1"/>
  <c r="H514" i="1"/>
  <c r="G514" i="1"/>
  <c r="F514" i="1"/>
  <c r="E514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I513" i="1"/>
  <c r="H513" i="1"/>
  <c r="G513" i="1"/>
  <c r="F513" i="1"/>
  <c r="E513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I512" i="1"/>
  <c r="H512" i="1"/>
  <c r="G512" i="1"/>
  <c r="F512" i="1"/>
  <c r="E512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I511" i="1"/>
  <c r="H511" i="1"/>
  <c r="G511" i="1"/>
  <c r="F511" i="1"/>
  <c r="E511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I510" i="1"/>
  <c r="H510" i="1"/>
  <c r="G510" i="1"/>
  <c r="F510" i="1"/>
  <c r="E510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I509" i="1"/>
  <c r="H509" i="1"/>
  <c r="G509" i="1"/>
  <c r="F509" i="1"/>
  <c r="E509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I508" i="1"/>
  <c r="H508" i="1"/>
  <c r="G508" i="1"/>
  <c r="F508" i="1"/>
  <c r="E508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I507" i="1"/>
  <c r="H507" i="1"/>
  <c r="G507" i="1"/>
  <c r="F507" i="1"/>
  <c r="E507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I506" i="1"/>
  <c r="H506" i="1"/>
  <c r="G506" i="1"/>
  <c r="F506" i="1"/>
  <c r="E506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I505" i="1"/>
  <c r="H505" i="1"/>
  <c r="G505" i="1"/>
  <c r="F505" i="1"/>
  <c r="E505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I504" i="1"/>
  <c r="H504" i="1"/>
  <c r="G504" i="1"/>
  <c r="F504" i="1"/>
  <c r="E504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I503" i="1"/>
  <c r="H503" i="1"/>
  <c r="G503" i="1"/>
  <c r="F503" i="1"/>
  <c r="E503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I502" i="1"/>
  <c r="H502" i="1"/>
  <c r="G502" i="1"/>
  <c r="F502" i="1"/>
  <c r="E502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I501" i="1"/>
  <c r="H501" i="1"/>
  <c r="G501" i="1"/>
  <c r="F501" i="1"/>
  <c r="E501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I500" i="1"/>
  <c r="H500" i="1"/>
  <c r="G500" i="1"/>
  <c r="F500" i="1"/>
  <c r="E500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I499" i="1"/>
  <c r="H499" i="1"/>
  <c r="G499" i="1"/>
  <c r="F499" i="1"/>
  <c r="E499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I498" i="1"/>
  <c r="H498" i="1"/>
  <c r="G498" i="1"/>
  <c r="F498" i="1"/>
  <c r="E498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I497" i="1"/>
  <c r="H497" i="1"/>
  <c r="G497" i="1"/>
  <c r="F497" i="1"/>
  <c r="E497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I496" i="1"/>
  <c r="H496" i="1"/>
  <c r="G496" i="1"/>
  <c r="F496" i="1"/>
  <c r="E496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I495" i="1"/>
  <c r="H495" i="1"/>
  <c r="G495" i="1"/>
  <c r="F495" i="1"/>
  <c r="E495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I494" i="1"/>
  <c r="H494" i="1"/>
  <c r="G494" i="1"/>
  <c r="F494" i="1"/>
  <c r="E494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I493" i="1"/>
  <c r="H493" i="1"/>
  <c r="G493" i="1"/>
  <c r="F493" i="1"/>
  <c r="E493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I492" i="1"/>
  <c r="H492" i="1"/>
  <c r="G492" i="1"/>
  <c r="F492" i="1"/>
  <c r="E492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I491" i="1"/>
  <c r="H491" i="1"/>
  <c r="G491" i="1"/>
  <c r="F491" i="1"/>
  <c r="E491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I490" i="1"/>
  <c r="H490" i="1"/>
  <c r="G490" i="1"/>
  <c r="F490" i="1"/>
  <c r="E490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I489" i="1"/>
  <c r="H489" i="1"/>
  <c r="G489" i="1"/>
  <c r="F489" i="1"/>
  <c r="E489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I488" i="1"/>
  <c r="H488" i="1"/>
  <c r="G488" i="1"/>
  <c r="F488" i="1"/>
  <c r="E488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I487" i="1"/>
  <c r="H487" i="1"/>
  <c r="G487" i="1"/>
  <c r="F487" i="1"/>
  <c r="E487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I486" i="1"/>
  <c r="H486" i="1"/>
  <c r="G486" i="1"/>
  <c r="F486" i="1"/>
  <c r="E486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I485" i="1"/>
  <c r="H485" i="1"/>
  <c r="G485" i="1"/>
  <c r="F485" i="1"/>
  <c r="E485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I484" i="1"/>
  <c r="H484" i="1"/>
  <c r="G484" i="1"/>
  <c r="F484" i="1"/>
  <c r="E484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I483" i="1"/>
  <c r="H483" i="1"/>
  <c r="G483" i="1"/>
  <c r="F483" i="1"/>
  <c r="E483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I482" i="1"/>
  <c r="H482" i="1"/>
  <c r="G482" i="1"/>
  <c r="F482" i="1"/>
  <c r="E482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I481" i="1"/>
  <c r="H481" i="1"/>
  <c r="G481" i="1"/>
  <c r="F481" i="1"/>
  <c r="E481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I480" i="1"/>
  <c r="H480" i="1"/>
  <c r="G480" i="1"/>
  <c r="F480" i="1"/>
  <c r="E480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I479" i="1"/>
  <c r="H479" i="1"/>
  <c r="G479" i="1"/>
  <c r="F479" i="1"/>
  <c r="E479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I478" i="1"/>
  <c r="H478" i="1"/>
  <c r="G478" i="1"/>
  <c r="F478" i="1"/>
  <c r="E478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I477" i="1"/>
  <c r="H477" i="1"/>
  <c r="G477" i="1"/>
  <c r="F477" i="1"/>
  <c r="E477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I476" i="1"/>
  <c r="H476" i="1"/>
  <c r="G476" i="1"/>
  <c r="F476" i="1"/>
  <c r="E476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I475" i="1"/>
  <c r="H475" i="1"/>
  <c r="G475" i="1"/>
  <c r="F475" i="1"/>
  <c r="E475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I474" i="1"/>
  <c r="H474" i="1"/>
  <c r="G474" i="1"/>
  <c r="F474" i="1"/>
  <c r="E474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I473" i="1"/>
  <c r="H473" i="1"/>
  <c r="G473" i="1"/>
  <c r="F473" i="1"/>
  <c r="E473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I472" i="1"/>
  <c r="H472" i="1"/>
  <c r="G472" i="1"/>
  <c r="F472" i="1"/>
  <c r="E472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I471" i="1"/>
  <c r="H471" i="1"/>
  <c r="G471" i="1"/>
  <c r="F471" i="1"/>
  <c r="E471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I470" i="1"/>
  <c r="H470" i="1"/>
  <c r="G470" i="1"/>
  <c r="F470" i="1"/>
  <c r="E470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I459" i="1"/>
  <c r="H459" i="1"/>
  <c r="G459" i="1"/>
  <c r="F459" i="1"/>
  <c r="E459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I458" i="1"/>
  <c r="H458" i="1"/>
  <c r="G458" i="1"/>
  <c r="F458" i="1"/>
  <c r="E458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I457" i="1"/>
  <c r="H457" i="1"/>
  <c r="G457" i="1"/>
  <c r="F457" i="1"/>
  <c r="E457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I456" i="1"/>
  <c r="H456" i="1"/>
  <c r="G456" i="1"/>
  <c r="F456" i="1"/>
  <c r="E456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I455" i="1"/>
  <c r="H455" i="1"/>
  <c r="G455" i="1"/>
  <c r="F455" i="1"/>
  <c r="E455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I454" i="1"/>
  <c r="H454" i="1"/>
  <c r="G454" i="1"/>
  <c r="F454" i="1"/>
  <c r="E454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I453" i="1"/>
  <c r="H453" i="1"/>
  <c r="G453" i="1"/>
  <c r="F453" i="1"/>
  <c r="E453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I452" i="1"/>
  <c r="H452" i="1"/>
  <c r="G452" i="1"/>
  <c r="F452" i="1"/>
  <c r="E452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I451" i="1"/>
  <c r="H451" i="1"/>
  <c r="G451" i="1"/>
  <c r="F451" i="1"/>
  <c r="E451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I450" i="1"/>
  <c r="H450" i="1"/>
  <c r="G450" i="1"/>
  <c r="F450" i="1"/>
  <c r="E450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I449" i="1"/>
  <c r="H449" i="1"/>
  <c r="G449" i="1"/>
  <c r="F449" i="1"/>
  <c r="E449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I448" i="1"/>
  <c r="H448" i="1"/>
  <c r="G448" i="1"/>
  <c r="F448" i="1"/>
  <c r="E448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I447" i="1"/>
  <c r="H447" i="1"/>
  <c r="G447" i="1"/>
  <c r="F447" i="1"/>
  <c r="E447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I446" i="1"/>
  <c r="H446" i="1"/>
  <c r="G446" i="1"/>
  <c r="F446" i="1"/>
  <c r="E446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I445" i="1"/>
  <c r="H445" i="1"/>
  <c r="G445" i="1"/>
  <c r="F445" i="1"/>
  <c r="E445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I444" i="1"/>
  <c r="H444" i="1"/>
  <c r="G444" i="1"/>
  <c r="F444" i="1"/>
  <c r="E444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I443" i="1"/>
  <c r="H443" i="1"/>
  <c r="G443" i="1"/>
  <c r="F443" i="1"/>
  <c r="E443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I442" i="1"/>
  <c r="H442" i="1"/>
  <c r="G442" i="1"/>
  <c r="F442" i="1"/>
  <c r="E442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I441" i="1"/>
  <c r="H441" i="1"/>
  <c r="G441" i="1"/>
  <c r="F441" i="1"/>
  <c r="E441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I440" i="1"/>
  <c r="H440" i="1"/>
  <c r="G440" i="1"/>
  <c r="F440" i="1"/>
  <c r="E440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I439" i="1"/>
  <c r="H439" i="1"/>
  <c r="G439" i="1"/>
  <c r="F439" i="1"/>
  <c r="E439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I438" i="1"/>
  <c r="H438" i="1"/>
  <c r="G438" i="1"/>
  <c r="F438" i="1"/>
  <c r="E438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I437" i="1"/>
  <c r="H437" i="1"/>
  <c r="G437" i="1"/>
  <c r="F437" i="1"/>
  <c r="E437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I436" i="1"/>
  <c r="H436" i="1"/>
  <c r="G436" i="1"/>
  <c r="F436" i="1"/>
  <c r="E436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I435" i="1"/>
  <c r="H435" i="1"/>
  <c r="G435" i="1"/>
  <c r="F435" i="1"/>
  <c r="E435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I434" i="1"/>
  <c r="H434" i="1"/>
  <c r="G434" i="1"/>
  <c r="F434" i="1"/>
  <c r="E434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I433" i="1"/>
  <c r="H433" i="1"/>
  <c r="G433" i="1"/>
  <c r="F433" i="1"/>
  <c r="E433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I432" i="1"/>
  <c r="H432" i="1"/>
  <c r="G432" i="1"/>
  <c r="F432" i="1"/>
  <c r="E432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I431" i="1"/>
  <c r="H431" i="1"/>
  <c r="G431" i="1"/>
  <c r="F431" i="1"/>
  <c r="E431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I430" i="1"/>
  <c r="H430" i="1"/>
  <c r="G430" i="1"/>
  <c r="F430" i="1"/>
  <c r="E430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I429" i="1"/>
  <c r="H429" i="1"/>
  <c r="G429" i="1"/>
  <c r="F429" i="1"/>
  <c r="E429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I428" i="1"/>
  <c r="H428" i="1"/>
  <c r="G428" i="1"/>
  <c r="F428" i="1"/>
  <c r="E428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I427" i="1"/>
  <c r="H427" i="1"/>
  <c r="G427" i="1"/>
  <c r="F427" i="1"/>
  <c r="E427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I426" i="1"/>
  <c r="H426" i="1"/>
  <c r="G426" i="1"/>
  <c r="F426" i="1"/>
  <c r="E426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I425" i="1"/>
  <c r="H425" i="1"/>
  <c r="G425" i="1"/>
  <c r="F425" i="1"/>
  <c r="E425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I424" i="1"/>
  <c r="H424" i="1"/>
  <c r="G424" i="1"/>
  <c r="F424" i="1"/>
  <c r="E424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I423" i="1"/>
  <c r="H423" i="1"/>
  <c r="G423" i="1"/>
  <c r="F423" i="1"/>
  <c r="E423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I422" i="1"/>
  <c r="H422" i="1"/>
  <c r="G422" i="1"/>
  <c r="F422" i="1"/>
  <c r="E422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I421" i="1"/>
  <c r="H421" i="1"/>
  <c r="G421" i="1"/>
  <c r="F421" i="1"/>
  <c r="E421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I420" i="1"/>
  <c r="H420" i="1"/>
  <c r="G420" i="1"/>
  <c r="F420" i="1"/>
  <c r="E420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I419" i="1"/>
  <c r="H419" i="1"/>
  <c r="G419" i="1"/>
  <c r="F419" i="1"/>
  <c r="E419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I418" i="1"/>
  <c r="H418" i="1"/>
  <c r="G418" i="1"/>
  <c r="F418" i="1"/>
  <c r="E418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I417" i="1"/>
  <c r="H417" i="1"/>
  <c r="G417" i="1"/>
  <c r="F417" i="1"/>
  <c r="E417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I416" i="1"/>
  <c r="H416" i="1"/>
  <c r="G416" i="1"/>
  <c r="F416" i="1"/>
  <c r="E416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I415" i="1"/>
  <c r="H415" i="1"/>
  <c r="G415" i="1"/>
  <c r="F415" i="1"/>
  <c r="E415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I414" i="1"/>
  <c r="H414" i="1"/>
  <c r="G414" i="1"/>
  <c r="F414" i="1"/>
  <c r="E414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I413" i="1"/>
  <c r="H413" i="1"/>
  <c r="G413" i="1"/>
  <c r="F413" i="1"/>
  <c r="E413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I412" i="1"/>
  <c r="H412" i="1"/>
  <c r="G412" i="1"/>
  <c r="F412" i="1"/>
  <c r="E412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I411" i="1"/>
  <c r="H411" i="1"/>
  <c r="G411" i="1"/>
  <c r="F411" i="1"/>
  <c r="E411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I410" i="1"/>
  <c r="H410" i="1"/>
  <c r="G410" i="1"/>
  <c r="F410" i="1"/>
  <c r="E410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I409" i="1"/>
  <c r="H409" i="1"/>
  <c r="G409" i="1"/>
  <c r="F409" i="1"/>
  <c r="E409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I408" i="1"/>
  <c r="H408" i="1"/>
  <c r="G408" i="1"/>
  <c r="F408" i="1"/>
  <c r="E408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I407" i="1"/>
  <c r="H407" i="1"/>
  <c r="G407" i="1"/>
  <c r="F407" i="1"/>
  <c r="E407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I406" i="1"/>
  <c r="H406" i="1"/>
  <c r="G406" i="1"/>
  <c r="F406" i="1"/>
  <c r="E406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I405" i="1"/>
  <c r="H405" i="1"/>
  <c r="G405" i="1"/>
  <c r="F405" i="1"/>
  <c r="E405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I404" i="1"/>
  <c r="H404" i="1"/>
  <c r="G404" i="1"/>
  <c r="F404" i="1"/>
  <c r="E404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I403" i="1"/>
  <c r="H403" i="1"/>
  <c r="G403" i="1"/>
  <c r="F403" i="1"/>
  <c r="E403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I402" i="1"/>
  <c r="H402" i="1"/>
  <c r="G402" i="1"/>
  <c r="F402" i="1"/>
  <c r="E402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I401" i="1"/>
  <c r="H401" i="1"/>
  <c r="G401" i="1"/>
  <c r="F401" i="1"/>
  <c r="E401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I400" i="1"/>
  <c r="H400" i="1"/>
  <c r="G400" i="1"/>
  <c r="F400" i="1"/>
  <c r="E400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I399" i="1"/>
  <c r="H399" i="1"/>
  <c r="G399" i="1"/>
  <c r="F399" i="1"/>
  <c r="E399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I398" i="1"/>
  <c r="H398" i="1"/>
  <c r="G398" i="1"/>
  <c r="F398" i="1"/>
  <c r="E398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I397" i="1"/>
  <c r="H397" i="1"/>
  <c r="G397" i="1"/>
  <c r="F397" i="1"/>
  <c r="E397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I396" i="1"/>
  <c r="H396" i="1"/>
  <c r="G396" i="1"/>
  <c r="F396" i="1"/>
  <c r="E396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I395" i="1"/>
  <c r="H395" i="1"/>
  <c r="G395" i="1"/>
  <c r="F395" i="1"/>
  <c r="E395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I394" i="1"/>
  <c r="H394" i="1"/>
  <c r="G394" i="1"/>
  <c r="F394" i="1"/>
  <c r="E394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I393" i="1"/>
  <c r="H393" i="1"/>
  <c r="G393" i="1"/>
  <c r="F393" i="1"/>
  <c r="E393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I392" i="1"/>
  <c r="H392" i="1"/>
  <c r="G392" i="1"/>
  <c r="F392" i="1"/>
  <c r="E392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I391" i="1"/>
  <c r="H391" i="1"/>
  <c r="G391" i="1"/>
  <c r="F391" i="1"/>
  <c r="E391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I390" i="1"/>
  <c r="H390" i="1"/>
  <c r="G390" i="1"/>
  <c r="F390" i="1"/>
  <c r="E390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I389" i="1"/>
  <c r="H389" i="1"/>
  <c r="G389" i="1"/>
  <c r="F389" i="1"/>
  <c r="E389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I388" i="1"/>
  <c r="H388" i="1"/>
  <c r="G388" i="1"/>
  <c r="F388" i="1"/>
  <c r="E388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I387" i="1"/>
  <c r="H387" i="1"/>
  <c r="G387" i="1"/>
  <c r="F387" i="1"/>
  <c r="E387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I386" i="1"/>
  <c r="H386" i="1"/>
  <c r="G386" i="1"/>
  <c r="F386" i="1"/>
  <c r="E386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I385" i="1"/>
  <c r="H385" i="1"/>
  <c r="G385" i="1"/>
  <c r="F385" i="1"/>
  <c r="E385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I384" i="1"/>
  <c r="H384" i="1"/>
  <c r="G384" i="1"/>
  <c r="F384" i="1"/>
  <c r="E384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I383" i="1"/>
  <c r="H383" i="1"/>
  <c r="G383" i="1"/>
  <c r="F383" i="1"/>
  <c r="E383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I382" i="1"/>
  <c r="H382" i="1"/>
  <c r="G382" i="1"/>
  <c r="F382" i="1"/>
  <c r="E382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I381" i="1"/>
  <c r="H381" i="1"/>
  <c r="G381" i="1"/>
  <c r="F381" i="1"/>
  <c r="E381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I380" i="1"/>
  <c r="H380" i="1"/>
  <c r="G380" i="1"/>
  <c r="F380" i="1"/>
  <c r="E380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I369" i="1"/>
  <c r="H369" i="1"/>
  <c r="G369" i="1"/>
  <c r="F369" i="1"/>
  <c r="E369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I368" i="1"/>
  <c r="H368" i="1"/>
  <c r="G368" i="1"/>
  <c r="F368" i="1"/>
  <c r="E368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I367" i="1"/>
  <c r="H367" i="1"/>
  <c r="G367" i="1"/>
  <c r="F367" i="1"/>
  <c r="E367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I366" i="1"/>
  <c r="H366" i="1"/>
  <c r="G366" i="1"/>
  <c r="F366" i="1"/>
  <c r="E366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I365" i="1"/>
  <c r="H365" i="1"/>
  <c r="G365" i="1"/>
  <c r="F365" i="1"/>
  <c r="E365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I364" i="1"/>
  <c r="H364" i="1"/>
  <c r="G364" i="1"/>
  <c r="F364" i="1"/>
  <c r="E364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I363" i="1"/>
  <c r="H363" i="1"/>
  <c r="G363" i="1"/>
  <c r="F363" i="1"/>
  <c r="E363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I362" i="1"/>
  <c r="H362" i="1"/>
  <c r="G362" i="1"/>
  <c r="F362" i="1"/>
  <c r="E362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I361" i="1"/>
  <c r="H361" i="1"/>
  <c r="G361" i="1"/>
  <c r="F361" i="1"/>
  <c r="E361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I360" i="1"/>
  <c r="H360" i="1"/>
  <c r="G360" i="1"/>
  <c r="F360" i="1"/>
  <c r="E360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I359" i="1"/>
  <c r="H359" i="1"/>
  <c r="G359" i="1"/>
  <c r="F359" i="1"/>
  <c r="E359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I358" i="1"/>
  <c r="H358" i="1"/>
  <c r="G358" i="1"/>
  <c r="F358" i="1"/>
  <c r="E358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I357" i="1"/>
  <c r="H357" i="1"/>
  <c r="G357" i="1"/>
  <c r="F357" i="1"/>
  <c r="E357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I356" i="1"/>
  <c r="H356" i="1"/>
  <c r="G356" i="1"/>
  <c r="F356" i="1"/>
  <c r="E356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I355" i="1"/>
  <c r="H355" i="1"/>
  <c r="G355" i="1"/>
  <c r="F355" i="1"/>
  <c r="E355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I354" i="1"/>
  <c r="H354" i="1"/>
  <c r="G354" i="1"/>
  <c r="F354" i="1"/>
  <c r="E354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I353" i="1"/>
  <c r="H353" i="1"/>
  <c r="G353" i="1"/>
  <c r="F353" i="1"/>
  <c r="E353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I352" i="1"/>
  <c r="H352" i="1"/>
  <c r="G352" i="1"/>
  <c r="F352" i="1"/>
  <c r="E352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I351" i="1"/>
  <c r="H351" i="1"/>
  <c r="G351" i="1"/>
  <c r="F351" i="1"/>
  <c r="E351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I350" i="1"/>
  <c r="H350" i="1"/>
  <c r="G350" i="1"/>
  <c r="F350" i="1"/>
  <c r="E350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I349" i="1"/>
  <c r="H349" i="1"/>
  <c r="G349" i="1"/>
  <c r="F349" i="1"/>
  <c r="E349" i="1"/>
  <c r="E2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I338" i="1"/>
  <c r="H338" i="1"/>
  <c r="G338" i="1"/>
  <c r="F338" i="1"/>
  <c r="E338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I337" i="1"/>
  <c r="H337" i="1"/>
  <c r="G337" i="1"/>
  <c r="F337" i="1"/>
  <c r="E337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I336" i="1"/>
  <c r="H336" i="1"/>
  <c r="G336" i="1"/>
  <c r="F336" i="1"/>
  <c r="E336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I335" i="1"/>
  <c r="H335" i="1"/>
  <c r="G335" i="1"/>
  <c r="F335" i="1"/>
  <c r="E335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I334" i="1"/>
  <c r="H334" i="1"/>
  <c r="G334" i="1"/>
  <c r="F334" i="1"/>
  <c r="E334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I333" i="1"/>
  <c r="H333" i="1"/>
  <c r="G333" i="1"/>
  <c r="F333" i="1"/>
  <c r="E333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I332" i="1"/>
  <c r="H332" i="1"/>
  <c r="G332" i="1"/>
  <c r="F332" i="1"/>
  <c r="E332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I331" i="1"/>
  <c r="H331" i="1"/>
  <c r="G331" i="1"/>
  <c r="F331" i="1"/>
  <c r="E331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I330" i="1"/>
  <c r="H330" i="1"/>
  <c r="G330" i="1"/>
  <c r="F330" i="1"/>
  <c r="E330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I329" i="1"/>
  <c r="H329" i="1"/>
  <c r="G329" i="1"/>
  <c r="F329" i="1"/>
  <c r="E329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I328" i="1"/>
  <c r="H328" i="1"/>
  <c r="G328" i="1"/>
  <c r="F328" i="1"/>
  <c r="E328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I327" i="1"/>
  <c r="H327" i="1"/>
  <c r="G327" i="1"/>
  <c r="F327" i="1"/>
  <c r="E327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I326" i="1"/>
  <c r="H326" i="1"/>
  <c r="G326" i="1"/>
  <c r="F326" i="1"/>
  <c r="E326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I325" i="1"/>
  <c r="H325" i="1"/>
  <c r="G325" i="1"/>
  <c r="F325" i="1"/>
  <c r="E325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I324" i="1"/>
  <c r="H324" i="1"/>
  <c r="G324" i="1"/>
  <c r="F324" i="1"/>
  <c r="E324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I323" i="1"/>
  <c r="H323" i="1"/>
  <c r="G323" i="1"/>
  <c r="F323" i="1"/>
  <c r="E323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I322" i="1"/>
  <c r="H322" i="1"/>
  <c r="G322" i="1"/>
  <c r="F322" i="1"/>
  <c r="E322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I321" i="1"/>
  <c r="H321" i="1"/>
  <c r="G321" i="1"/>
  <c r="F321" i="1"/>
  <c r="E321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I320" i="1"/>
  <c r="H320" i="1"/>
  <c r="G320" i="1"/>
  <c r="F320" i="1"/>
  <c r="E320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I319" i="1"/>
  <c r="H319" i="1"/>
  <c r="G319" i="1"/>
  <c r="F319" i="1"/>
  <c r="E319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I318" i="1"/>
  <c r="H318" i="1"/>
  <c r="G318" i="1"/>
  <c r="F318" i="1"/>
  <c r="E318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I317" i="1"/>
  <c r="H317" i="1"/>
  <c r="G317" i="1"/>
  <c r="F317" i="1"/>
  <c r="E317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I316" i="1"/>
  <c r="H316" i="1"/>
  <c r="G316" i="1"/>
  <c r="F316" i="1"/>
  <c r="E316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I315" i="1"/>
  <c r="H315" i="1"/>
  <c r="G315" i="1"/>
  <c r="F315" i="1"/>
  <c r="E315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I314" i="1"/>
  <c r="H314" i="1"/>
  <c r="G314" i="1"/>
  <c r="F314" i="1"/>
  <c r="E314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I313" i="1"/>
  <c r="H313" i="1"/>
  <c r="G313" i="1"/>
  <c r="F313" i="1"/>
  <c r="E313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I312" i="1"/>
  <c r="H312" i="1"/>
  <c r="G312" i="1"/>
  <c r="F312" i="1"/>
  <c r="E312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I311" i="1"/>
  <c r="H311" i="1"/>
  <c r="G311" i="1"/>
  <c r="F311" i="1"/>
  <c r="E311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I310" i="1"/>
  <c r="H310" i="1"/>
  <c r="G310" i="1"/>
  <c r="F310" i="1"/>
  <c r="E310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I309" i="1"/>
  <c r="H309" i="1"/>
  <c r="G309" i="1"/>
  <c r="F309" i="1"/>
  <c r="E309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I308" i="1"/>
  <c r="H308" i="1"/>
  <c r="G308" i="1"/>
  <c r="F308" i="1"/>
  <c r="E308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I307" i="1"/>
  <c r="H307" i="1"/>
  <c r="G307" i="1"/>
  <c r="F307" i="1"/>
  <c r="E307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I306" i="1"/>
  <c r="H306" i="1"/>
  <c r="G306" i="1"/>
  <c r="F306" i="1"/>
  <c r="E306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I305" i="1"/>
  <c r="H305" i="1"/>
  <c r="G305" i="1"/>
  <c r="F305" i="1"/>
  <c r="E305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I304" i="1"/>
  <c r="H304" i="1"/>
  <c r="G304" i="1"/>
  <c r="F304" i="1"/>
  <c r="E304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I303" i="1"/>
  <c r="H303" i="1"/>
  <c r="G303" i="1"/>
  <c r="F303" i="1"/>
  <c r="E303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I302" i="1"/>
  <c r="H302" i="1"/>
  <c r="G302" i="1"/>
  <c r="F302" i="1"/>
  <c r="E302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I301" i="1"/>
  <c r="H301" i="1"/>
  <c r="G301" i="1"/>
  <c r="F301" i="1"/>
  <c r="E301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I300" i="1"/>
  <c r="H300" i="1"/>
  <c r="G300" i="1"/>
  <c r="F300" i="1"/>
  <c r="E300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I299" i="1"/>
  <c r="H299" i="1"/>
  <c r="G299" i="1"/>
  <c r="F299" i="1"/>
  <c r="E299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I298" i="1"/>
  <c r="H298" i="1"/>
  <c r="G298" i="1"/>
  <c r="F298" i="1"/>
  <c r="E298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I297" i="1"/>
  <c r="H297" i="1"/>
  <c r="G297" i="1"/>
  <c r="F297" i="1"/>
  <c r="E297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I296" i="1"/>
  <c r="H296" i="1"/>
  <c r="G296" i="1"/>
  <c r="F296" i="1"/>
  <c r="E296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I295" i="1"/>
  <c r="H295" i="1"/>
  <c r="G295" i="1"/>
  <c r="F295" i="1"/>
  <c r="E295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I294" i="1"/>
  <c r="H294" i="1"/>
  <c r="G294" i="1"/>
  <c r="F294" i="1"/>
  <c r="E294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I293" i="1"/>
  <c r="H293" i="1"/>
  <c r="G293" i="1"/>
  <c r="F293" i="1"/>
  <c r="E293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I292" i="1"/>
  <c r="H292" i="1"/>
  <c r="G292" i="1"/>
  <c r="F292" i="1"/>
  <c r="E292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I291" i="1"/>
  <c r="H291" i="1"/>
  <c r="G291" i="1"/>
  <c r="F291" i="1"/>
  <c r="E291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I290" i="1"/>
  <c r="H290" i="1"/>
  <c r="G290" i="1"/>
  <c r="F290" i="1"/>
  <c r="E290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I289" i="1"/>
  <c r="H289" i="1"/>
  <c r="G289" i="1"/>
  <c r="F289" i="1"/>
  <c r="E289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I288" i="1"/>
  <c r="H288" i="1"/>
  <c r="G288" i="1"/>
  <c r="F288" i="1"/>
  <c r="E288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I287" i="1"/>
  <c r="H287" i="1"/>
  <c r="G287" i="1"/>
  <c r="F287" i="1"/>
  <c r="E287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I286" i="1"/>
  <c r="H286" i="1"/>
  <c r="G286" i="1"/>
  <c r="F286" i="1"/>
  <c r="E286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I285" i="1"/>
  <c r="H285" i="1"/>
  <c r="G285" i="1"/>
  <c r="F285" i="1"/>
  <c r="E285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I284" i="1"/>
  <c r="H284" i="1"/>
  <c r="G284" i="1"/>
  <c r="F284" i="1"/>
  <c r="E284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I283" i="1"/>
  <c r="H283" i="1"/>
  <c r="G283" i="1"/>
  <c r="F283" i="1"/>
  <c r="E283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I282" i="1"/>
  <c r="H282" i="1"/>
  <c r="G282" i="1"/>
  <c r="F282" i="1"/>
  <c r="E282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I281" i="1"/>
  <c r="H281" i="1"/>
  <c r="G281" i="1"/>
  <c r="F281" i="1"/>
  <c r="E281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I280" i="1"/>
  <c r="H280" i="1"/>
  <c r="G280" i="1"/>
  <c r="F280" i="1"/>
  <c r="E280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I279" i="1"/>
  <c r="H279" i="1"/>
  <c r="G279" i="1"/>
  <c r="F279" i="1"/>
  <c r="E279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I278" i="1"/>
  <c r="H278" i="1"/>
  <c r="G278" i="1"/>
  <c r="F278" i="1"/>
  <c r="E278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I277" i="1"/>
  <c r="H277" i="1"/>
  <c r="G277" i="1"/>
  <c r="F277" i="1"/>
  <c r="E277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I276" i="1"/>
  <c r="H276" i="1"/>
  <c r="G276" i="1"/>
  <c r="F276" i="1"/>
  <c r="E276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I275" i="1"/>
  <c r="H275" i="1"/>
  <c r="G275" i="1"/>
  <c r="F275" i="1"/>
  <c r="E275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I274" i="1"/>
  <c r="H274" i="1"/>
  <c r="G274" i="1"/>
  <c r="F274" i="1"/>
  <c r="E274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I273" i="1"/>
  <c r="H273" i="1"/>
  <c r="G273" i="1"/>
  <c r="F273" i="1"/>
  <c r="E273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I272" i="1"/>
  <c r="H272" i="1"/>
  <c r="G272" i="1"/>
  <c r="F272" i="1"/>
  <c r="E272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I271" i="1"/>
  <c r="H271" i="1"/>
  <c r="G271" i="1"/>
  <c r="F271" i="1"/>
  <c r="E271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I270" i="1"/>
  <c r="H270" i="1"/>
  <c r="G270" i="1"/>
  <c r="F270" i="1"/>
  <c r="E270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I269" i="1"/>
  <c r="H269" i="1"/>
  <c r="G269" i="1"/>
  <c r="F269" i="1"/>
  <c r="E269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I268" i="1"/>
  <c r="H268" i="1"/>
  <c r="G268" i="1"/>
  <c r="F268" i="1"/>
  <c r="E268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I267" i="1"/>
  <c r="H267" i="1"/>
  <c r="G267" i="1"/>
  <c r="F267" i="1"/>
  <c r="E267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I266" i="1"/>
  <c r="H266" i="1"/>
  <c r="G266" i="1"/>
  <c r="F266" i="1"/>
  <c r="E266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I265" i="1"/>
  <c r="H265" i="1"/>
  <c r="G265" i="1"/>
  <c r="F265" i="1"/>
  <c r="E265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I264" i="1"/>
  <c r="H264" i="1"/>
  <c r="G264" i="1"/>
  <c r="F264" i="1"/>
  <c r="E264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I263" i="1"/>
  <c r="H263" i="1"/>
  <c r="G263" i="1"/>
  <c r="F263" i="1"/>
  <c r="E263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I262" i="1"/>
  <c r="H262" i="1"/>
  <c r="G262" i="1"/>
  <c r="F262" i="1"/>
  <c r="E262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I261" i="1"/>
  <c r="H261" i="1"/>
  <c r="G261" i="1"/>
  <c r="F261" i="1"/>
  <c r="E261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I260" i="1"/>
  <c r="H260" i="1"/>
  <c r="G260" i="1"/>
  <c r="F260" i="1"/>
  <c r="E260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I259" i="1"/>
  <c r="H259" i="1"/>
  <c r="G259" i="1"/>
  <c r="F259" i="1"/>
  <c r="E259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I258" i="1"/>
  <c r="H258" i="1"/>
  <c r="G258" i="1"/>
  <c r="F258" i="1"/>
  <c r="E258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I257" i="1"/>
  <c r="H257" i="1"/>
  <c r="G257" i="1"/>
  <c r="F257" i="1"/>
  <c r="E257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I256" i="1"/>
  <c r="H256" i="1"/>
  <c r="G256" i="1"/>
  <c r="F256" i="1"/>
  <c r="E256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I255" i="1"/>
  <c r="H255" i="1"/>
  <c r="G255" i="1"/>
  <c r="F255" i="1"/>
  <c r="E255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I254" i="1"/>
  <c r="H254" i="1"/>
  <c r="G254" i="1"/>
  <c r="F254" i="1"/>
  <c r="E254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I253" i="1"/>
  <c r="H253" i="1"/>
  <c r="G253" i="1"/>
  <c r="F253" i="1"/>
  <c r="E253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I252" i="1"/>
  <c r="H252" i="1"/>
  <c r="G252" i="1"/>
  <c r="F252" i="1"/>
  <c r="E252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I251" i="1"/>
  <c r="H251" i="1"/>
  <c r="G251" i="1"/>
  <c r="F251" i="1"/>
  <c r="E251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I250" i="1"/>
  <c r="H250" i="1"/>
  <c r="G250" i="1"/>
  <c r="F250" i="1"/>
  <c r="E250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I249" i="1"/>
  <c r="H249" i="1"/>
  <c r="G249" i="1"/>
  <c r="F249" i="1"/>
  <c r="E249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I248" i="1"/>
  <c r="H248" i="1"/>
  <c r="G248" i="1"/>
  <c r="F248" i="1"/>
  <c r="E248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I247" i="1"/>
  <c r="H247" i="1"/>
  <c r="G247" i="1"/>
  <c r="F247" i="1"/>
  <c r="E247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I246" i="1"/>
  <c r="H246" i="1"/>
  <c r="G246" i="1"/>
  <c r="F246" i="1"/>
  <c r="E246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I245" i="1"/>
  <c r="H245" i="1"/>
  <c r="G245" i="1"/>
  <c r="F245" i="1"/>
  <c r="E245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I244" i="1"/>
  <c r="H244" i="1"/>
  <c r="G244" i="1"/>
  <c r="F244" i="1"/>
  <c r="E244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I243" i="1"/>
  <c r="H243" i="1"/>
  <c r="G243" i="1"/>
  <c r="F243" i="1"/>
  <c r="E243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I242" i="1"/>
  <c r="H242" i="1"/>
  <c r="G242" i="1"/>
  <c r="F242" i="1"/>
  <c r="E242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I241" i="1"/>
  <c r="H241" i="1"/>
  <c r="G241" i="1"/>
  <c r="F241" i="1"/>
  <c r="E241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I240" i="1"/>
  <c r="H240" i="1"/>
  <c r="G240" i="1"/>
  <c r="F240" i="1"/>
  <c r="E240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I239" i="1"/>
  <c r="H239" i="1"/>
  <c r="G239" i="1"/>
  <c r="F239" i="1"/>
  <c r="E239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I238" i="1"/>
  <c r="H238" i="1"/>
  <c r="G238" i="1"/>
  <c r="F238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I227" i="1"/>
  <c r="H227" i="1"/>
  <c r="G227" i="1"/>
  <c r="F227" i="1"/>
  <c r="E227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I226" i="1"/>
  <c r="H226" i="1"/>
  <c r="G226" i="1"/>
  <c r="F226" i="1"/>
  <c r="E226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I225" i="1"/>
  <c r="H225" i="1"/>
  <c r="G225" i="1"/>
  <c r="F225" i="1"/>
  <c r="E225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I224" i="1"/>
  <c r="H224" i="1"/>
  <c r="G224" i="1"/>
  <c r="F224" i="1"/>
  <c r="E224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I223" i="1"/>
  <c r="H223" i="1"/>
  <c r="G223" i="1"/>
  <c r="F223" i="1"/>
  <c r="E223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I222" i="1"/>
  <c r="H222" i="1"/>
  <c r="G222" i="1"/>
  <c r="F222" i="1"/>
  <c r="E222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I221" i="1"/>
  <c r="H221" i="1"/>
  <c r="G221" i="1"/>
  <c r="F221" i="1"/>
  <c r="E221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I220" i="1"/>
  <c r="H220" i="1"/>
  <c r="G220" i="1"/>
  <c r="F220" i="1"/>
  <c r="E220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I219" i="1"/>
  <c r="H219" i="1"/>
  <c r="G219" i="1"/>
  <c r="F219" i="1"/>
  <c r="E219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I218" i="1"/>
  <c r="H218" i="1"/>
  <c r="G218" i="1"/>
  <c r="F218" i="1"/>
  <c r="E218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I217" i="1"/>
  <c r="H217" i="1"/>
  <c r="G217" i="1"/>
  <c r="F217" i="1"/>
  <c r="E217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I216" i="1"/>
  <c r="H216" i="1"/>
  <c r="G216" i="1"/>
  <c r="F216" i="1"/>
  <c r="E216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I215" i="1"/>
  <c r="H215" i="1"/>
  <c r="G215" i="1"/>
  <c r="F215" i="1"/>
  <c r="E215" i="1"/>
  <c r="E168" i="1"/>
  <c r="F168" i="1"/>
  <c r="G168" i="1"/>
  <c r="H168" i="1"/>
  <c r="I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E169" i="1"/>
  <c r="F169" i="1"/>
  <c r="G169" i="1"/>
  <c r="H169" i="1"/>
  <c r="I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E170" i="1"/>
  <c r="F170" i="1"/>
  <c r="G170" i="1"/>
  <c r="H170" i="1"/>
  <c r="I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E171" i="1"/>
  <c r="F171" i="1"/>
  <c r="G171" i="1"/>
  <c r="H171" i="1"/>
  <c r="I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E172" i="1"/>
  <c r="F172" i="1"/>
  <c r="G172" i="1"/>
  <c r="H172" i="1"/>
  <c r="I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E173" i="1"/>
  <c r="F173" i="1"/>
  <c r="G173" i="1"/>
  <c r="H173" i="1"/>
  <c r="I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E174" i="1"/>
  <c r="F174" i="1"/>
  <c r="G174" i="1"/>
  <c r="H174" i="1"/>
  <c r="I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E175" i="1"/>
  <c r="F175" i="1"/>
  <c r="G175" i="1"/>
  <c r="H175" i="1"/>
  <c r="I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E176" i="1"/>
  <c r="F176" i="1"/>
  <c r="G176" i="1"/>
  <c r="H176" i="1"/>
  <c r="I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E177" i="1"/>
  <c r="F177" i="1"/>
  <c r="G177" i="1"/>
  <c r="H177" i="1"/>
  <c r="I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E178" i="1"/>
  <c r="F178" i="1"/>
  <c r="G178" i="1"/>
  <c r="H178" i="1"/>
  <c r="I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E179" i="1"/>
  <c r="F179" i="1"/>
  <c r="G179" i="1"/>
  <c r="H179" i="1"/>
  <c r="I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E180" i="1"/>
  <c r="F180" i="1"/>
  <c r="G180" i="1"/>
  <c r="H180" i="1"/>
  <c r="I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E181" i="1"/>
  <c r="F181" i="1"/>
  <c r="G181" i="1"/>
  <c r="H181" i="1"/>
  <c r="I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E182" i="1"/>
  <c r="F182" i="1"/>
  <c r="G182" i="1"/>
  <c r="H182" i="1"/>
  <c r="I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E183" i="1"/>
  <c r="F183" i="1"/>
  <c r="G183" i="1"/>
  <c r="H183" i="1"/>
  <c r="I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E184" i="1"/>
  <c r="F184" i="1"/>
  <c r="G184" i="1"/>
  <c r="H184" i="1"/>
  <c r="I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E185" i="1"/>
  <c r="F185" i="1"/>
  <c r="G185" i="1"/>
  <c r="H185" i="1"/>
  <c r="I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E186" i="1"/>
  <c r="F186" i="1"/>
  <c r="G186" i="1"/>
  <c r="H186" i="1"/>
  <c r="I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E187" i="1"/>
  <c r="F187" i="1"/>
  <c r="G187" i="1"/>
  <c r="H187" i="1"/>
  <c r="I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E188" i="1"/>
  <c r="F188" i="1"/>
  <c r="G188" i="1"/>
  <c r="H188" i="1"/>
  <c r="I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E189" i="1"/>
  <c r="F189" i="1"/>
  <c r="G189" i="1"/>
  <c r="H189" i="1"/>
  <c r="I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E190" i="1"/>
  <c r="F190" i="1"/>
  <c r="G190" i="1"/>
  <c r="H190" i="1"/>
  <c r="I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E191" i="1"/>
  <c r="F191" i="1"/>
  <c r="G191" i="1"/>
  <c r="H191" i="1"/>
  <c r="I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E192" i="1"/>
  <c r="F192" i="1"/>
  <c r="G192" i="1"/>
  <c r="H192" i="1"/>
  <c r="I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E193" i="1"/>
  <c r="F193" i="1"/>
  <c r="G193" i="1"/>
  <c r="H193" i="1"/>
  <c r="I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E194" i="1"/>
  <c r="F194" i="1"/>
  <c r="G194" i="1"/>
  <c r="H194" i="1"/>
  <c r="I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E195" i="1"/>
  <c r="F195" i="1"/>
  <c r="G195" i="1"/>
  <c r="H195" i="1"/>
  <c r="I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E196" i="1"/>
  <c r="F196" i="1"/>
  <c r="G196" i="1"/>
  <c r="H196" i="1"/>
  <c r="I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E197" i="1"/>
  <c r="F197" i="1"/>
  <c r="G197" i="1"/>
  <c r="H197" i="1"/>
  <c r="I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E198" i="1"/>
  <c r="F198" i="1"/>
  <c r="G198" i="1"/>
  <c r="H198" i="1"/>
  <c r="I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E199" i="1"/>
  <c r="F199" i="1"/>
  <c r="G199" i="1"/>
  <c r="H199" i="1"/>
  <c r="I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E200" i="1"/>
  <c r="F200" i="1"/>
  <c r="G200" i="1"/>
  <c r="H200" i="1"/>
  <c r="I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E201" i="1"/>
  <c r="F201" i="1"/>
  <c r="G201" i="1"/>
  <c r="H201" i="1"/>
  <c r="I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E202" i="1"/>
  <c r="F202" i="1"/>
  <c r="G202" i="1"/>
  <c r="H202" i="1"/>
  <c r="I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E203" i="1"/>
  <c r="F203" i="1"/>
  <c r="G203" i="1"/>
  <c r="H203" i="1"/>
  <c r="I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E204" i="1"/>
  <c r="F204" i="1"/>
  <c r="G204" i="1"/>
  <c r="H204" i="1"/>
  <c r="I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N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M167" i="1"/>
  <c r="L167" i="1"/>
  <c r="K167" i="1"/>
  <c r="I167" i="1"/>
  <c r="H167" i="1"/>
  <c r="G167" i="1"/>
  <c r="F167" i="1"/>
  <c r="E167" i="1"/>
  <c r="L560" i="1"/>
  <c r="K778" i="1" l="1"/>
  <c r="K461" i="1"/>
  <c r="K532" i="1" s="1"/>
  <c r="K650" i="1"/>
  <c r="K701" i="1"/>
  <c r="K555" i="1" s="1"/>
  <c r="K719" i="1"/>
  <c r="K556" i="1" s="1"/>
  <c r="K233" i="1"/>
  <c r="I463" i="1"/>
  <c r="I465" i="1"/>
  <c r="I704" i="1"/>
  <c r="I577" i="1"/>
  <c r="K576" i="1"/>
  <c r="I614" i="1"/>
  <c r="K614" i="1"/>
  <c r="I666" i="1"/>
  <c r="I683" i="1"/>
  <c r="I722" i="1"/>
  <c r="I738" i="1"/>
  <c r="I557" i="1" s="1"/>
  <c r="I765" i="1"/>
  <c r="I776" i="1"/>
  <c r="I787" i="1"/>
  <c r="I801" i="1"/>
  <c r="I814" i="1"/>
  <c r="I205" i="1"/>
  <c r="I209" i="1"/>
  <c r="I233" i="1"/>
  <c r="I341" i="1"/>
  <c r="I681" i="1"/>
  <c r="I720" i="1"/>
  <c r="I834" i="1"/>
  <c r="I523" i="1"/>
  <c r="I231" i="1"/>
  <c r="I343" i="1"/>
  <c r="I373" i="1"/>
  <c r="K375" i="1"/>
  <c r="K523" i="1"/>
  <c r="I647" i="1"/>
  <c r="K684" i="1"/>
  <c r="I799" i="1"/>
  <c r="I816" i="1"/>
  <c r="I832" i="1"/>
  <c r="I207" i="1"/>
  <c r="I208" i="1"/>
  <c r="I596" i="1"/>
  <c r="I668" i="1"/>
  <c r="I763" i="1"/>
  <c r="I778" i="1"/>
  <c r="I230" i="1"/>
  <c r="K340" i="1"/>
  <c r="I340" i="1"/>
  <c r="I344" i="1"/>
  <c r="I370" i="1"/>
  <c r="I374" i="1"/>
  <c r="I462" i="1"/>
  <c r="I524" i="1"/>
  <c r="I831" i="1"/>
  <c r="I563" i="1" s="1"/>
  <c r="I835" i="1"/>
  <c r="I815" i="1"/>
  <c r="I798" i="1"/>
  <c r="I561" i="1" s="1"/>
  <c r="I802" i="1"/>
  <c r="I788" i="1"/>
  <c r="I775" i="1"/>
  <c r="I559" i="1" s="1"/>
  <c r="I779" i="1"/>
  <c r="I764" i="1"/>
  <c r="I741" i="1"/>
  <c r="I737" i="1"/>
  <c r="I721" i="1"/>
  <c r="I701" i="1"/>
  <c r="I555" i="1" s="1"/>
  <c r="I705" i="1"/>
  <c r="I682" i="1"/>
  <c r="I665" i="1"/>
  <c r="I553" i="1" s="1"/>
  <c r="I669" i="1"/>
  <c r="I648" i="1"/>
  <c r="I611" i="1"/>
  <c r="I551" i="1" s="1"/>
  <c r="I615" i="1"/>
  <c r="I597" i="1"/>
  <c r="I574" i="1"/>
  <c r="I549" i="1" s="1"/>
  <c r="I578" i="1"/>
  <c r="K210" i="1"/>
  <c r="I371" i="1"/>
  <c r="I531" i="1" s="1"/>
  <c r="I375" i="1"/>
  <c r="I521" i="1"/>
  <c r="I525" i="1"/>
  <c r="I812" i="1"/>
  <c r="I785" i="1"/>
  <c r="I789" i="1"/>
  <c r="I761" i="1"/>
  <c r="I740" i="1"/>
  <c r="I718" i="1"/>
  <c r="I702" i="1"/>
  <c r="I679" i="1"/>
  <c r="I645" i="1"/>
  <c r="I649" i="1"/>
  <c r="I612" i="1"/>
  <c r="I594" i="1"/>
  <c r="I598" i="1"/>
  <c r="I575" i="1"/>
  <c r="I206" i="1"/>
  <c r="I529" i="1" s="1"/>
  <c r="I210" i="1"/>
  <c r="I228" i="1"/>
  <c r="I232" i="1"/>
  <c r="I342" i="1"/>
  <c r="I372" i="1"/>
  <c r="I460" i="1"/>
  <c r="I464" i="1"/>
  <c r="I522" i="1"/>
  <c r="I526" i="1"/>
  <c r="K835" i="1"/>
  <c r="I833" i="1"/>
  <c r="I813" i="1"/>
  <c r="I562" i="1" s="1"/>
  <c r="I817" i="1"/>
  <c r="I800" i="1"/>
  <c r="I786" i="1"/>
  <c r="I560" i="1" s="1"/>
  <c r="I790" i="1"/>
  <c r="I777" i="1"/>
  <c r="I762" i="1"/>
  <c r="I558" i="1" s="1"/>
  <c r="I766" i="1"/>
  <c r="I739" i="1"/>
  <c r="I719" i="1"/>
  <c r="I556" i="1" s="1"/>
  <c r="I723" i="1"/>
  <c r="I703" i="1"/>
  <c r="I680" i="1"/>
  <c r="I554" i="1" s="1"/>
  <c r="I684" i="1"/>
  <c r="I667" i="1"/>
  <c r="I646" i="1"/>
  <c r="I552" i="1" s="1"/>
  <c r="I650" i="1"/>
  <c r="I613" i="1"/>
  <c r="I595" i="1"/>
  <c r="I550" i="1" s="1"/>
  <c r="I599" i="1"/>
  <c r="I576" i="1"/>
  <c r="I229" i="1"/>
  <c r="I530" i="1" s="1"/>
  <c r="I339" i="1"/>
  <c r="I461" i="1"/>
  <c r="I532" i="1" s="1"/>
  <c r="K762" i="1"/>
  <c r="K558" i="1" s="1"/>
  <c r="K798" i="1"/>
  <c r="K561" i="1" s="1"/>
  <c r="I830" i="1"/>
  <c r="I797" i="1"/>
  <c r="I774" i="1"/>
  <c r="I742" i="1"/>
  <c r="I700" i="1"/>
  <c r="I664" i="1"/>
  <c r="I610" i="1"/>
  <c r="I573" i="1"/>
  <c r="K766" i="1"/>
  <c r="K679" i="1"/>
  <c r="K765" i="1"/>
  <c r="K646" i="1"/>
  <c r="K552" i="1" s="1"/>
  <c r="K774" i="1"/>
  <c r="K775" i="1"/>
  <c r="K559" i="1" s="1"/>
  <c r="K779" i="1"/>
  <c r="K206" i="1"/>
  <c r="K529" i="1" s="1"/>
  <c r="K230" i="1"/>
  <c r="K232" i="1"/>
  <c r="L558" i="1"/>
  <c r="K790" i="1"/>
  <c r="K786" i="1"/>
  <c r="K560" i="1" s="1"/>
  <c r="L562" i="1"/>
  <c r="K739" i="1"/>
  <c r="K741" i="1"/>
  <c r="K205" i="1"/>
  <c r="K229" i="1"/>
  <c r="K530" i="1" s="1"/>
  <c r="K228" i="1"/>
  <c r="K231" i="1"/>
  <c r="K598" i="1"/>
  <c r="K596" i="1"/>
  <c r="K610" i="1"/>
  <c r="L551" i="1"/>
  <c r="K763" i="1"/>
  <c r="K764" i="1"/>
  <c r="K776" i="1"/>
  <c r="K785" i="1"/>
  <c r="L549" i="1"/>
  <c r="K680" i="1"/>
  <c r="K554" i="1" s="1"/>
  <c r="K761" i="1"/>
  <c r="L550" i="1"/>
  <c r="K615" i="1"/>
  <c r="L554" i="1"/>
  <c r="K700" i="1"/>
  <c r="K341" i="1"/>
  <c r="K342" i="1"/>
  <c r="K343" i="1"/>
  <c r="K344" i="1"/>
  <c r="K462" i="1"/>
  <c r="K463" i="1"/>
  <c r="K464" i="1"/>
  <c r="K465" i="1"/>
  <c r="K521" i="1"/>
  <c r="K524" i="1"/>
  <c r="L552" i="1"/>
  <c r="K522" i="1"/>
  <c r="K525" i="1"/>
  <c r="K207" i="1"/>
  <c r="K208" i="1"/>
  <c r="K209" i="1"/>
  <c r="K370" i="1"/>
  <c r="K371" i="1"/>
  <c r="K531" i="1" s="1"/>
  <c r="K526" i="1"/>
  <c r="K574" i="1"/>
  <c r="K549" i="1" s="1"/>
  <c r="K573" i="1"/>
  <c r="K575" i="1"/>
  <c r="K577" i="1"/>
  <c r="K339" i="1"/>
  <c r="K372" i="1"/>
  <c r="K373" i="1"/>
  <c r="K374" i="1"/>
  <c r="K460" i="1"/>
  <c r="K578" i="1"/>
  <c r="K595" i="1"/>
  <c r="K550" i="1" s="1"/>
  <c r="K594" i="1"/>
  <c r="K597" i="1"/>
  <c r="K612" i="1"/>
  <c r="K611" i="1"/>
  <c r="K551" i="1" s="1"/>
  <c r="K613" i="1"/>
  <c r="K645" i="1"/>
  <c r="K599" i="1"/>
  <c r="K669" i="1"/>
  <c r="K668" i="1"/>
  <c r="K667" i="1"/>
  <c r="K666" i="1"/>
  <c r="K665" i="1"/>
  <c r="K553" i="1" s="1"/>
  <c r="K664" i="1"/>
  <c r="L555" i="1"/>
  <c r="K813" i="1"/>
  <c r="K562" i="1" s="1"/>
  <c r="K812" i="1"/>
  <c r="K816" i="1"/>
  <c r="K817" i="1"/>
  <c r="K814" i="1"/>
  <c r="K681" i="1"/>
  <c r="K682" i="1"/>
  <c r="K683" i="1"/>
  <c r="K738" i="1"/>
  <c r="K557" i="1" s="1"/>
  <c r="K737" i="1"/>
  <c r="K647" i="1"/>
  <c r="K648" i="1"/>
  <c r="K649" i="1"/>
  <c r="K723" i="1"/>
  <c r="K722" i="1"/>
  <c r="K721" i="1"/>
  <c r="K720" i="1"/>
  <c r="K718" i="1"/>
  <c r="L557" i="1"/>
  <c r="K740" i="1"/>
  <c r="K742" i="1"/>
  <c r="K705" i="1"/>
  <c r="K704" i="1"/>
  <c r="K703" i="1"/>
  <c r="K702" i="1"/>
  <c r="L559" i="1"/>
  <c r="K815" i="1"/>
  <c r="L556" i="1"/>
  <c r="K777" i="1"/>
  <c r="L561" i="1"/>
  <c r="K799" i="1"/>
  <c r="K800" i="1"/>
  <c r="K801" i="1"/>
  <c r="K802" i="1"/>
  <c r="K830" i="1"/>
  <c r="K831" i="1"/>
  <c r="K563" i="1" s="1"/>
  <c r="L563" i="1"/>
  <c r="K832" i="1"/>
  <c r="K833" i="1"/>
  <c r="K834" i="1"/>
  <c r="K787" i="1"/>
  <c r="K788" i="1"/>
  <c r="K789" i="1"/>
  <c r="K797" i="1"/>
  <c r="K534" i="1" l="1"/>
  <c r="I534" i="1"/>
  <c r="V178" i="5" l="1"/>
  <c r="U178" i="5"/>
  <c r="T178" i="5"/>
  <c r="V177" i="5"/>
  <c r="U177" i="5"/>
  <c r="T177" i="5"/>
  <c r="V176" i="5"/>
  <c r="U176" i="5"/>
  <c r="T176" i="5"/>
  <c r="V175" i="5"/>
  <c r="U175" i="5"/>
  <c r="T175" i="5"/>
  <c r="V173" i="5"/>
  <c r="U173" i="5"/>
  <c r="T173" i="5"/>
  <c r="V171" i="5"/>
  <c r="U171" i="5"/>
  <c r="T171" i="5"/>
  <c r="V170" i="5"/>
  <c r="U170" i="5"/>
  <c r="T170" i="5"/>
  <c r="V169" i="5"/>
  <c r="U169" i="5"/>
  <c r="T169" i="5"/>
  <c r="V168" i="5"/>
  <c r="U168" i="5"/>
  <c r="T168" i="5"/>
  <c r="U166" i="5"/>
  <c r="V166" i="5"/>
  <c r="T166" i="5"/>
  <c r="Z164" i="5" l="1"/>
  <c r="Y164" i="5"/>
  <c r="X164" i="5"/>
  <c r="Z163" i="5"/>
  <c r="Y163" i="5"/>
  <c r="X163" i="5"/>
  <c r="Z162" i="5"/>
  <c r="Y162" i="5"/>
  <c r="X162" i="5"/>
  <c r="Z161" i="5"/>
  <c r="Y161" i="5"/>
  <c r="X161" i="5"/>
  <c r="Z159" i="5"/>
  <c r="Y159" i="5"/>
  <c r="X159" i="5"/>
  <c r="O156" i="7" l="1"/>
  <c r="R156" i="7"/>
  <c r="H45" i="3" l="1"/>
  <c r="I45" i="3"/>
  <c r="J45" i="3"/>
  <c r="K45" i="3"/>
  <c r="L45" i="3"/>
  <c r="M45" i="3"/>
  <c r="AE156" i="6" l="1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H16" i="6"/>
  <c r="AI16" i="6"/>
  <c r="AH17" i="6"/>
  <c r="AI17" i="6"/>
  <c r="AH18" i="6"/>
  <c r="AI18" i="6"/>
  <c r="AH19" i="6"/>
  <c r="AI19" i="6"/>
  <c r="AH20" i="6"/>
  <c r="AI20" i="6"/>
  <c r="AH21" i="6"/>
  <c r="AI21" i="6"/>
  <c r="AH22" i="6"/>
  <c r="AI22" i="6"/>
  <c r="AH23" i="6"/>
  <c r="AI23" i="6"/>
  <c r="AH24" i="6"/>
  <c r="AI24" i="6"/>
  <c r="AH25" i="6"/>
  <c r="AI25" i="6"/>
  <c r="AH26" i="6"/>
  <c r="AI26" i="6"/>
  <c r="AH27" i="6"/>
  <c r="AI27" i="6"/>
  <c r="AH28" i="6"/>
  <c r="AI28" i="6"/>
  <c r="AH29" i="6"/>
  <c r="AI29" i="6"/>
  <c r="AH30" i="6"/>
  <c r="AI30" i="6"/>
  <c r="AH31" i="6"/>
  <c r="AI31" i="6"/>
  <c r="AH32" i="6"/>
  <c r="AI32" i="6"/>
  <c r="AH33" i="6"/>
  <c r="AI33" i="6"/>
  <c r="AH34" i="6"/>
  <c r="AI34" i="6"/>
  <c r="AH35" i="6"/>
  <c r="AI35" i="6"/>
  <c r="AH36" i="6"/>
  <c r="AI36" i="6"/>
  <c r="AH37" i="6"/>
  <c r="AI37" i="6"/>
  <c r="AH38" i="6"/>
  <c r="AI38" i="6"/>
  <c r="AH39" i="6"/>
  <c r="AI39" i="6"/>
  <c r="AH40" i="6"/>
  <c r="AI40" i="6"/>
  <c r="AH41" i="6"/>
  <c r="AI41" i="6"/>
  <c r="AH42" i="6"/>
  <c r="AI42" i="6"/>
  <c r="AH43" i="6"/>
  <c r="AI43" i="6"/>
  <c r="AH44" i="6"/>
  <c r="AI44" i="6"/>
  <c r="AH45" i="6"/>
  <c r="AI45" i="6"/>
  <c r="AH46" i="6"/>
  <c r="AI46" i="6"/>
  <c r="AH47" i="6"/>
  <c r="AI47" i="6"/>
  <c r="AH48" i="6"/>
  <c r="AI48" i="6"/>
  <c r="AH49" i="6"/>
  <c r="AI49" i="6"/>
  <c r="AH50" i="6"/>
  <c r="AI50" i="6"/>
  <c r="AH51" i="6"/>
  <c r="AI51" i="6"/>
  <c r="AH52" i="6"/>
  <c r="AI52" i="6"/>
  <c r="AH53" i="6"/>
  <c r="AI53" i="6"/>
  <c r="AH54" i="6"/>
  <c r="AI54" i="6"/>
  <c r="AH55" i="6"/>
  <c r="AI55" i="6"/>
  <c r="AH56" i="6"/>
  <c r="AI56" i="6"/>
  <c r="AH57" i="6"/>
  <c r="AI57" i="6"/>
  <c r="AH58" i="6"/>
  <c r="AI58" i="6"/>
  <c r="AH59" i="6"/>
  <c r="AI59" i="6"/>
  <c r="AH60" i="6"/>
  <c r="AI60" i="6"/>
  <c r="AH61" i="6"/>
  <c r="AI61" i="6"/>
  <c r="AH62" i="6"/>
  <c r="AI62" i="6"/>
  <c r="AH63" i="6"/>
  <c r="AI63" i="6"/>
  <c r="AH64" i="6"/>
  <c r="AI64" i="6"/>
  <c r="AH65" i="6"/>
  <c r="AI65" i="6"/>
  <c r="AH66" i="6"/>
  <c r="AI66" i="6"/>
  <c r="AH67" i="6"/>
  <c r="AI67" i="6"/>
  <c r="AH68" i="6"/>
  <c r="AI68" i="6"/>
  <c r="AH69" i="6"/>
  <c r="AI69" i="6"/>
  <c r="AH70" i="6"/>
  <c r="AI70" i="6"/>
  <c r="AH71" i="6"/>
  <c r="AI71" i="6"/>
  <c r="AH72" i="6"/>
  <c r="AI72" i="6"/>
  <c r="AH73" i="6"/>
  <c r="AI73" i="6"/>
  <c r="AH74" i="6"/>
  <c r="AI74" i="6"/>
  <c r="AH75" i="6"/>
  <c r="AI75" i="6"/>
  <c r="AH76" i="6"/>
  <c r="AI76" i="6"/>
  <c r="AH77" i="6"/>
  <c r="AI77" i="6"/>
  <c r="AH78" i="6"/>
  <c r="AI78" i="6"/>
  <c r="AH79" i="6"/>
  <c r="AI79" i="6"/>
  <c r="AH80" i="6"/>
  <c r="AI80" i="6"/>
  <c r="AH81" i="6"/>
  <c r="AI81" i="6"/>
  <c r="AH82" i="6"/>
  <c r="AI82" i="6"/>
  <c r="AH83" i="6"/>
  <c r="AI83" i="6"/>
  <c r="AH84" i="6"/>
  <c r="AI84" i="6"/>
  <c r="AH85" i="6"/>
  <c r="AI85" i="6"/>
  <c r="AH86" i="6"/>
  <c r="AI86" i="6"/>
  <c r="AH87" i="6"/>
  <c r="AI87" i="6"/>
  <c r="AH88" i="6"/>
  <c r="AI88" i="6"/>
  <c r="AH89" i="6"/>
  <c r="AI89" i="6"/>
  <c r="AH90" i="6"/>
  <c r="AI90" i="6"/>
  <c r="AH91" i="6"/>
  <c r="AI91" i="6"/>
  <c r="AH92" i="6"/>
  <c r="AI92" i="6"/>
  <c r="AH93" i="6"/>
  <c r="AI93" i="6"/>
  <c r="AH94" i="6"/>
  <c r="AI94" i="6"/>
  <c r="AH95" i="6"/>
  <c r="AI95" i="6"/>
  <c r="AH96" i="6"/>
  <c r="AI96" i="6"/>
  <c r="AH97" i="6"/>
  <c r="AI97" i="6"/>
  <c r="AH98" i="6"/>
  <c r="AI98" i="6"/>
  <c r="AH99" i="6"/>
  <c r="AI99" i="6"/>
  <c r="AH100" i="6"/>
  <c r="AI100" i="6"/>
  <c r="AH101" i="6"/>
  <c r="AI101" i="6"/>
  <c r="AH102" i="6"/>
  <c r="AI102" i="6"/>
  <c r="AH103" i="6"/>
  <c r="AI103" i="6"/>
  <c r="AH104" i="6"/>
  <c r="AI104" i="6"/>
  <c r="AH105" i="6"/>
  <c r="AI105" i="6"/>
  <c r="AH106" i="6"/>
  <c r="AI106" i="6"/>
  <c r="AH107" i="6"/>
  <c r="AI107" i="6"/>
  <c r="AH108" i="6"/>
  <c r="AI108" i="6"/>
  <c r="AH109" i="6"/>
  <c r="AI109" i="6"/>
  <c r="AH110" i="6"/>
  <c r="AI110" i="6"/>
  <c r="AH111" i="6"/>
  <c r="AI111" i="6"/>
  <c r="AH112" i="6"/>
  <c r="AI112" i="6"/>
  <c r="AH113" i="6"/>
  <c r="AI113" i="6"/>
  <c r="AH114" i="6"/>
  <c r="AI114" i="6"/>
  <c r="AH115" i="6"/>
  <c r="AI115" i="6"/>
  <c r="AH116" i="6"/>
  <c r="AI116" i="6"/>
  <c r="AH117" i="6"/>
  <c r="AI117" i="6"/>
  <c r="AH118" i="6"/>
  <c r="AI118" i="6"/>
  <c r="AH119" i="6"/>
  <c r="AI119" i="6"/>
  <c r="AH120" i="6"/>
  <c r="AI120" i="6"/>
  <c r="AH121" i="6"/>
  <c r="AI121" i="6"/>
  <c r="AH122" i="6"/>
  <c r="AI122" i="6"/>
  <c r="AH123" i="6"/>
  <c r="AI123" i="6"/>
  <c r="AH124" i="6"/>
  <c r="AI124" i="6"/>
  <c r="AH125" i="6"/>
  <c r="AI125" i="6"/>
  <c r="AH126" i="6"/>
  <c r="AI126" i="6"/>
  <c r="AH127" i="6"/>
  <c r="AI127" i="6"/>
  <c r="AH128" i="6"/>
  <c r="AI128" i="6"/>
  <c r="AH129" i="6"/>
  <c r="AI129" i="6"/>
  <c r="AH130" i="6"/>
  <c r="AI130" i="6"/>
  <c r="AH131" i="6"/>
  <c r="AI131" i="6"/>
  <c r="AH132" i="6"/>
  <c r="AI132" i="6"/>
  <c r="AH133" i="6"/>
  <c r="AI133" i="6"/>
  <c r="AH134" i="6"/>
  <c r="AI134" i="6"/>
  <c r="AH135" i="6"/>
  <c r="AI135" i="6"/>
  <c r="AH136" i="6"/>
  <c r="AI136" i="6"/>
  <c r="AH137" i="6"/>
  <c r="AI137" i="6"/>
  <c r="AH138" i="6"/>
  <c r="AI138" i="6"/>
  <c r="AH139" i="6"/>
  <c r="AI139" i="6"/>
  <c r="AH140" i="6"/>
  <c r="AI140" i="6"/>
  <c r="AH141" i="6"/>
  <c r="AI141" i="6"/>
  <c r="AH142" i="6"/>
  <c r="AI142" i="6"/>
  <c r="AH143" i="6"/>
  <c r="AI143" i="6"/>
  <c r="AH144" i="6"/>
  <c r="AI144" i="6"/>
  <c r="AH145" i="6"/>
  <c r="AI145" i="6"/>
  <c r="AH146" i="6"/>
  <c r="AI146" i="6"/>
  <c r="AH147" i="6"/>
  <c r="AI147" i="6"/>
  <c r="AH148" i="6"/>
  <c r="AI148" i="6"/>
  <c r="AH149" i="6"/>
  <c r="AI149" i="6"/>
  <c r="AH150" i="6"/>
  <c r="AI150" i="6"/>
  <c r="AH151" i="6"/>
  <c r="AI151" i="6"/>
  <c r="AH152" i="6"/>
  <c r="AI152" i="6"/>
  <c r="AH153" i="6"/>
  <c r="AI153" i="6"/>
  <c r="AH154" i="6"/>
  <c r="AI154" i="6"/>
  <c r="AH155" i="6"/>
  <c r="AI155" i="6"/>
  <c r="AH156" i="6"/>
  <c r="AI156" i="6"/>
  <c r="AI5" i="6"/>
  <c r="AH5" i="6"/>
  <c r="AE145" i="6"/>
  <c r="V156" i="4" l="1"/>
  <c r="U156" i="4"/>
  <c r="T156" i="4"/>
  <c r="V155" i="4"/>
  <c r="U155" i="4"/>
  <c r="T155" i="4"/>
  <c r="V154" i="4"/>
  <c r="U154" i="4"/>
  <c r="T154" i="4"/>
  <c r="V153" i="4"/>
  <c r="U153" i="4"/>
  <c r="T153" i="4"/>
  <c r="V152" i="4"/>
  <c r="U152" i="4"/>
  <c r="T152" i="4"/>
  <c r="V151" i="4"/>
  <c r="U151" i="4"/>
  <c r="T151" i="4"/>
  <c r="V150" i="4"/>
  <c r="U150" i="4"/>
  <c r="T150" i="4"/>
  <c r="V149" i="4"/>
  <c r="U149" i="4"/>
  <c r="T149" i="4"/>
  <c r="V148" i="4"/>
  <c r="U148" i="4"/>
  <c r="T148" i="4"/>
  <c r="V147" i="4"/>
  <c r="U147" i="4"/>
  <c r="T147" i="4"/>
  <c r="V146" i="4"/>
  <c r="U146" i="4"/>
  <c r="T146" i="4"/>
  <c r="V145" i="4"/>
  <c r="U145" i="4"/>
  <c r="T145" i="4"/>
  <c r="V144" i="4"/>
  <c r="U144" i="4"/>
  <c r="T144" i="4"/>
  <c r="V143" i="4"/>
  <c r="U143" i="4"/>
  <c r="T143" i="4"/>
  <c r="V142" i="4"/>
  <c r="U142" i="4"/>
  <c r="T142" i="4"/>
  <c r="V141" i="4"/>
  <c r="U141" i="4"/>
  <c r="T141" i="4"/>
  <c r="V140" i="4"/>
  <c r="U140" i="4"/>
  <c r="T140" i="4"/>
  <c r="V139" i="4"/>
  <c r="U139" i="4"/>
  <c r="T139" i="4"/>
  <c r="V138" i="4"/>
  <c r="U138" i="4"/>
  <c r="T138" i="4"/>
  <c r="V137" i="4"/>
  <c r="U137" i="4"/>
  <c r="T137" i="4"/>
  <c r="V136" i="4"/>
  <c r="U136" i="4"/>
  <c r="T136" i="4"/>
  <c r="V135" i="4"/>
  <c r="U135" i="4"/>
  <c r="T135" i="4"/>
  <c r="V134" i="4"/>
  <c r="U134" i="4"/>
  <c r="T134" i="4"/>
  <c r="V133" i="4"/>
  <c r="U133" i="4"/>
  <c r="T133" i="4"/>
  <c r="V132" i="4"/>
  <c r="U132" i="4"/>
  <c r="T132" i="4"/>
  <c r="V131" i="4"/>
  <c r="U131" i="4"/>
  <c r="T131" i="4"/>
  <c r="V130" i="4"/>
  <c r="U130" i="4"/>
  <c r="T130" i="4"/>
  <c r="V129" i="4"/>
  <c r="U129" i="4"/>
  <c r="T129" i="4"/>
  <c r="V128" i="4"/>
  <c r="U128" i="4"/>
  <c r="T128" i="4"/>
  <c r="V127" i="4"/>
  <c r="U127" i="4"/>
  <c r="T127" i="4"/>
  <c r="V126" i="4"/>
  <c r="U126" i="4"/>
  <c r="T126" i="4"/>
  <c r="V125" i="4"/>
  <c r="U125" i="4"/>
  <c r="T125" i="4"/>
  <c r="V124" i="4"/>
  <c r="U124" i="4"/>
  <c r="T124" i="4"/>
  <c r="V123" i="4"/>
  <c r="U123" i="4"/>
  <c r="T123" i="4"/>
  <c r="V122" i="4"/>
  <c r="U122" i="4"/>
  <c r="T122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5" i="4"/>
  <c r="U115" i="4"/>
  <c r="T115" i="4"/>
  <c r="V114" i="4"/>
  <c r="U114" i="4"/>
  <c r="T114" i="4"/>
  <c r="V113" i="4"/>
  <c r="U113" i="4"/>
  <c r="T113" i="4"/>
  <c r="V112" i="4"/>
  <c r="U112" i="4"/>
  <c r="T112" i="4"/>
  <c r="V111" i="4"/>
  <c r="U111" i="4"/>
  <c r="T111" i="4"/>
  <c r="V110" i="4"/>
  <c r="U110" i="4"/>
  <c r="T110" i="4"/>
  <c r="V109" i="4"/>
  <c r="U109" i="4"/>
  <c r="T109" i="4"/>
  <c r="V108" i="4"/>
  <c r="U108" i="4"/>
  <c r="T108" i="4"/>
  <c r="V107" i="4"/>
  <c r="U107" i="4"/>
  <c r="T107" i="4"/>
  <c r="V106" i="4"/>
  <c r="U106" i="4"/>
  <c r="T106" i="4"/>
  <c r="V105" i="4"/>
  <c r="U105" i="4"/>
  <c r="T105" i="4"/>
  <c r="V104" i="4"/>
  <c r="U104" i="4"/>
  <c r="T104" i="4"/>
  <c r="V103" i="4"/>
  <c r="U103" i="4"/>
  <c r="T103" i="4"/>
  <c r="V102" i="4"/>
  <c r="U102" i="4"/>
  <c r="T102" i="4"/>
  <c r="V101" i="4"/>
  <c r="U101" i="4"/>
  <c r="T101" i="4"/>
  <c r="V100" i="4"/>
  <c r="U100" i="4"/>
  <c r="T100" i="4"/>
  <c r="V99" i="4"/>
  <c r="U99" i="4"/>
  <c r="T99" i="4"/>
  <c r="V98" i="4"/>
  <c r="U98" i="4"/>
  <c r="T98" i="4"/>
  <c r="V97" i="4"/>
  <c r="U97" i="4"/>
  <c r="T97" i="4"/>
  <c r="V96" i="4"/>
  <c r="U96" i="4"/>
  <c r="T96" i="4"/>
  <c r="V95" i="4"/>
  <c r="U95" i="4"/>
  <c r="T95" i="4"/>
  <c r="V94" i="4"/>
  <c r="U94" i="4"/>
  <c r="T94" i="4"/>
  <c r="V93" i="4"/>
  <c r="U93" i="4"/>
  <c r="T93" i="4"/>
  <c r="V92" i="4"/>
  <c r="U92" i="4"/>
  <c r="T92" i="4"/>
  <c r="V91" i="4"/>
  <c r="U91" i="4"/>
  <c r="T91" i="4"/>
  <c r="V90" i="4"/>
  <c r="U90" i="4"/>
  <c r="T90" i="4"/>
  <c r="V89" i="4"/>
  <c r="U89" i="4"/>
  <c r="T89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V82" i="4"/>
  <c r="U82" i="4"/>
  <c r="T82" i="4"/>
  <c r="V81" i="4"/>
  <c r="U81" i="4"/>
  <c r="T81" i="4"/>
  <c r="V80" i="4"/>
  <c r="U80" i="4"/>
  <c r="T80" i="4"/>
  <c r="V79" i="4"/>
  <c r="U79" i="4"/>
  <c r="T79" i="4"/>
  <c r="V78" i="4"/>
  <c r="U78" i="4"/>
  <c r="T78" i="4"/>
  <c r="V77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71" i="4"/>
  <c r="U71" i="4"/>
  <c r="T71" i="4"/>
  <c r="V70" i="4"/>
  <c r="U70" i="4"/>
  <c r="T70" i="4"/>
  <c r="V69" i="4"/>
  <c r="U69" i="4"/>
  <c r="T69" i="4"/>
  <c r="V68" i="4"/>
  <c r="U68" i="4"/>
  <c r="T68" i="4"/>
  <c r="V67" i="4"/>
  <c r="U67" i="4"/>
  <c r="T67" i="4"/>
  <c r="V66" i="4"/>
  <c r="U66" i="4"/>
  <c r="T66" i="4"/>
  <c r="V65" i="4"/>
  <c r="U65" i="4"/>
  <c r="T65" i="4"/>
  <c r="V64" i="4"/>
  <c r="U64" i="4"/>
  <c r="T64" i="4"/>
  <c r="V63" i="4"/>
  <c r="U63" i="4"/>
  <c r="T63" i="4"/>
  <c r="V62" i="4"/>
  <c r="U62" i="4"/>
  <c r="T62" i="4"/>
  <c r="V61" i="4"/>
  <c r="U61" i="4"/>
  <c r="T61" i="4"/>
  <c r="V60" i="4"/>
  <c r="U60" i="4"/>
  <c r="T60" i="4"/>
  <c r="V59" i="4"/>
  <c r="U59" i="4"/>
  <c r="T59" i="4"/>
  <c r="V58" i="4"/>
  <c r="U58" i="4"/>
  <c r="T58" i="4"/>
  <c r="V57" i="4"/>
  <c r="U57" i="4"/>
  <c r="T57" i="4"/>
  <c r="V56" i="4"/>
  <c r="U56" i="4"/>
  <c r="T56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9" i="4"/>
  <c r="U49" i="4"/>
  <c r="T49" i="4"/>
  <c r="V48" i="4"/>
  <c r="U48" i="4"/>
  <c r="T48" i="4"/>
  <c r="V47" i="4"/>
  <c r="U47" i="4"/>
  <c r="T47" i="4"/>
  <c r="V46" i="4"/>
  <c r="U46" i="4"/>
  <c r="T46" i="4"/>
  <c r="V45" i="4"/>
  <c r="U45" i="4"/>
  <c r="T45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8" i="4"/>
  <c r="U38" i="4"/>
  <c r="T38" i="4"/>
  <c r="V37" i="4"/>
  <c r="U37" i="4"/>
  <c r="T37" i="4"/>
  <c r="V36" i="4"/>
  <c r="U36" i="4"/>
  <c r="T36" i="4"/>
  <c r="V35" i="4"/>
  <c r="U35" i="4"/>
  <c r="T35" i="4"/>
  <c r="V34" i="4"/>
  <c r="U34" i="4"/>
  <c r="T34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V5" i="4"/>
  <c r="U5" i="4"/>
  <c r="T5" i="4"/>
  <c r="T6" i="5"/>
  <c r="AB6" i="5" s="1"/>
  <c r="U6" i="5"/>
  <c r="AC6" i="5" s="1"/>
  <c r="V6" i="5"/>
  <c r="AD6" i="5" s="1"/>
  <c r="T7" i="5"/>
  <c r="AB7" i="5" s="1"/>
  <c r="U7" i="5"/>
  <c r="AC7" i="5" s="1"/>
  <c r="V7" i="5"/>
  <c r="AD7" i="5" s="1"/>
  <c r="T8" i="5"/>
  <c r="AB8" i="5" s="1"/>
  <c r="U8" i="5"/>
  <c r="AC8" i="5" s="1"/>
  <c r="V8" i="5"/>
  <c r="AD8" i="5" s="1"/>
  <c r="T9" i="5"/>
  <c r="AB9" i="5" s="1"/>
  <c r="U9" i="5"/>
  <c r="AC9" i="5" s="1"/>
  <c r="V9" i="5"/>
  <c r="AD9" i="5" s="1"/>
  <c r="T10" i="5"/>
  <c r="AB10" i="5" s="1"/>
  <c r="U10" i="5"/>
  <c r="AC10" i="5" s="1"/>
  <c r="V10" i="5"/>
  <c r="AD10" i="5" s="1"/>
  <c r="T11" i="5"/>
  <c r="AB11" i="5" s="1"/>
  <c r="U11" i="5"/>
  <c r="AC11" i="5" s="1"/>
  <c r="V11" i="5"/>
  <c r="AD11" i="5" s="1"/>
  <c r="T12" i="5"/>
  <c r="AB12" i="5" s="1"/>
  <c r="U12" i="5"/>
  <c r="AC12" i="5" s="1"/>
  <c r="V12" i="5"/>
  <c r="AD12" i="5" s="1"/>
  <c r="T13" i="5"/>
  <c r="AB13" i="5" s="1"/>
  <c r="U13" i="5"/>
  <c r="AC13" i="5" s="1"/>
  <c r="V13" i="5"/>
  <c r="AD13" i="5" s="1"/>
  <c r="T14" i="5"/>
  <c r="AB14" i="5" s="1"/>
  <c r="U14" i="5"/>
  <c r="AC14" i="5" s="1"/>
  <c r="V14" i="5"/>
  <c r="AD14" i="5" s="1"/>
  <c r="T15" i="5"/>
  <c r="AB15" i="5" s="1"/>
  <c r="U15" i="5"/>
  <c r="AC15" i="5" s="1"/>
  <c r="V15" i="5"/>
  <c r="AD15" i="5" s="1"/>
  <c r="T16" i="5"/>
  <c r="AB16" i="5" s="1"/>
  <c r="U16" i="5"/>
  <c r="AC16" i="5" s="1"/>
  <c r="V16" i="5"/>
  <c r="AD16" i="5" s="1"/>
  <c r="T17" i="5"/>
  <c r="AB17" i="5" s="1"/>
  <c r="U17" i="5"/>
  <c r="AC17" i="5" s="1"/>
  <c r="V17" i="5"/>
  <c r="AD17" i="5" s="1"/>
  <c r="T18" i="5"/>
  <c r="AB18" i="5" s="1"/>
  <c r="U18" i="5"/>
  <c r="AC18" i="5" s="1"/>
  <c r="V18" i="5"/>
  <c r="AD18" i="5" s="1"/>
  <c r="T19" i="5"/>
  <c r="AB19" i="5" s="1"/>
  <c r="U19" i="5"/>
  <c r="AC19" i="5" s="1"/>
  <c r="V19" i="5"/>
  <c r="AD19" i="5" s="1"/>
  <c r="T20" i="5"/>
  <c r="AB20" i="5" s="1"/>
  <c r="U20" i="5"/>
  <c r="AC20" i="5" s="1"/>
  <c r="V20" i="5"/>
  <c r="AD20" i="5" s="1"/>
  <c r="T21" i="5"/>
  <c r="AB21" i="5" s="1"/>
  <c r="U21" i="5"/>
  <c r="AC21" i="5" s="1"/>
  <c r="V21" i="5"/>
  <c r="AD21" i="5" s="1"/>
  <c r="T22" i="5"/>
  <c r="AB22" i="5" s="1"/>
  <c r="U22" i="5"/>
  <c r="AC22" i="5" s="1"/>
  <c r="V22" i="5"/>
  <c r="AD22" i="5" s="1"/>
  <c r="T23" i="5"/>
  <c r="AB23" i="5" s="1"/>
  <c r="U23" i="5"/>
  <c r="AC23" i="5" s="1"/>
  <c r="V23" i="5"/>
  <c r="AD23" i="5" s="1"/>
  <c r="T24" i="5"/>
  <c r="AB24" i="5" s="1"/>
  <c r="U24" i="5"/>
  <c r="AC24" i="5" s="1"/>
  <c r="V24" i="5"/>
  <c r="AD24" i="5" s="1"/>
  <c r="T25" i="5"/>
  <c r="AB25" i="5" s="1"/>
  <c r="U25" i="5"/>
  <c r="AC25" i="5" s="1"/>
  <c r="V25" i="5"/>
  <c r="AD25" i="5" s="1"/>
  <c r="T26" i="5"/>
  <c r="AB26" i="5" s="1"/>
  <c r="U26" i="5"/>
  <c r="AC26" i="5" s="1"/>
  <c r="V26" i="5"/>
  <c r="AD26" i="5" s="1"/>
  <c r="T27" i="5"/>
  <c r="AB27" i="5" s="1"/>
  <c r="U27" i="5"/>
  <c r="AC27" i="5" s="1"/>
  <c r="V27" i="5"/>
  <c r="AD27" i="5" s="1"/>
  <c r="T28" i="5"/>
  <c r="AB28" i="5" s="1"/>
  <c r="U28" i="5"/>
  <c r="AC28" i="5" s="1"/>
  <c r="V28" i="5"/>
  <c r="AD28" i="5" s="1"/>
  <c r="T29" i="5"/>
  <c r="AB29" i="5" s="1"/>
  <c r="U29" i="5"/>
  <c r="AC29" i="5" s="1"/>
  <c r="V29" i="5"/>
  <c r="AD29" i="5" s="1"/>
  <c r="T30" i="5"/>
  <c r="AB30" i="5" s="1"/>
  <c r="U30" i="5"/>
  <c r="AC30" i="5" s="1"/>
  <c r="V30" i="5"/>
  <c r="AD30" i="5" s="1"/>
  <c r="T31" i="5"/>
  <c r="AB31" i="5" s="1"/>
  <c r="U31" i="5"/>
  <c r="AC31" i="5" s="1"/>
  <c r="V31" i="5"/>
  <c r="AD31" i="5" s="1"/>
  <c r="T32" i="5"/>
  <c r="AB32" i="5" s="1"/>
  <c r="U32" i="5"/>
  <c r="AC32" i="5" s="1"/>
  <c r="V32" i="5"/>
  <c r="AD32" i="5" s="1"/>
  <c r="T33" i="5"/>
  <c r="AB33" i="5" s="1"/>
  <c r="U33" i="5"/>
  <c r="AC33" i="5" s="1"/>
  <c r="V33" i="5"/>
  <c r="AD33" i="5" s="1"/>
  <c r="T34" i="5"/>
  <c r="AB34" i="5" s="1"/>
  <c r="U34" i="5"/>
  <c r="AC34" i="5" s="1"/>
  <c r="V34" i="5"/>
  <c r="AD34" i="5" s="1"/>
  <c r="T35" i="5"/>
  <c r="AB35" i="5" s="1"/>
  <c r="U35" i="5"/>
  <c r="AC35" i="5" s="1"/>
  <c r="V35" i="5"/>
  <c r="AD35" i="5" s="1"/>
  <c r="T36" i="5"/>
  <c r="AB36" i="5" s="1"/>
  <c r="U36" i="5"/>
  <c r="AC36" i="5" s="1"/>
  <c r="V36" i="5"/>
  <c r="AD36" i="5" s="1"/>
  <c r="T37" i="5"/>
  <c r="AB37" i="5" s="1"/>
  <c r="U37" i="5"/>
  <c r="AC37" i="5" s="1"/>
  <c r="V37" i="5"/>
  <c r="AD37" i="5" s="1"/>
  <c r="T38" i="5"/>
  <c r="AB38" i="5" s="1"/>
  <c r="U38" i="5"/>
  <c r="AC38" i="5" s="1"/>
  <c r="V38" i="5"/>
  <c r="AD38" i="5" s="1"/>
  <c r="T39" i="5"/>
  <c r="AB39" i="5" s="1"/>
  <c r="U39" i="5"/>
  <c r="AC39" i="5" s="1"/>
  <c r="V39" i="5"/>
  <c r="AD39" i="5" s="1"/>
  <c r="T40" i="5"/>
  <c r="AB40" i="5" s="1"/>
  <c r="U40" i="5"/>
  <c r="AC40" i="5" s="1"/>
  <c r="V40" i="5"/>
  <c r="AD40" i="5" s="1"/>
  <c r="T41" i="5"/>
  <c r="AB41" i="5" s="1"/>
  <c r="U41" i="5"/>
  <c r="AC41" i="5" s="1"/>
  <c r="V41" i="5"/>
  <c r="AD41" i="5" s="1"/>
  <c r="T42" i="5"/>
  <c r="AB42" i="5" s="1"/>
  <c r="U42" i="5"/>
  <c r="AC42" i="5" s="1"/>
  <c r="V42" i="5"/>
  <c r="AD42" i="5" s="1"/>
  <c r="T43" i="5"/>
  <c r="AB43" i="5" s="1"/>
  <c r="U43" i="5"/>
  <c r="AC43" i="5" s="1"/>
  <c r="V43" i="5"/>
  <c r="AD43" i="5" s="1"/>
  <c r="T44" i="5"/>
  <c r="AB44" i="5" s="1"/>
  <c r="U44" i="5"/>
  <c r="AC44" i="5" s="1"/>
  <c r="V44" i="5"/>
  <c r="AD44" i="5" s="1"/>
  <c r="T45" i="5"/>
  <c r="AB45" i="5" s="1"/>
  <c r="U45" i="5"/>
  <c r="AC45" i="5" s="1"/>
  <c r="V45" i="5"/>
  <c r="AD45" i="5" s="1"/>
  <c r="T46" i="5"/>
  <c r="AB46" i="5" s="1"/>
  <c r="U46" i="5"/>
  <c r="AC46" i="5" s="1"/>
  <c r="V46" i="5"/>
  <c r="AD46" i="5" s="1"/>
  <c r="T47" i="5"/>
  <c r="AB47" i="5" s="1"/>
  <c r="U47" i="5"/>
  <c r="AC47" i="5" s="1"/>
  <c r="V47" i="5"/>
  <c r="AD47" i="5" s="1"/>
  <c r="T48" i="5"/>
  <c r="AB48" i="5" s="1"/>
  <c r="U48" i="5"/>
  <c r="AC48" i="5" s="1"/>
  <c r="V48" i="5"/>
  <c r="AD48" i="5" s="1"/>
  <c r="T49" i="5"/>
  <c r="AB49" i="5" s="1"/>
  <c r="U49" i="5"/>
  <c r="AC49" i="5" s="1"/>
  <c r="V49" i="5"/>
  <c r="AD49" i="5" s="1"/>
  <c r="T50" i="5"/>
  <c r="AB50" i="5" s="1"/>
  <c r="U50" i="5"/>
  <c r="AC50" i="5" s="1"/>
  <c r="V50" i="5"/>
  <c r="AD50" i="5" s="1"/>
  <c r="T51" i="5"/>
  <c r="AB51" i="5" s="1"/>
  <c r="U51" i="5"/>
  <c r="AC51" i="5" s="1"/>
  <c r="V51" i="5"/>
  <c r="AD51" i="5" s="1"/>
  <c r="T52" i="5"/>
  <c r="AB52" i="5" s="1"/>
  <c r="U52" i="5"/>
  <c r="AC52" i="5" s="1"/>
  <c r="V52" i="5"/>
  <c r="AD52" i="5" s="1"/>
  <c r="T53" i="5"/>
  <c r="AB53" i="5" s="1"/>
  <c r="U53" i="5"/>
  <c r="AC53" i="5" s="1"/>
  <c r="V53" i="5"/>
  <c r="AD53" i="5" s="1"/>
  <c r="T54" i="5"/>
  <c r="AB54" i="5" s="1"/>
  <c r="U54" i="5"/>
  <c r="AC54" i="5" s="1"/>
  <c r="V54" i="5"/>
  <c r="AD54" i="5" s="1"/>
  <c r="T55" i="5"/>
  <c r="AB55" i="5" s="1"/>
  <c r="U55" i="5"/>
  <c r="AC55" i="5" s="1"/>
  <c r="V55" i="5"/>
  <c r="AD55" i="5" s="1"/>
  <c r="T56" i="5"/>
  <c r="AB56" i="5" s="1"/>
  <c r="U56" i="5"/>
  <c r="AC56" i="5" s="1"/>
  <c r="V56" i="5"/>
  <c r="AD56" i="5" s="1"/>
  <c r="T57" i="5"/>
  <c r="AB57" i="5" s="1"/>
  <c r="U57" i="5"/>
  <c r="AC57" i="5" s="1"/>
  <c r="V57" i="5"/>
  <c r="AD57" i="5" s="1"/>
  <c r="T58" i="5"/>
  <c r="AB58" i="5" s="1"/>
  <c r="U58" i="5"/>
  <c r="AC58" i="5" s="1"/>
  <c r="V58" i="5"/>
  <c r="AD58" i="5" s="1"/>
  <c r="T59" i="5"/>
  <c r="AB59" i="5" s="1"/>
  <c r="U59" i="5"/>
  <c r="AC59" i="5" s="1"/>
  <c r="V59" i="5"/>
  <c r="AD59" i="5" s="1"/>
  <c r="T60" i="5"/>
  <c r="AB60" i="5" s="1"/>
  <c r="U60" i="5"/>
  <c r="AC60" i="5" s="1"/>
  <c r="V60" i="5"/>
  <c r="AD60" i="5" s="1"/>
  <c r="T61" i="5"/>
  <c r="AB61" i="5" s="1"/>
  <c r="U61" i="5"/>
  <c r="AC61" i="5" s="1"/>
  <c r="V61" i="5"/>
  <c r="AD61" i="5" s="1"/>
  <c r="T62" i="5"/>
  <c r="AB62" i="5" s="1"/>
  <c r="U62" i="5"/>
  <c r="AC62" i="5" s="1"/>
  <c r="V62" i="5"/>
  <c r="AD62" i="5" s="1"/>
  <c r="T63" i="5"/>
  <c r="AB63" i="5" s="1"/>
  <c r="U63" i="5"/>
  <c r="AC63" i="5" s="1"/>
  <c r="V63" i="5"/>
  <c r="AD63" i="5" s="1"/>
  <c r="T64" i="5"/>
  <c r="AB64" i="5" s="1"/>
  <c r="U64" i="5"/>
  <c r="AC64" i="5" s="1"/>
  <c r="V64" i="5"/>
  <c r="AD64" i="5" s="1"/>
  <c r="T65" i="5"/>
  <c r="AB65" i="5" s="1"/>
  <c r="U65" i="5"/>
  <c r="AC65" i="5" s="1"/>
  <c r="V65" i="5"/>
  <c r="AD65" i="5" s="1"/>
  <c r="T66" i="5"/>
  <c r="AB66" i="5" s="1"/>
  <c r="U66" i="5"/>
  <c r="AC66" i="5" s="1"/>
  <c r="V66" i="5"/>
  <c r="AD66" i="5" s="1"/>
  <c r="T67" i="5"/>
  <c r="AB67" i="5" s="1"/>
  <c r="U67" i="5"/>
  <c r="AC67" i="5" s="1"/>
  <c r="V67" i="5"/>
  <c r="AD67" i="5" s="1"/>
  <c r="T68" i="5"/>
  <c r="AB68" i="5" s="1"/>
  <c r="U68" i="5"/>
  <c r="AC68" i="5" s="1"/>
  <c r="V68" i="5"/>
  <c r="AD68" i="5" s="1"/>
  <c r="T69" i="5"/>
  <c r="AB69" i="5" s="1"/>
  <c r="U69" i="5"/>
  <c r="AC69" i="5" s="1"/>
  <c r="V69" i="5"/>
  <c r="AD69" i="5" s="1"/>
  <c r="T70" i="5"/>
  <c r="AB70" i="5" s="1"/>
  <c r="U70" i="5"/>
  <c r="AC70" i="5" s="1"/>
  <c r="V70" i="5"/>
  <c r="AD70" i="5" s="1"/>
  <c r="T71" i="5"/>
  <c r="AB71" i="5" s="1"/>
  <c r="U71" i="5"/>
  <c r="AC71" i="5" s="1"/>
  <c r="V71" i="5"/>
  <c r="AD71" i="5" s="1"/>
  <c r="T72" i="5"/>
  <c r="AB72" i="5" s="1"/>
  <c r="U72" i="5"/>
  <c r="AC72" i="5" s="1"/>
  <c r="V72" i="5"/>
  <c r="AD72" i="5" s="1"/>
  <c r="T73" i="5"/>
  <c r="AB73" i="5" s="1"/>
  <c r="U73" i="5"/>
  <c r="AC73" i="5" s="1"/>
  <c r="V73" i="5"/>
  <c r="AD73" i="5" s="1"/>
  <c r="T74" i="5"/>
  <c r="AB74" i="5" s="1"/>
  <c r="U74" i="5"/>
  <c r="AC74" i="5" s="1"/>
  <c r="V74" i="5"/>
  <c r="AD74" i="5" s="1"/>
  <c r="T75" i="5"/>
  <c r="AB75" i="5" s="1"/>
  <c r="U75" i="5"/>
  <c r="AC75" i="5" s="1"/>
  <c r="V75" i="5"/>
  <c r="AD75" i="5" s="1"/>
  <c r="T76" i="5"/>
  <c r="AB76" i="5" s="1"/>
  <c r="U76" i="5"/>
  <c r="AC76" i="5" s="1"/>
  <c r="V76" i="5"/>
  <c r="AD76" i="5" s="1"/>
  <c r="T77" i="5"/>
  <c r="AB77" i="5" s="1"/>
  <c r="U77" i="5"/>
  <c r="AC77" i="5" s="1"/>
  <c r="V77" i="5"/>
  <c r="AD77" i="5" s="1"/>
  <c r="T78" i="5"/>
  <c r="AB78" i="5" s="1"/>
  <c r="U78" i="5"/>
  <c r="AC78" i="5" s="1"/>
  <c r="V78" i="5"/>
  <c r="AD78" i="5" s="1"/>
  <c r="T79" i="5"/>
  <c r="AB79" i="5" s="1"/>
  <c r="U79" i="5"/>
  <c r="AC79" i="5" s="1"/>
  <c r="V79" i="5"/>
  <c r="AD79" i="5" s="1"/>
  <c r="T80" i="5"/>
  <c r="AB80" i="5" s="1"/>
  <c r="U80" i="5"/>
  <c r="AC80" i="5" s="1"/>
  <c r="V80" i="5"/>
  <c r="AD80" i="5" s="1"/>
  <c r="T81" i="5"/>
  <c r="AB81" i="5" s="1"/>
  <c r="U81" i="5"/>
  <c r="AC81" i="5" s="1"/>
  <c r="V81" i="5"/>
  <c r="AD81" i="5" s="1"/>
  <c r="T82" i="5"/>
  <c r="AB82" i="5" s="1"/>
  <c r="U82" i="5"/>
  <c r="AC82" i="5" s="1"/>
  <c r="V82" i="5"/>
  <c r="AD82" i="5" s="1"/>
  <c r="T83" i="5"/>
  <c r="AB83" i="5" s="1"/>
  <c r="U83" i="5"/>
  <c r="AC83" i="5" s="1"/>
  <c r="V83" i="5"/>
  <c r="AD83" i="5" s="1"/>
  <c r="T84" i="5"/>
  <c r="AB84" i="5" s="1"/>
  <c r="U84" i="5"/>
  <c r="AC84" i="5" s="1"/>
  <c r="V84" i="5"/>
  <c r="AD84" i="5" s="1"/>
  <c r="T85" i="5"/>
  <c r="AB85" i="5" s="1"/>
  <c r="U85" i="5"/>
  <c r="AC85" i="5" s="1"/>
  <c r="V85" i="5"/>
  <c r="AD85" i="5" s="1"/>
  <c r="T86" i="5"/>
  <c r="AB86" i="5" s="1"/>
  <c r="U86" i="5"/>
  <c r="AC86" i="5" s="1"/>
  <c r="V86" i="5"/>
  <c r="AD86" i="5" s="1"/>
  <c r="T87" i="5"/>
  <c r="AB87" i="5" s="1"/>
  <c r="U87" i="5"/>
  <c r="AC87" i="5" s="1"/>
  <c r="V87" i="5"/>
  <c r="AD87" i="5" s="1"/>
  <c r="T88" i="5"/>
  <c r="AB88" i="5" s="1"/>
  <c r="U88" i="5"/>
  <c r="AC88" i="5" s="1"/>
  <c r="V88" i="5"/>
  <c r="AD88" i="5" s="1"/>
  <c r="T89" i="5"/>
  <c r="AB89" i="5" s="1"/>
  <c r="U89" i="5"/>
  <c r="AC89" i="5" s="1"/>
  <c r="V89" i="5"/>
  <c r="AD89" i="5" s="1"/>
  <c r="T90" i="5"/>
  <c r="AB90" i="5" s="1"/>
  <c r="U90" i="5"/>
  <c r="AC90" i="5" s="1"/>
  <c r="V90" i="5"/>
  <c r="AD90" i="5" s="1"/>
  <c r="T91" i="5"/>
  <c r="AB91" i="5" s="1"/>
  <c r="U91" i="5"/>
  <c r="AC91" i="5" s="1"/>
  <c r="V91" i="5"/>
  <c r="AD91" i="5" s="1"/>
  <c r="T92" i="5"/>
  <c r="AB92" i="5" s="1"/>
  <c r="U92" i="5"/>
  <c r="AC92" i="5" s="1"/>
  <c r="V92" i="5"/>
  <c r="AD92" i="5" s="1"/>
  <c r="T93" i="5"/>
  <c r="AB93" i="5" s="1"/>
  <c r="U93" i="5"/>
  <c r="AC93" i="5" s="1"/>
  <c r="V93" i="5"/>
  <c r="AD93" i="5" s="1"/>
  <c r="T94" i="5"/>
  <c r="AB94" i="5" s="1"/>
  <c r="U94" i="5"/>
  <c r="AC94" i="5" s="1"/>
  <c r="V94" i="5"/>
  <c r="AD94" i="5" s="1"/>
  <c r="T95" i="5"/>
  <c r="AB95" i="5" s="1"/>
  <c r="U95" i="5"/>
  <c r="AC95" i="5" s="1"/>
  <c r="V95" i="5"/>
  <c r="AD95" i="5" s="1"/>
  <c r="T96" i="5"/>
  <c r="AB96" i="5" s="1"/>
  <c r="U96" i="5"/>
  <c r="AC96" i="5" s="1"/>
  <c r="V96" i="5"/>
  <c r="AD96" i="5" s="1"/>
  <c r="T97" i="5"/>
  <c r="AB97" i="5" s="1"/>
  <c r="U97" i="5"/>
  <c r="AC97" i="5" s="1"/>
  <c r="V97" i="5"/>
  <c r="AD97" i="5" s="1"/>
  <c r="T98" i="5"/>
  <c r="AB98" i="5" s="1"/>
  <c r="U98" i="5"/>
  <c r="AC98" i="5" s="1"/>
  <c r="V98" i="5"/>
  <c r="AD98" i="5" s="1"/>
  <c r="T99" i="5"/>
  <c r="AB99" i="5" s="1"/>
  <c r="U99" i="5"/>
  <c r="AC99" i="5" s="1"/>
  <c r="V99" i="5"/>
  <c r="AD99" i="5" s="1"/>
  <c r="T100" i="5"/>
  <c r="AB100" i="5" s="1"/>
  <c r="U100" i="5"/>
  <c r="AC100" i="5" s="1"/>
  <c r="V100" i="5"/>
  <c r="AD100" i="5" s="1"/>
  <c r="T101" i="5"/>
  <c r="AB101" i="5" s="1"/>
  <c r="U101" i="5"/>
  <c r="AC101" i="5" s="1"/>
  <c r="V101" i="5"/>
  <c r="AD101" i="5" s="1"/>
  <c r="T102" i="5"/>
  <c r="AB102" i="5" s="1"/>
  <c r="U102" i="5"/>
  <c r="AC102" i="5" s="1"/>
  <c r="V102" i="5"/>
  <c r="AD102" i="5" s="1"/>
  <c r="T103" i="5"/>
  <c r="AB103" i="5" s="1"/>
  <c r="U103" i="5"/>
  <c r="AC103" i="5" s="1"/>
  <c r="V103" i="5"/>
  <c r="AD103" i="5" s="1"/>
  <c r="T104" i="5"/>
  <c r="AB104" i="5" s="1"/>
  <c r="U104" i="5"/>
  <c r="AC104" i="5" s="1"/>
  <c r="V104" i="5"/>
  <c r="AD104" i="5" s="1"/>
  <c r="T105" i="5"/>
  <c r="AB105" i="5" s="1"/>
  <c r="U105" i="5"/>
  <c r="AC105" i="5" s="1"/>
  <c r="V105" i="5"/>
  <c r="AD105" i="5" s="1"/>
  <c r="T106" i="5"/>
  <c r="AB106" i="5" s="1"/>
  <c r="U106" i="5"/>
  <c r="AC106" i="5" s="1"/>
  <c r="V106" i="5"/>
  <c r="AD106" i="5" s="1"/>
  <c r="T107" i="5"/>
  <c r="AB107" i="5" s="1"/>
  <c r="U107" i="5"/>
  <c r="AC107" i="5" s="1"/>
  <c r="V107" i="5"/>
  <c r="AD107" i="5" s="1"/>
  <c r="T108" i="5"/>
  <c r="AB108" i="5" s="1"/>
  <c r="U108" i="5"/>
  <c r="AC108" i="5" s="1"/>
  <c r="V108" i="5"/>
  <c r="AD108" i="5" s="1"/>
  <c r="T109" i="5"/>
  <c r="AB109" i="5" s="1"/>
  <c r="U109" i="5"/>
  <c r="AC109" i="5" s="1"/>
  <c r="V109" i="5"/>
  <c r="AD109" i="5" s="1"/>
  <c r="T110" i="5"/>
  <c r="AB110" i="5" s="1"/>
  <c r="U110" i="5"/>
  <c r="AC110" i="5" s="1"/>
  <c r="V110" i="5"/>
  <c r="AD110" i="5" s="1"/>
  <c r="T111" i="5"/>
  <c r="AB111" i="5" s="1"/>
  <c r="U111" i="5"/>
  <c r="AC111" i="5" s="1"/>
  <c r="V111" i="5"/>
  <c r="AD111" i="5" s="1"/>
  <c r="T112" i="5"/>
  <c r="AB112" i="5" s="1"/>
  <c r="U112" i="5"/>
  <c r="AC112" i="5" s="1"/>
  <c r="V112" i="5"/>
  <c r="AD112" i="5" s="1"/>
  <c r="T113" i="5"/>
  <c r="AB113" i="5" s="1"/>
  <c r="U113" i="5"/>
  <c r="AC113" i="5" s="1"/>
  <c r="V113" i="5"/>
  <c r="AD113" i="5" s="1"/>
  <c r="T114" i="5"/>
  <c r="AB114" i="5" s="1"/>
  <c r="U114" i="5"/>
  <c r="AC114" i="5" s="1"/>
  <c r="V114" i="5"/>
  <c r="AD114" i="5" s="1"/>
  <c r="T115" i="5"/>
  <c r="AB115" i="5" s="1"/>
  <c r="U115" i="5"/>
  <c r="AC115" i="5" s="1"/>
  <c r="V115" i="5"/>
  <c r="AD115" i="5" s="1"/>
  <c r="T116" i="5"/>
  <c r="AB116" i="5" s="1"/>
  <c r="U116" i="5"/>
  <c r="AC116" i="5" s="1"/>
  <c r="V116" i="5"/>
  <c r="AD116" i="5" s="1"/>
  <c r="T117" i="5"/>
  <c r="AB117" i="5" s="1"/>
  <c r="U117" i="5"/>
  <c r="AC117" i="5" s="1"/>
  <c r="V117" i="5"/>
  <c r="AD117" i="5" s="1"/>
  <c r="T118" i="5"/>
  <c r="AB118" i="5" s="1"/>
  <c r="U118" i="5"/>
  <c r="AC118" i="5" s="1"/>
  <c r="V118" i="5"/>
  <c r="AD118" i="5" s="1"/>
  <c r="T119" i="5"/>
  <c r="AB119" i="5" s="1"/>
  <c r="U119" i="5"/>
  <c r="AC119" i="5" s="1"/>
  <c r="V119" i="5"/>
  <c r="AD119" i="5" s="1"/>
  <c r="T120" i="5"/>
  <c r="AB120" i="5" s="1"/>
  <c r="U120" i="5"/>
  <c r="AC120" i="5" s="1"/>
  <c r="V120" i="5"/>
  <c r="AD120" i="5" s="1"/>
  <c r="T121" i="5"/>
  <c r="AB121" i="5" s="1"/>
  <c r="U121" i="5"/>
  <c r="AC121" i="5" s="1"/>
  <c r="V121" i="5"/>
  <c r="AD121" i="5" s="1"/>
  <c r="T122" i="5"/>
  <c r="AB122" i="5" s="1"/>
  <c r="U122" i="5"/>
  <c r="AC122" i="5" s="1"/>
  <c r="V122" i="5"/>
  <c r="AD122" i="5" s="1"/>
  <c r="T123" i="5"/>
  <c r="AB123" i="5" s="1"/>
  <c r="U123" i="5"/>
  <c r="AC123" i="5" s="1"/>
  <c r="V123" i="5"/>
  <c r="AD123" i="5" s="1"/>
  <c r="T124" i="5"/>
  <c r="AB124" i="5" s="1"/>
  <c r="U124" i="5"/>
  <c r="AC124" i="5" s="1"/>
  <c r="V124" i="5"/>
  <c r="AD124" i="5" s="1"/>
  <c r="T125" i="5"/>
  <c r="AB125" i="5" s="1"/>
  <c r="U125" i="5"/>
  <c r="AC125" i="5" s="1"/>
  <c r="V125" i="5"/>
  <c r="AD125" i="5" s="1"/>
  <c r="T126" i="5"/>
  <c r="AB126" i="5" s="1"/>
  <c r="U126" i="5"/>
  <c r="AC126" i="5" s="1"/>
  <c r="V126" i="5"/>
  <c r="AD126" i="5" s="1"/>
  <c r="T127" i="5"/>
  <c r="AB127" i="5" s="1"/>
  <c r="U127" i="5"/>
  <c r="AC127" i="5" s="1"/>
  <c r="V127" i="5"/>
  <c r="AD127" i="5" s="1"/>
  <c r="T128" i="5"/>
  <c r="AB128" i="5" s="1"/>
  <c r="U128" i="5"/>
  <c r="AC128" i="5" s="1"/>
  <c r="V128" i="5"/>
  <c r="AD128" i="5" s="1"/>
  <c r="T129" i="5"/>
  <c r="AB129" i="5" s="1"/>
  <c r="U129" i="5"/>
  <c r="AC129" i="5" s="1"/>
  <c r="V129" i="5"/>
  <c r="AD129" i="5" s="1"/>
  <c r="T130" i="5"/>
  <c r="AB130" i="5" s="1"/>
  <c r="U130" i="5"/>
  <c r="AC130" i="5" s="1"/>
  <c r="V130" i="5"/>
  <c r="AD130" i="5" s="1"/>
  <c r="T131" i="5"/>
  <c r="AB131" i="5" s="1"/>
  <c r="U131" i="5"/>
  <c r="AC131" i="5" s="1"/>
  <c r="V131" i="5"/>
  <c r="AD131" i="5" s="1"/>
  <c r="T132" i="5"/>
  <c r="AB132" i="5" s="1"/>
  <c r="U132" i="5"/>
  <c r="AC132" i="5" s="1"/>
  <c r="V132" i="5"/>
  <c r="AD132" i="5" s="1"/>
  <c r="T133" i="5"/>
  <c r="AB133" i="5" s="1"/>
  <c r="U133" i="5"/>
  <c r="AC133" i="5" s="1"/>
  <c r="V133" i="5"/>
  <c r="AD133" i="5" s="1"/>
  <c r="T134" i="5"/>
  <c r="AB134" i="5" s="1"/>
  <c r="U134" i="5"/>
  <c r="AC134" i="5" s="1"/>
  <c r="V134" i="5"/>
  <c r="AD134" i="5" s="1"/>
  <c r="T135" i="5"/>
  <c r="AB135" i="5" s="1"/>
  <c r="U135" i="5"/>
  <c r="AC135" i="5" s="1"/>
  <c r="V135" i="5"/>
  <c r="AD135" i="5" s="1"/>
  <c r="T136" i="5"/>
  <c r="AB136" i="5" s="1"/>
  <c r="U136" i="5"/>
  <c r="AC136" i="5" s="1"/>
  <c r="V136" i="5"/>
  <c r="AD136" i="5" s="1"/>
  <c r="T137" i="5"/>
  <c r="AB137" i="5" s="1"/>
  <c r="U137" i="5"/>
  <c r="AC137" i="5" s="1"/>
  <c r="V137" i="5"/>
  <c r="AD137" i="5" s="1"/>
  <c r="T138" i="5"/>
  <c r="AB138" i="5" s="1"/>
  <c r="U138" i="5"/>
  <c r="AC138" i="5" s="1"/>
  <c r="V138" i="5"/>
  <c r="AD138" i="5" s="1"/>
  <c r="T139" i="5"/>
  <c r="AB139" i="5" s="1"/>
  <c r="U139" i="5"/>
  <c r="AC139" i="5" s="1"/>
  <c r="V139" i="5"/>
  <c r="AD139" i="5" s="1"/>
  <c r="T140" i="5"/>
  <c r="AB140" i="5" s="1"/>
  <c r="U140" i="5"/>
  <c r="AC140" i="5" s="1"/>
  <c r="V140" i="5"/>
  <c r="AD140" i="5" s="1"/>
  <c r="T141" i="5"/>
  <c r="AB141" i="5" s="1"/>
  <c r="U141" i="5"/>
  <c r="AC141" i="5" s="1"/>
  <c r="V141" i="5"/>
  <c r="AD141" i="5" s="1"/>
  <c r="T142" i="5"/>
  <c r="AB142" i="5" s="1"/>
  <c r="U142" i="5"/>
  <c r="AC142" i="5" s="1"/>
  <c r="V142" i="5"/>
  <c r="AD142" i="5" s="1"/>
  <c r="T143" i="5"/>
  <c r="AB143" i="5" s="1"/>
  <c r="U143" i="5"/>
  <c r="AC143" i="5" s="1"/>
  <c r="V143" i="5"/>
  <c r="AD143" i="5" s="1"/>
  <c r="T144" i="5"/>
  <c r="AB144" i="5" s="1"/>
  <c r="U144" i="5"/>
  <c r="AC144" i="5" s="1"/>
  <c r="V144" i="5"/>
  <c r="AD144" i="5" s="1"/>
  <c r="T145" i="5"/>
  <c r="AB145" i="5" s="1"/>
  <c r="U145" i="5"/>
  <c r="AC145" i="5" s="1"/>
  <c r="V145" i="5"/>
  <c r="AD145" i="5" s="1"/>
  <c r="T146" i="5"/>
  <c r="AB146" i="5" s="1"/>
  <c r="U146" i="5"/>
  <c r="AC146" i="5" s="1"/>
  <c r="V146" i="5"/>
  <c r="AD146" i="5" s="1"/>
  <c r="T147" i="5"/>
  <c r="AB147" i="5" s="1"/>
  <c r="U147" i="5"/>
  <c r="AC147" i="5" s="1"/>
  <c r="V147" i="5"/>
  <c r="AD147" i="5" s="1"/>
  <c r="T148" i="5"/>
  <c r="AB148" i="5" s="1"/>
  <c r="U148" i="5"/>
  <c r="AC148" i="5" s="1"/>
  <c r="V148" i="5"/>
  <c r="AD148" i="5" s="1"/>
  <c r="T149" i="5"/>
  <c r="AB149" i="5" s="1"/>
  <c r="U149" i="5"/>
  <c r="AC149" i="5" s="1"/>
  <c r="V149" i="5"/>
  <c r="AD149" i="5" s="1"/>
  <c r="T150" i="5"/>
  <c r="AB150" i="5" s="1"/>
  <c r="U150" i="5"/>
  <c r="AC150" i="5" s="1"/>
  <c r="V150" i="5"/>
  <c r="AD150" i="5" s="1"/>
  <c r="T151" i="5"/>
  <c r="AB151" i="5" s="1"/>
  <c r="U151" i="5"/>
  <c r="AC151" i="5" s="1"/>
  <c r="V151" i="5"/>
  <c r="AD151" i="5" s="1"/>
  <c r="T152" i="5"/>
  <c r="AB152" i="5" s="1"/>
  <c r="U152" i="5"/>
  <c r="AC152" i="5" s="1"/>
  <c r="V152" i="5"/>
  <c r="AD152" i="5" s="1"/>
  <c r="T153" i="5"/>
  <c r="AB153" i="5" s="1"/>
  <c r="U153" i="5"/>
  <c r="AC153" i="5" s="1"/>
  <c r="V153" i="5"/>
  <c r="AD153" i="5" s="1"/>
  <c r="T154" i="5"/>
  <c r="AB154" i="5" s="1"/>
  <c r="U154" i="5"/>
  <c r="AC154" i="5" s="1"/>
  <c r="V154" i="5"/>
  <c r="AD154" i="5" s="1"/>
  <c r="T155" i="5"/>
  <c r="AB155" i="5" s="1"/>
  <c r="U155" i="5"/>
  <c r="AC155" i="5" s="1"/>
  <c r="V155" i="5"/>
  <c r="AD155" i="5" s="1"/>
  <c r="T156" i="5"/>
  <c r="AB156" i="5" s="1"/>
  <c r="U156" i="5"/>
  <c r="AC156" i="5" s="1"/>
  <c r="V156" i="5"/>
  <c r="AD156" i="5" s="1"/>
  <c r="U5" i="5"/>
  <c r="AC5" i="5" s="1"/>
  <c r="V5" i="5"/>
  <c r="AD5" i="5" s="1"/>
  <c r="T5" i="5"/>
  <c r="AB5" i="5" s="1"/>
  <c r="AE6" i="6"/>
  <c r="AF6" i="6"/>
  <c r="AG6" i="6"/>
  <c r="AE7" i="6"/>
  <c r="AF7" i="6"/>
  <c r="AG7" i="6"/>
  <c r="AE8" i="6"/>
  <c r="AF8" i="6"/>
  <c r="AG8" i="6"/>
  <c r="AE9" i="6"/>
  <c r="AF9" i="6"/>
  <c r="AG9" i="6"/>
  <c r="AE10" i="6"/>
  <c r="AF10" i="6"/>
  <c r="AG10" i="6"/>
  <c r="AE11" i="6"/>
  <c r="AF11" i="6"/>
  <c r="AG11" i="6"/>
  <c r="AE12" i="6"/>
  <c r="AF12" i="6"/>
  <c r="AG12" i="6"/>
  <c r="AE13" i="6"/>
  <c r="AF13" i="6"/>
  <c r="AG13" i="6"/>
  <c r="AE14" i="6"/>
  <c r="AF14" i="6"/>
  <c r="AG14" i="6"/>
  <c r="AE15" i="6"/>
  <c r="AF15" i="6"/>
  <c r="AG15" i="6"/>
  <c r="AE16" i="6"/>
  <c r="AF16" i="6"/>
  <c r="AG16" i="6"/>
  <c r="AE17" i="6"/>
  <c r="AF17" i="6"/>
  <c r="AG17" i="6"/>
  <c r="AE18" i="6"/>
  <c r="AF18" i="6"/>
  <c r="AG18" i="6"/>
  <c r="AE19" i="6"/>
  <c r="AF19" i="6"/>
  <c r="AG19" i="6"/>
  <c r="AE20" i="6"/>
  <c r="AF20" i="6"/>
  <c r="AG20" i="6"/>
  <c r="AE21" i="6"/>
  <c r="AF21" i="6"/>
  <c r="AG21" i="6"/>
  <c r="AE22" i="6"/>
  <c r="AF22" i="6"/>
  <c r="AG22" i="6"/>
  <c r="AE23" i="6"/>
  <c r="AF23" i="6"/>
  <c r="AG23" i="6"/>
  <c r="AE24" i="6"/>
  <c r="AF24" i="6"/>
  <c r="AG24" i="6"/>
  <c r="AE25" i="6"/>
  <c r="AF25" i="6"/>
  <c r="AG25" i="6"/>
  <c r="AE26" i="6"/>
  <c r="AF26" i="6"/>
  <c r="AG26" i="6"/>
  <c r="AE27" i="6"/>
  <c r="AF27" i="6"/>
  <c r="AG27" i="6"/>
  <c r="AE28" i="6"/>
  <c r="AF28" i="6"/>
  <c r="AG28" i="6"/>
  <c r="AE29" i="6"/>
  <c r="AF29" i="6"/>
  <c r="AG29" i="6"/>
  <c r="AE30" i="6"/>
  <c r="AF30" i="6"/>
  <c r="AG30" i="6"/>
  <c r="AE31" i="6"/>
  <c r="AF31" i="6"/>
  <c r="AG31" i="6"/>
  <c r="AE32" i="6"/>
  <c r="AF32" i="6"/>
  <c r="AG32" i="6"/>
  <c r="AE33" i="6"/>
  <c r="AF33" i="6"/>
  <c r="AG33" i="6"/>
  <c r="AE34" i="6"/>
  <c r="AF34" i="6"/>
  <c r="AG34" i="6"/>
  <c r="AE35" i="6"/>
  <c r="AF35" i="6"/>
  <c r="AG35" i="6"/>
  <c r="AE36" i="6"/>
  <c r="AF36" i="6"/>
  <c r="AG36" i="6"/>
  <c r="AE37" i="6"/>
  <c r="AF37" i="6"/>
  <c r="AG37" i="6"/>
  <c r="AE38" i="6"/>
  <c r="AF38" i="6"/>
  <c r="AG38" i="6"/>
  <c r="AE39" i="6"/>
  <c r="AF39" i="6"/>
  <c r="AG39" i="6"/>
  <c r="AE40" i="6"/>
  <c r="AF40" i="6"/>
  <c r="AG40" i="6"/>
  <c r="AE41" i="6"/>
  <c r="AF41" i="6"/>
  <c r="AG41" i="6"/>
  <c r="AE42" i="6"/>
  <c r="AF42" i="6"/>
  <c r="AG42" i="6"/>
  <c r="AE43" i="6"/>
  <c r="AF43" i="6"/>
  <c r="AG43" i="6"/>
  <c r="AE44" i="6"/>
  <c r="AF44" i="6"/>
  <c r="AG44" i="6"/>
  <c r="AE45" i="6"/>
  <c r="AF45" i="6"/>
  <c r="AG45" i="6"/>
  <c r="AE46" i="6"/>
  <c r="AF46" i="6"/>
  <c r="AG46" i="6"/>
  <c r="AE47" i="6"/>
  <c r="AF47" i="6"/>
  <c r="AG47" i="6"/>
  <c r="AE48" i="6"/>
  <c r="AF48" i="6"/>
  <c r="AG48" i="6"/>
  <c r="AE49" i="6"/>
  <c r="AF49" i="6"/>
  <c r="AG49" i="6"/>
  <c r="AE50" i="6"/>
  <c r="AF50" i="6"/>
  <c r="AG50" i="6"/>
  <c r="AE51" i="6"/>
  <c r="AF51" i="6"/>
  <c r="AG51" i="6"/>
  <c r="AE52" i="6"/>
  <c r="AF52" i="6"/>
  <c r="AG52" i="6"/>
  <c r="AE53" i="6"/>
  <c r="AF53" i="6"/>
  <c r="AG53" i="6"/>
  <c r="AE54" i="6"/>
  <c r="AF54" i="6"/>
  <c r="AG54" i="6"/>
  <c r="AE55" i="6"/>
  <c r="AF55" i="6"/>
  <c r="AG55" i="6"/>
  <c r="AE56" i="6"/>
  <c r="AF56" i="6"/>
  <c r="AG56" i="6"/>
  <c r="AE57" i="6"/>
  <c r="AF57" i="6"/>
  <c r="AG57" i="6"/>
  <c r="AE58" i="6"/>
  <c r="AF58" i="6"/>
  <c r="AG58" i="6"/>
  <c r="AE59" i="6"/>
  <c r="AF59" i="6"/>
  <c r="AG59" i="6"/>
  <c r="AE60" i="6"/>
  <c r="AF60" i="6"/>
  <c r="AG60" i="6"/>
  <c r="AE61" i="6"/>
  <c r="AF61" i="6"/>
  <c r="AG61" i="6"/>
  <c r="AE62" i="6"/>
  <c r="AF62" i="6"/>
  <c r="AG62" i="6"/>
  <c r="AE63" i="6"/>
  <c r="AF63" i="6"/>
  <c r="AG63" i="6"/>
  <c r="AE64" i="6"/>
  <c r="AF64" i="6"/>
  <c r="AG64" i="6"/>
  <c r="AE65" i="6"/>
  <c r="AF65" i="6"/>
  <c r="AG65" i="6"/>
  <c r="AE66" i="6"/>
  <c r="AF66" i="6"/>
  <c r="AG66" i="6"/>
  <c r="AE67" i="6"/>
  <c r="AF67" i="6"/>
  <c r="AG67" i="6"/>
  <c r="AE68" i="6"/>
  <c r="AF68" i="6"/>
  <c r="AG68" i="6"/>
  <c r="AE69" i="6"/>
  <c r="AF69" i="6"/>
  <c r="AG69" i="6"/>
  <c r="AE70" i="6"/>
  <c r="AF70" i="6"/>
  <c r="AG70" i="6"/>
  <c r="AE71" i="6"/>
  <c r="AF71" i="6"/>
  <c r="AG71" i="6"/>
  <c r="AE72" i="6"/>
  <c r="AF72" i="6"/>
  <c r="AG72" i="6"/>
  <c r="AE73" i="6"/>
  <c r="AF73" i="6"/>
  <c r="AG73" i="6"/>
  <c r="AE74" i="6"/>
  <c r="AF74" i="6"/>
  <c r="AG74" i="6"/>
  <c r="AE75" i="6"/>
  <c r="AF75" i="6"/>
  <c r="AG75" i="6"/>
  <c r="AE76" i="6"/>
  <c r="AF76" i="6"/>
  <c r="AG76" i="6"/>
  <c r="AE77" i="6"/>
  <c r="AF77" i="6"/>
  <c r="AG77" i="6"/>
  <c r="AE78" i="6"/>
  <c r="AF78" i="6"/>
  <c r="AG78" i="6"/>
  <c r="AE79" i="6"/>
  <c r="AF79" i="6"/>
  <c r="AG79" i="6"/>
  <c r="AE80" i="6"/>
  <c r="AF80" i="6"/>
  <c r="AG80" i="6"/>
  <c r="AE81" i="6"/>
  <c r="AF81" i="6"/>
  <c r="AG81" i="6"/>
  <c r="AE82" i="6"/>
  <c r="AF82" i="6"/>
  <c r="AG82" i="6"/>
  <c r="AE83" i="6"/>
  <c r="AF83" i="6"/>
  <c r="AG83" i="6"/>
  <c r="AE84" i="6"/>
  <c r="AF84" i="6"/>
  <c r="AG84" i="6"/>
  <c r="AE85" i="6"/>
  <c r="AF85" i="6"/>
  <c r="AG85" i="6"/>
  <c r="AE86" i="6"/>
  <c r="AF86" i="6"/>
  <c r="AG86" i="6"/>
  <c r="AE87" i="6"/>
  <c r="AF87" i="6"/>
  <c r="AG87" i="6"/>
  <c r="AE88" i="6"/>
  <c r="AF88" i="6"/>
  <c r="AG88" i="6"/>
  <c r="AE89" i="6"/>
  <c r="AF89" i="6"/>
  <c r="AG89" i="6"/>
  <c r="AE90" i="6"/>
  <c r="AF90" i="6"/>
  <c r="AG90" i="6"/>
  <c r="AE91" i="6"/>
  <c r="AF91" i="6"/>
  <c r="AG91" i="6"/>
  <c r="AE92" i="6"/>
  <c r="AF92" i="6"/>
  <c r="AG92" i="6"/>
  <c r="AE93" i="6"/>
  <c r="AF93" i="6"/>
  <c r="AG93" i="6"/>
  <c r="AE94" i="6"/>
  <c r="AF94" i="6"/>
  <c r="AG94" i="6"/>
  <c r="AE95" i="6"/>
  <c r="AF95" i="6"/>
  <c r="AG95" i="6"/>
  <c r="AE96" i="6"/>
  <c r="AF96" i="6"/>
  <c r="AG96" i="6"/>
  <c r="AE97" i="6"/>
  <c r="AF97" i="6"/>
  <c r="AG97" i="6"/>
  <c r="AE98" i="6"/>
  <c r="AF98" i="6"/>
  <c r="AG98" i="6"/>
  <c r="AE99" i="6"/>
  <c r="AF99" i="6"/>
  <c r="AG99" i="6"/>
  <c r="AE100" i="6"/>
  <c r="AF100" i="6"/>
  <c r="AG100" i="6"/>
  <c r="AE101" i="6"/>
  <c r="AF101" i="6"/>
  <c r="AG101" i="6"/>
  <c r="AE102" i="6"/>
  <c r="AF102" i="6"/>
  <c r="AG102" i="6"/>
  <c r="AE103" i="6"/>
  <c r="AF103" i="6"/>
  <c r="AG103" i="6"/>
  <c r="AE104" i="6"/>
  <c r="AF104" i="6"/>
  <c r="AG104" i="6"/>
  <c r="AE105" i="6"/>
  <c r="AF105" i="6"/>
  <c r="AG105" i="6"/>
  <c r="AE106" i="6"/>
  <c r="AF106" i="6"/>
  <c r="AG106" i="6"/>
  <c r="AE107" i="6"/>
  <c r="AF107" i="6"/>
  <c r="AG107" i="6"/>
  <c r="AE108" i="6"/>
  <c r="AF108" i="6"/>
  <c r="AG108" i="6"/>
  <c r="AE109" i="6"/>
  <c r="AF109" i="6"/>
  <c r="AG109" i="6"/>
  <c r="AE110" i="6"/>
  <c r="AF110" i="6"/>
  <c r="AG110" i="6"/>
  <c r="AE111" i="6"/>
  <c r="AF111" i="6"/>
  <c r="AG111" i="6"/>
  <c r="AE112" i="6"/>
  <c r="AF112" i="6"/>
  <c r="AG112" i="6"/>
  <c r="AE113" i="6"/>
  <c r="AF113" i="6"/>
  <c r="AG113" i="6"/>
  <c r="AE114" i="6"/>
  <c r="AF114" i="6"/>
  <c r="AG114" i="6"/>
  <c r="AE115" i="6"/>
  <c r="AF115" i="6"/>
  <c r="AG115" i="6"/>
  <c r="AE116" i="6"/>
  <c r="AF116" i="6"/>
  <c r="AG116" i="6"/>
  <c r="AE117" i="6"/>
  <c r="AF117" i="6"/>
  <c r="AG117" i="6"/>
  <c r="AE118" i="6"/>
  <c r="AF118" i="6"/>
  <c r="AG118" i="6"/>
  <c r="AE119" i="6"/>
  <c r="AF119" i="6"/>
  <c r="AG119" i="6"/>
  <c r="AE120" i="6"/>
  <c r="AF120" i="6"/>
  <c r="AG120" i="6"/>
  <c r="AE121" i="6"/>
  <c r="AF121" i="6"/>
  <c r="AG121" i="6"/>
  <c r="AE122" i="6"/>
  <c r="AF122" i="6"/>
  <c r="AG122" i="6"/>
  <c r="AE123" i="6"/>
  <c r="AF123" i="6"/>
  <c r="AG123" i="6"/>
  <c r="AE124" i="6"/>
  <c r="AF124" i="6"/>
  <c r="AG124" i="6"/>
  <c r="AE125" i="6"/>
  <c r="AF125" i="6"/>
  <c r="AG125" i="6"/>
  <c r="AE126" i="6"/>
  <c r="AF126" i="6"/>
  <c r="AG126" i="6"/>
  <c r="AE127" i="6"/>
  <c r="AF127" i="6"/>
  <c r="AG127" i="6"/>
  <c r="AE128" i="6"/>
  <c r="AF128" i="6"/>
  <c r="AG128" i="6"/>
  <c r="AE129" i="6"/>
  <c r="AF129" i="6"/>
  <c r="AG129" i="6"/>
  <c r="AE130" i="6"/>
  <c r="AF130" i="6"/>
  <c r="AG130" i="6"/>
  <c r="AE131" i="6"/>
  <c r="AF131" i="6"/>
  <c r="AG131" i="6"/>
  <c r="AE132" i="6"/>
  <c r="AF132" i="6"/>
  <c r="AG132" i="6"/>
  <c r="AE133" i="6"/>
  <c r="AF133" i="6"/>
  <c r="AG133" i="6"/>
  <c r="AE134" i="6"/>
  <c r="AF134" i="6"/>
  <c r="AG134" i="6"/>
  <c r="AE135" i="6"/>
  <c r="AF135" i="6"/>
  <c r="AG135" i="6"/>
  <c r="AE136" i="6"/>
  <c r="AF136" i="6"/>
  <c r="AG136" i="6"/>
  <c r="AE137" i="6"/>
  <c r="AF137" i="6"/>
  <c r="AG137" i="6"/>
  <c r="AE138" i="6"/>
  <c r="AF138" i="6"/>
  <c r="AG138" i="6"/>
  <c r="AE139" i="6"/>
  <c r="AF139" i="6"/>
  <c r="AG139" i="6"/>
  <c r="AE140" i="6"/>
  <c r="AF140" i="6"/>
  <c r="AG140" i="6"/>
  <c r="AE141" i="6"/>
  <c r="AF141" i="6"/>
  <c r="AG141" i="6"/>
  <c r="AE142" i="6"/>
  <c r="AF142" i="6"/>
  <c r="AG142" i="6"/>
  <c r="AE143" i="6"/>
  <c r="AF143" i="6"/>
  <c r="AG143" i="6"/>
  <c r="AE144" i="6"/>
  <c r="AF144" i="6"/>
  <c r="AG144" i="6"/>
  <c r="AF145" i="6"/>
  <c r="AG145" i="6"/>
  <c r="AE146" i="6"/>
  <c r="AF146" i="6"/>
  <c r="AG146" i="6"/>
  <c r="AE147" i="6"/>
  <c r="AF147" i="6"/>
  <c r="AG147" i="6"/>
  <c r="AE148" i="6"/>
  <c r="AF148" i="6"/>
  <c r="AG148" i="6"/>
  <c r="AE149" i="6"/>
  <c r="AF149" i="6"/>
  <c r="AG149" i="6"/>
  <c r="AE150" i="6"/>
  <c r="AF150" i="6"/>
  <c r="AG150" i="6"/>
  <c r="AE151" i="6"/>
  <c r="AF151" i="6"/>
  <c r="AG151" i="6"/>
  <c r="AE152" i="6"/>
  <c r="AF152" i="6"/>
  <c r="AG152" i="6"/>
  <c r="AE153" i="6"/>
  <c r="AF153" i="6"/>
  <c r="AG153" i="6"/>
  <c r="AE154" i="6"/>
  <c r="AF154" i="6"/>
  <c r="AG154" i="6"/>
  <c r="AE155" i="6"/>
  <c r="AF155" i="6"/>
  <c r="AG155" i="6"/>
  <c r="AF156" i="6"/>
  <c r="AG156" i="6"/>
  <c r="AG5" i="6"/>
  <c r="AF5" i="6"/>
  <c r="AE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5" i="6"/>
  <c r="T162" i="4" l="1"/>
  <c r="T161" i="4"/>
  <c r="AB162" i="5"/>
  <c r="AB159" i="5"/>
  <c r="AB164" i="5"/>
  <c r="AB163" i="5"/>
  <c r="AB161" i="5"/>
  <c r="AD164" i="5"/>
  <c r="AD159" i="5"/>
  <c r="AC163" i="5"/>
  <c r="AD163" i="5"/>
  <c r="AC159" i="5"/>
  <c r="AD161" i="5"/>
  <c r="AD162" i="5"/>
  <c r="AC162" i="5"/>
  <c r="AC164" i="5"/>
  <c r="AC161" i="5"/>
  <c r="T161" i="5"/>
  <c r="V159" i="5"/>
  <c r="U162" i="5"/>
  <c r="U163" i="5"/>
  <c r="V163" i="5"/>
  <c r="V162" i="5"/>
  <c r="T162" i="5"/>
  <c r="U161" i="5"/>
  <c r="T163" i="5"/>
  <c r="V161" i="5"/>
  <c r="V164" i="5"/>
  <c r="U164" i="4"/>
  <c r="U163" i="4"/>
  <c r="T163" i="4"/>
  <c r="V163" i="4"/>
  <c r="V162" i="4"/>
  <c r="U162" i="4"/>
  <c r="T164" i="5"/>
  <c r="T164" i="4"/>
  <c r="V161" i="4"/>
  <c r="U161" i="4"/>
  <c r="U159" i="5"/>
  <c r="V164" i="4"/>
  <c r="U164" i="5"/>
  <c r="T159" i="5"/>
  <c r="U159" i="4"/>
  <c r="T159" i="4"/>
  <c r="V159" i="4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126" i="7"/>
  <c r="AK127" i="7"/>
  <c r="AK128" i="7"/>
  <c r="AK129" i="7"/>
  <c r="AK130" i="7"/>
  <c r="AK131" i="7"/>
  <c r="AK132" i="7"/>
  <c r="AK133" i="7"/>
  <c r="AK134" i="7"/>
  <c r="AK135" i="7"/>
  <c r="AK136" i="7"/>
  <c r="AK137" i="7"/>
  <c r="AK138" i="7"/>
  <c r="AK139" i="7"/>
  <c r="AK140" i="7"/>
  <c r="AK141" i="7"/>
  <c r="AK142" i="7"/>
  <c r="AK143" i="7"/>
  <c r="AK144" i="7"/>
  <c r="AK145" i="7"/>
  <c r="AK146" i="7"/>
  <c r="AK147" i="7"/>
  <c r="AK148" i="7"/>
  <c r="AK149" i="7"/>
  <c r="AK150" i="7"/>
  <c r="AK151" i="7"/>
  <c r="AK152" i="7"/>
  <c r="AK153" i="7"/>
  <c r="AK154" i="7"/>
  <c r="AK155" i="7"/>
  <c r="AK156" i="7"/>
  <c r="AK158" i="7" l="1"/>
  <c r="X157" i="7"/>
  <c r="X166" i="7" l="1"/>
  <c r="X165" i="7"/>
  <c r="X164" i="7"/>
  <c r="Y170" i="7" s="1"/>
  <c r="X163" i="7"/>
  <c r="X158" i="7"/>
  <c r="V117" i="7" l="1"/>
  <c r="U117" i="7"/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4" i="9"/>
  <c r="V58" i="7" l="1"/>
  <c r="U6" i="7" l="1"/>
  <c r="V6" i="7"/>
  <c r="U9" i="7"/>
  <c r="V9" i="7"/>
  <c r="U12" i="7"/>
  <c r="V12" i="7"/>
  <c r="U15" i="7"/>
  <c r="V15" i="7"/>
  <c r="U27" i="7"/>
  <c r="V27" i="7"/>
  <c r="U29" i="7"/>
  <c r="V29" i="7"/>
  <c r="U38" i="7"/>
  <c r="V38" i="7"/>
  <c r="U40" i="7"/>
  <c r="V40" i="7"/>
  <c r="U42" i="7"/>
  <c r="V42" i="7"/>
  <c r="U43" i="7"/>
  <c r="V43" i="7"/>
  <c r="U46" i="7"/>
  <c r="V46" i="7"/>
  <c r="U53" i="7"/>
  <c r="V53" i="7"/>
  <c r="U58" i="7"/>
  <c r="U63" i="7"/>
  <c r="V63" i="7"/>
  <c r="U66" i="7"/>
  <c r="V66" i="7"/>
  <c r="U67" i="7"/>
  <c r="V67" i="7"/>
  <c r="U68" i="7"/>
  <c r="V68" i="7"/>
  <c r="U78" i="7"/>
  <c r="V78" i="7"/>
  <c r="U88" i="7"/>
  <c r="V88" i="7"/>
  <c r="U95" i="7"/>
  <c r="V95" i="7"/>
  <c r="U97" i="7"/>
  <c r="V97" i="7"/>
  <c r="U102" i="7"/>
  <c r="V102" i="7"/>
  <c r="U103" i="7"/>
  <c r="V103" i="7"/>
  <c r="U109" i="7"/>
  <c r="V109" i="7"/>
  <c r="U110" i="7"/>
  <c r="V110" i="7"/>
  <c r="U113" i="7"/>
  <c r="V113" i="7"/>
  <c r="U125" i="7"/>
  <c r="V125" i="7"/>
  <c r="U153" i="7"/>
  <c r="V153" i="7"/>
  <c r="R7" i="7"/>
  <c r="S7" i="7"/>
  <c r="R8" i="7"/>
  <c r="S8" i="7"/>
  <c r="R11" i="7"/>
  <c r="S11" i="7"/>
  <c r="R13" i="7"/>
  <c r="S13" i="7"/>
  <c r="R14" i="7"/>
  <c r="S14" i="7"/>
  <c r="R24" i="7"/>
  <c r="S24" i="7"/>
  <c r="R28" i="7"/>
  <c r="S28" i="7"/>
  <c r="R31" i="7"/>
  <c r="S31" i="7"/>
  <c r="R32" i="7"/>
  <c r="S32" i="7"/>
  <c r="R33" i="7"/>
  <c r="S33" i="7"/>
  <c r="R34" i="7"/>
  <c r="S34" i="7"/>
  <c r="R45" i="7"/>
  <c r="S45" i="7"/>
  <c r="R51" i="7"/>
  <c r="S51" i="7"/>
  <c r="R56" i="7"/>
  <c r="S56" i="7"/>
  <c r="R57" i="7"/>
  <c r="S57" i="7"/>
  <c r="R59" i="7"/>
  <c r="S59" i="7"/>
  <c r="R61" i="7"/>
  <c r="S61" i="7"/>
  <c r="R64" i="7"/>
  <c r="S64" i="7"/>
  <c r="R69" i="7"/>
  <c r="S69" i="7"/>
  <c r="R72" i="7"/>
  <c r="S72" i="7"/>
  <c r="R73" i="7"/>
  <c r="S73" i="7"/>
  <c r="R74" i="7"/>
  <c r="S74" i="7"/>
  <c r="R79" i="7"/>
  <c r="S79" i="7"/>
  <c r="R80" i="7"/>
  <c r="S80" i="7"/>
  <c r="R81" i="7"/>
  <c r="S81" i="7"/>
  <c r="R83" i="7"/>
  <c r="S83" i="7"/>
  <c r="R84" i="7"/>
  <c r="S84" i="7"/>
  <c r="R85" i="7"/>
  <c r="S85" i="7"/>
  <c r="R87" i="7"/>
  <c r="S87" i="7"/>
  <c r="R90" i="7"/>
  <c r="S90" i="7"/>
  <c r="R94" i="7"/>
  <c r="S94" i="7"/>
  <c r="R95" i="7"/>
  <c r="S95" i="7"/>
  <c r="R98" i="7"/>
  <c r="S98" i="7"/>
  <c r="R101" i="7"/>
  <c r="S101" i="7"/>
  <c r="R106" i="7"/>
  <c r="S106" i="7"/>
  <c r="R112" i="7"/>
  <c r="S112" i="7"/>
  <c r="R114" i="7"/>
  <c r="S114" i="7"/>
  <c r="R116" i="7"/>
  <c r="S116" i="7"/>
  <c r="R117" i="7"/>
  <c r="S117" i="7"/>
  <c r="R118" i="7"/>
  <c r="S118" i="7"/>
  <c r="R120" i="7"/>
  <c r="S120" i="7"/>
  <c r="R121" i="7"/>
  <c r="S121" i="7"/>
  <c r="R125" i="7"/>
  <c r="S125" i="7"/>
  <c r="R126" i="7"/>
  <c r="S126" i="7"/>
  <c r="R127" i="7"/>
  <c r="S127" i="7"/>
  <c r="R128" i="7"/>
  <c r="S128" i="7"/>
  <c r="R133" i="7"/>
  <c r="S133" i="7"/>
  <c r="R136" i="7"/>
  <c r="S136" i="7"/>
  <c r="R138" i="7"/>
  <c r="S138" i="7"/>
  <c r="R140" i="7"/>
  <c r="S140" i="7"/>
  <c r="R143" i="7"/>
  <c r="S143" i="7"/>
  <c r="R145" i="7"/>
  <c r="S145" i="7"/>
  <c r="R149" i="7"/>
  <c r="S149" i="7"/>
  <c r="R150" i="7"/>
  <c r="S150" i="7"/>
  <c r="R151" i="7"/>
  <c r="S151" i="7"/>
  <c r="R152" i="7"/>
  <c r="S152" i="7"/>
  <c r="R154" i="7"/>
  <c r="S154" i="7"/>
  <c r="S156" i="7"/>
  <c r="V5" i="7"/>
  <c r="U5" i="7"/>
  <c r="O6" i="7"/>
  <c r="O7" i="7"/>
  <c r="O8" i="7"/>
  <c r="O9" i="7"/>
  <c r="O11" i="7"/>
  <c r="O12" i="7"/>
  <c r="O13" i="7"/>
  <c r="O14" i="7"/>
  <c r="O15" i="7"/>
  <c r="O16" i="7"/>
  <c r="O17" i="7"/>
  <c r="O19" i="7"/>
  <c r="O20" i="7"/>
  <c r="O21" i="7"/>
  <c r="O22" i="7"/>
  <c r="O23" i="7"/>
  <c r="O24" i="7"/>
  <c r="O28" i="7"/>
  <c r="O29" i="7"/>
  <c r="O30" i="7"/>
  <c r="O31" i="7"/>
  <c r="O32" i="7"/>
  <c r="O33" i="7"/>
  <c r="O34" i="7"/>
  <c r="O37" i="7"/>
  <c r="O38" i="7"/>
  <c r="O40" i="7"/>
  <c r="O42" i="7"/>
  <c r="O43" i="7"/>
  <c r="O45" i="7"/>
  <c r="O46" i="7"/>
  <c r="O47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1" i="7"/>
  <c r="O72" i="7"/>
  <c r="O73" i="7"/>
  <c r="O74" i="7"/>
  <c r="O75" i="7"/>
  <c r="O77" i="7"/>
  <c r="O78" i="7"/>
  <c r="O79" i="7"/>
  <c r="O80" i="7"/>
  <c r="O81" i="7"/>
  <c r="O82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30" i="7"/>
  <c r="O131" i="7"/>
  <c r="O132" i="7"/>
  <c r="O133" i="7"/>
  <c r="O134" i="7"/>
  <c r="O135" i="7"/>
  <c r="O136" i="7"/>
  <c r="O138" i="7"/>
  <c r="O139" i="7"/>
  <c r="O140" i="7"/>
  <c r="O143" i="7"/>
  <c r="O144" i="7"/>
  <c r="O145" i="7"/>
  <c r="O146" i="7"/>
  <c r="O149" i="7"/>
  <c r="O150" i="7"/>
  <c r="O151" i="7"/>
  <c r="O152" i="7"/>
  <c r="O153" i="7"/>
  <c r="O154" i="7"/>
  <c r="O155" i="7"/>
  <c r="O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5" i="7"/>
  <c r="N6" i="7" l="1"/>
  <c r="N7" i="7"/>
  <c r="N8" i="7"/>
  <c r="N9" i="7"/>
  <c r="N11" i="7"/>
  <c r="N12" i="7"/>
  <c r="N13" i="7"/>
  <c r="N14" i="7"/>
  <c r="N15" i="7"/>
  <c r="N16" i="7"/>
  <c r="N17" i="7"/>
  <c r="N19" i="7"/>
  <c r="N20" i="7"/>
  <c r="N21" i="7"/>
  <c r="N22" i="7"/>
  <c r="N23" i="7"/>
  <c r="N24" i="7"/>
  <c r="N28" i="7"/>
  <c r="N29" i="7"/>
  <c r="N30" i="7"/>
  <c r="N31" i="7"/>
  <c r="N32" i="7"/>
  <c r="N33" i="7"/>
  <c r="N34" i="7"/>
  <c r="N37" i="7"/>
  <c r="N38" i="7"/>
  <c r="N40" i="7"/>
  <c r="N42" i="7"/>
  <c r="N43" i="7"/>
  <c r="N45" i="7"/>
  <c r="N46" i="7"/>
  <c r="N47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1" i="7"/>
  <c r="N72" i="7"/>
  <c r="N73" i="7"/>
  <c r="N74" i="7"/>
  <c r="N75" i="7"/>
  <c r="N77" i="7"/>
  <c r="N78" i="7"/>
  <c r="N79" i="7"/>
  <c r="N80" i="7"/>
  <c r="N81" i="7"/>
  <c r="N82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30" i="7"/>
  <c r="N131" i="7"/>
  <c r="N132" i="7"/>
  <c r="N133" i="7"/>
  <c r="N134" i="7"/>
  <c r="N135" i="7"/>
  <c r="N136" i="7"/>
  <c r="N138" i="7"/>
  <c r="N139" i="7"/>
  <c r="N140" i="7"/>
  <c r="N143" i="7"/>
  <c r="N144" i="7"/>
  <c r="N145" i="7"/>
  <c r="N146" i="7"/>
  <c r="N149" i="7"/>
  <c r="N150" i="7"/>
  <c r="N151" i="7"/>
  <c r="N152" i="7"/>
  <c r="N153" i="7"/>
  <c r="N154" i="7"/>
  <c r="N155" i="7"/>
  <c r="N5" i="7"/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6" i="7"/>
  <c r="I37" i="7"/>
  <c r="I38" i="7"/>
  <c r="I39" i="7"/>
  <c r="I40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5" i="7"/>
  <c r="AI159" i="6"/>
  <c r="AH159" i="6"/>
  <c r="AG159" i="6"/>
  <c r="AF159" i="6"/>
  <c r="AE159" i="6"/>
  <c r="AC159" i="6"/>
  <c r="AA159" i="6"/>
  <c r="Z159" i="6"/>
  <c r="Y159" i="6"/>
  <c r="W159" i="6"/>
  <c r="V159" i="6"/>
  <c r="T159" i="6"/>
  <c r="S159" i="6"/>
  <c r="R159" i="6"/>
  <c r="P159" i="6"/>
  <c r="O159" i="6"/>
  <c r="M159" i="6"/>
  <c r="L159" i="6"/>
  <c r="J159" i="6"/>
  <c r="I159" i="6"/>
  <c r="H159" i="6"/>
  <c r="AI164" i="6"/>
  <c r="AH164" i="6"/>
  <c r="AG164" i="6"/>
  <c r="AF164" i="6"/>
  <c r="AE164" i="6"/>
  <c r="AC164" i="6"/>
  <c r="AA164" i="6"/>
  <c r="Z164" i="6"/>
  <c r="Y164" i="6"/>
  <c r="L38" i="2" s="1"/>
  <c r="W164" i="6"/>
  <c r="V164" i="6"/>
  <c r="T164" i="6"/>
  <c r="S164" i="6"/>
  <c r="R164" i="6"/>
  <c r="L37" i="2" s="1"/>
  <c r="P164" i="6"/>
  <c r="O164" i="6"/>
  <c r="M164" i="6"/>
  <c r="L164" i="6"/>
  <c r="J164" i="6"/>
  <c r="I164" i="6"/>
  <c r="H164" i="6"/>
  <c r="L36" i="2" s="1"/>
  <c r="AI163" i="6"/>
  <c r="AH163" i="6"/>
  <c r="AG163" i="6"/>
  <c r="AF163" i="6"/>
  <c r="AE163" i="6"/>
  <c r="AC163" i="6"/>
  <c r="AA163" i="6"/>
  <c r="Z163" i="6"/>
  <c r="Y163" i="6"/>
  <c r="K38" i="2" s="1"/>
  <c r="W163" i="6"/>
  <c r="V163" i="6"/>
  <c r="T163" i="6"/>
  <c r="S163" i="6"/>
  <c r="R163" i="6"/>
  <c r="K37" i="2" s="1"/>
  <c r="P163" i="6"/>
  <c r="O163" i="6"/>
  <c r="M163" i="6"/>
  <c r="L163" i="6"/>
  <c r="J163" i="6"/>
  <c r="I163" i="6"/>
  <c r="H163" i="6"/>
  <c r="K36" i="2" s="1"/>
  <c r="AI162" i="6"/>
  <c r="AH162" i="6"/>
  <c r="AG162" i="6"/>
  <c r="AF162" i="6"/>
  <c r="AE162" i="6"/>
  <c r="AC162" i="6"/>
  <c r="AA162" i="6"/>
  <c r="Z162" i="6"/>
  <c r="Y162" i="6"/>
  <c r="J38" i="2" s="1"/>
  <c r="W162" i="6"/>
  <c r="V162" i="6"/>
  <c r="T162" i="6"/>
  <c r="S162" i="6"/>
  <c r="R162" i="6"/>
  <c r="J37" i="2" s="1"/>
  <c r="P162" i="6"/>
  <c r="O162" i="6"/>
  <c r="M162" i="6"/>
  <c r="L162" i="6"/>
  <c r="J162" i="6"/>
  <c r="I162" i="6"/>
  <c r="H162" i="6"/>
  <c r="J36" i="2" s="1"/>
  <c r="AI161" i="6"/>
  <c r="AH161" i="6"/>
  <c r="AG161" i="6"/>
  <c r="AF161" i="6"/>
  <c r="AE161" i="6"/>
  <c r="AC161" i="6"/>
  <c r="AA161" i="6"/>
  <c r="Z161" i="6"/>
  <c r="Y161" i="6"/>
  <c r="I38" i="2" s="1"/>
  <c r="W161" i="6"/>
  <c r="V161" i="6"/>
  <c r="T161" i="6"/>
  <c r="S161" i="6"/>
  <c r="R161" i="6"/>
  <c r="I37" i="2" s="1"/>
  <c r="P161" i="6"/>
  <c r="O161" i="6"/>
  <c r="M161" i="6"/>
  <c r="L161" i="6"/>
  <c r="J161" i="6"/>
  <c r="I161" i="6"/>
  <c r="H161" i="6"/>
  <c r="I36" i="2" s="1"/>
  <c r="R159" i="5"/>
  <c r="Q159" i="5"/>
  <c r="P159" i="5"/>
  <c r="N159" i="5"/>
  <c r="M159" i="5"/>
  <c r="L159" i="5"/>
  <c r="J159" i="5"/>
  <c r="I159" i="5"/>
  <c r="H159" i="5"/>
  <c r="R164" i="5"/>
  <c r="Q164" i="5"/>
  <c r="P164" i="5"/>
  <c r="L25" i="2" s="1"/>
  <c r="N164" i="5"/>
  <c r="M164" i="5"/>
  <c r="L164" i="5"/>
  <c r="L24" i="2" s="1"/>
  <c r="J164" i="5"/>
  <c r="I164" i="5"/>
  <c r="H164" i="5"/>
  <c r="L23" i="2" s="1"/>
  <c r="R163" i="5"/>
  <c r="Q163" i="5"/>
  <c r="P163" i="5"/>
  <c r="K25" i="2" s="1"/>
  <c r="N163" i="5"/>
  <c r="M163" i="5"/>
  <c r="L163" i="5"/>
  <c r="K24" i="2" s="1"/>
  <c r="J163" i="5"/>
  <c r="I163" i="5"/>
  <c r="H163" i="5"/>
  <c r="K23" i="2" s="1"/>
  <c r="R162" i="5"/>
  <c r="Q162" i="5"/>
  <c r="P162" i="5"/>
  <c r="J25" i="2" s="1"/>
  <c r="N162" i="5"/>
  <c r="M162" i="5"/>
  <c r="L162" i="5"/>
  <c r="J24" i="2" s="1"/>
  <c r="J162" i="5"/>
  <c r="I162" i="5"/>
  <c r="H162" i="5"/>
  <c r="J23" i="2" s="1"/>
  <c r="R161" i="5"/>
  <c r="Q161" i="5"/>
  <c r="P161" i="5"/>
  <c r="I25" i="2" s="1"/>
  <c r="N161" i="5"/>
  <c r="M161" i="5"/>
  <c r="L161" i="5"/>
  <c r="I24" i="2" s="1"/>
  <c r="J161" i="5"/>
  <c r="I161" i="5"/>
  <c r="H161" i="5"/>
  <c r="I23" i="2" s="1"/>
  <c r="R159" i="4"/>
  <c r="Q159" i="4"/>
  <c r="P159" i="4"/>
  <c r="N159" i="4"/>
  <c r="M159" i="4"/>
  <c r="L159" i="4"/>
  <c r="I159" i="4"/>
  <c r="J159" i="4"/>
  <c r="H159" i="4"/>
  <c r="R164" i="4"/>
  <c r="Q164" i="4"/>
  <c r="P164" i="4"/>
  <c r="L14" i="2" s="1"/>
  <c r="N164" i="4"/>
  <c r="M164" i="4"/>
  <c r="L164" i="4"/>
  <c r="L13" i="2" s="1"/>
  <c r="J164" i="4"/>
  <c r="I164" i="4"/>
  <c r="H164" i="4"/>
  <c r="L12" i="2" s="1"/>
  <c r="R163" i="4"/>
  <c r="Q163" i="4"/>
  <c r="P163" i="4"/>
  <c r="K14" i="2" s="1"/>
  <c r="N163" i="4"/>
  <c r="M163" i="4"/>
  <c r="L163" i="4"/>
  <c r="K13" i="2" s="1"/>
  <c r="J163" i="4"/>
  <c r="I163" i="4"/>
  <c r="H163" i="4"/>
  <c r="K12" i="2" s="1"/>
  <c r="R162" i="4"/>
  <c r="Q162" i="4"/>
  <c r="P162" i="4"/>
  <c r="J14" i="2" s="1"/>
  <c r="N162" i="4"/>
  <c r="M162" i="4"/>
  <c r="L162" i="4"/>
  <c r="J13" i="2" s="1"/>
  <c r="J162" i="4"/>
  <c r="I162" i="4"/>
  <c r="H162" i="4"/>
  <c r="J12" i="2" s="1"/>
  <c r="R161" i="4"/>
  <c r="Q161" i="4"/>
  <c r="P161" i="4"/>
  <c r="I14" i="2" s="1"/>
  <c r="N161" i="4"/>
  <c r="M161" i="4"/>
  <c r="L161" i="4"/>
  <c r="I13" i="2" s="1"/>
  <c r="J161" i="4"/>
  <c r="I161" i="4"/>
  <c r="H161" i="4"/>
  <c r="I12" i="2" s="1"/>
  <c r="G161" i="4"/>
  <c r="L71" i="3" l="1"/>
  <c r="K160" i="1" l="1"/>
  <c r="I160" i="1" l="1"/>
  <c r="K163" i="1"/>
  <c r="I163" i="1"/>
  <c r="I162" i="1"/>
  <c r="K162" i="1"/>
  <c r="K161" i="1"/>
  <c r="I161" i="1"/>
  <c r="Q166" i="7" l="1"/>
  <c r="AB157" i="7" l="1"/>
  <c r="AD163" i="7"/>
  <c r="AD164" i="7"/>
  <c r="AD165" i="7"/>
  <c r="AD166" i="7"/>
  <c r="AB158" i="7"/>
  <c r="AB163" i="7"/>
  <c r="AB164" i="7"/>
  <c r="AB165" i="7"/>
  <c r="AB166" i="7"/>
  <c r="T166" i="7"/>
  <c r="T165" i="7"/>
  <c r="T164" i="7"/>
  <c r="T163" i="7"/>
  <c r="T158" i="7"/>
  <c r="U160" i="7" s="1"/>
  <c r="AH157" i="7"/>
  <c r="AH158" i="7"/>
  <c r="AH163" i="7"/>
  <c r="AH164" i="7"/>
  <c r="AH165" i="7"/>
  <c r="AH166" i="7"/>
  <c r="AI157" i="7"/>
  <c r="AB169" i="7" l="1"/>
  <c r="AB172" i="7"/>
  <c r="AB160" i="7"/>
  <c r="AB168" i="7"/>
  <c r="AB171" i="7"/>
  <c r="AB170" i="7"/>
  <c r="U166" i="7"/>
  <c r="U163" i="7"/>
  <c r="V165" i="7"/>
  <c r="V166" i="7"/>
  <c r="V163" i="7"/>
  <c r="AH160" i="7"/>
  <c r="V160" i="7"/>
  <c r="U165" i="7"/>
  <c r="AE163" i="7" l="1"/>
  <c r="AG166" i="7"/>
  <c r="AF166" i="7"/>
  <c r="AE166" i="7"/>
  <c r="AG165" i="7"/>
  <c r="AF165" i="7"/>
  <c r="AE165" i="7"/>
  <c r="AG164" i="7"/>
  <c r="AF164" i="7"/>
  <c r="AE164" i="7"/>
  <c r="AG163" i="7"/>
  <c r="AF163" i="7"/>
  <c r="AG157" i="7"/>
  <c r="AF157" i="7"/>
  <c r="AE157" i="7"/>
  <c r="AG158" i="7"/>
  <c r="AF158" i="7"/>
  <c r="AE158" i="7"/>
  <c r="AD158" i="7"/>
  <c r="G168" i="4" l="1"/>
  <c r="AA166" i="7"/>
  <c r="AA165" i="7"/>
  <c r="AA164" i="7"/>
  <c r="AA163" i="7"/>
  <c r="Y166" i="7"/>
  <c r="Y172" i="7" s="1"/>
  <c r="Y165" i="7"/>
  <c r="Y171" i="7" s="1"/>
  <c r="Y163" i="7"/>
  <c r="Y169" i="7" s="1"/>
  <c r="Z166" i="7"/>
  <c r="Z172" i="7" s="1"/>
  <c r="Z165" i="7"/>
  <c r="Z171" i="7" s="1"/>
  <c r="Z164" i="7"/>
  <c r="Z170" i="7" s="1"/>
  <c r="Z163" i="7"/>
  <c r="Z169" i="7" s="1"/>
  <c r="AA158" i="7"/>
  <c r="Z158" i="7"/>
  <c r="Z168" i="7" s="1"/>
  <c r="Y158" i="7"/>
  <c r="AA157" i="7"/>
  <c r="Z157" i="7"/>
  <c r="Y157" i="7"/>
  <c r="AA170" i="7" l="1"/>
  <c r="AA168" i="7"/>
  <c r="Y168" i="7"/>
  <c r="AA171" i="7"/>
  <c r="AA172" i="7"/>
  <c r="AA169" i="7"/>
  <c r="S190" i="3"/>
  <c r="T190" i="3"/>
  <c r="S191" i="3"/>
  <c r="T191" i="3"/>
  <c r="S192" i="3"/>
  <c r="T192" i="3"/>
  <c r="S193" i="3"/>
  <c r="T193" i="3"/>
  <c r="R191" i="3"/>
  <c r="R192" i="3"/>
  <c r="R193" i="3"/>
  <c r="R190" i="3"/>
  <c r="S188" i="3"/>
  <c r="T188" i="3"/>
  <c r="R188" i="3"/>
  <c r="U191" i="3" l="1"/>
  <c r="U193" i="3"/>
  <c r="U192" i="3"/>
  <c r="U188" i="3"/>
  <c r="U190" i="3"/>
  <c r="N6" i="3" l="1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90" i="3"/>
  <c r="O90" i="3"/>
  <c r="P90" i="3"/>
  <c r="N91" i="3"/>
  <c r="O91" i="3"/>
  <c r="P91" i="3"/>
  <c r="N92" i="3"/>
  <c r="O92" i="3"/>
  <c r="P92" i="3"/>
  <c r="N93" i="3"/>
  <c r="O93" i="3"/>
  <c r="P93" i="3"/>
  <c r="N94" i="3"/>
  <c r="O94" i="3"/>
  <c r="P94" i="3"/>
  <c r="N95" i="3"/>
  <c r="O95" i="3"/>
  <c r="P95" i="3"/>
  <c r="N96" i="3"/>
  <c r="O96" i="3"/>
  <c r="P96" i="3"/>
  <c r="N97" i="3"/>
  <c r="O97" i="3"/>
  <c r="P97" i="3"/>
  <c r="N98" i="3"/>
  <c r="O98" i="3"/>
  <c r="P98" i="3"/>
  <c r="N99" i="3"/>
  <c r="O99" i="3"/>
  <c r="P99" i="3"/>
  <c r="N100" i="3"/>
  <c r="O100" i="3"/>
  <c r="P100" i="3"/>
  <c r="N101" i="3"/>
  <c r="O101" i="3"/>
  <c r="P101" i="3"/>
  <c r="N102" i="3"/>
  <c r="O102" i="3"/>
  <c r="P102" i="3"/>
  <c r="N103" i="3"/>
  <c r="O103" i="3"/>
  <c r="P103" i="3"/>
  <c r="N104" i="3"/>
  <c r="O104" i="3"/>
  <c r="P104" i="3"/>
  <c r="N105" i="3"/>
  <c r="O105" i="3"/>
  <c r="P105" i="3"/>
  <c r="N106" i="3"/>
  <c r="O106" i="3"/>
  <c r="P106" i="3"/>
  <c r="N107" i="3"/>
  <c r="O107" i="3"/>
  <c r="P107" i="3"/>
  <c r="N108" i="3"/>
  <c r="O108" i="3"/>
  <c r="P108" i="3"/>
  <c r="N109" i="3"/>
  <c r="O109" i="3"/>
  <c r="P109" i="3"/>
  <c r="N110" i="3"/>
  <c r="O110" i="3"/>
  <c r="P110" i="3"/>
  <c r="N111" i="3"/>
  <c r="O111" i="3"/>
  <c r="P111" i="3"/>
  <c r="N112" i="3"/>
  <c r="O112" i="3"/>
  <c r="P112" i="3"/>
  <c r="N113" i="3"/>
  <c r="O113" i="3"/>
  <c r="P113" i="3"/>
  <c r="N114" i="3"/>
  <c r="O114" i="3"/>
  <c r="P114" i="3"/>
  <c r="N115" i="3"/>
  <c r="O115" i="3"/>
  <c r="P115" i="3"/>
  <c r="N116" i="3"/>
  <c r="O116" i="3"/>
  <c r="P116" i="3"/>
  <c r="N117" i="3"/>
  <c r="O117" i="3"/>
  <c r="P117" i="3"/>
  <c r="N118" i="3"/>
  <c r="O118" i="3"/>
  <c r="P118" i="3"/>
  <c r="N119" i="3"/>
  <c r="O119" i="3"/>
  <c r="P119" i="3"/>
  <c r="N120" i="3"/>
  <c r="O120" i="3"/>
  <c r="P120" i="3"/>
  <c r="N121" i="3"/>
  <c r="O121" i="3"/>
  <c r="P121" i="3"/>
  <c r="N122" i="3"/>
  <c r="O122" i="3"/>
  <c r="P122" i="3"/>
  <c r="N123" i="3"/>
  <c r="O123" i="3"/>
  <c r="P123" i="3"/>
  <c r="N124" i="3"/>
  <c r="O124" i="3"/>
  <c r="P124" i="3"/>
  <c r="N125" i="3"/>
  <c r="O125" i="3"/>
  <c r="P125" i="3"/>
  <c r="N126" i="3"/>
  <c r="O126" i="3"/>
  <c r="P126" i="3"/>
  <c r="N127" i="3"/>
  <c r="O127" i="3"/>
  <c r="P127" i="3"/>
  <c r="N128" i="3"/>
  <c r="O128" i="3"/>
  <c r="P128" i="3"/>
  <c r="N129" i="3"/>
  <c r="O129" i="3"/>
  <c r="P129" i="3"/>
  <c r="N130" i="3"/>
  <c r="O130" i="3"/>
  <c r="P130" i="3"/>
  <c r="N131" i="3"/>
  <c r="O131" i="3"/>
  <c r="P131" i="3"/>
  <c r="N132" i="3"/>
  <c r="O132" i="3"/>
  <c r="P132" i="3"/>
  <c r="N133" i="3"/>
  <c r="O133" i="3"/>
  <c r="P133" i="3"/>
  <c r="N134" i="3"/>
  <c r="O134" i="3"/>
  <c r="P134" i="3"/>
  <c r="N135" i="3"/>
  <c r="O135" i="3"/>
  <c r="P135" i="3"/>
  <c r="N136" i="3"/>
  <c r="O136" i="3"/>
  <c r="P136" i="3"/>
  <c r="N137" i="3"/>
  <c r="O137" i="3"/>
  <c r="P137" i="3"/>
  <c r="N138" i="3"/>
  <c r="O138" i="3"/>
  <c r="P138" i="3"/>
  <c r="N139" i="3"/>
  <c r="O139" i="3"/>
  <c r="P139" i="3"/>
  <c r="N140" i="3"/>
  <c r="O140" i="3"/>
  <c r="P140" i="3"/>
  <c r="N141" i="3"/>
  <c r="O141" i="3"/>
  <c r="P141" i="3"/>
  <c r="N142" i="3"/>
  <c r="O142" i="3"/>
  <c r="P142" i="3"/>
  <c r="N143" i="3"/>
  <c r="O143" i="3"/>
  <c r="P143" i="3"/>
  <c r="N144" i="3"/>
  <c r="O144" i="3"/>
  <c r="P144" i="3"/>
  <c r="N145" i="3"/>
  <c r="O145" i="3"/>
  <c r="P145" i="3"/>
  <c r="N146" i="3"/>
  <c r="O146" i="3"/>
  <c r="P146" i="3"/>
  <c r="N147" i="3"/>
  <c r="O147" i="3"/>
  <c r="P147" i="3"/>
  <c r="N148" i="3"/>
  <c r="O148" i="3"/>
  <c r="P148" i="3"/>
  <c r="N149" i="3"/>
  <c r="O149" i="3"/>
  <c r="P149" i="3"/>
  <c r="N150" i="3"/>
  <c r="O150" i="3"/>
  <c r="P150" i="3"/>
  <c r="N151" i="3"/>
  <c r="O151" i="3"/>
  <c r="P151" i="3"/>
  <c r="N152" i="3"/>
  <c r="O152" i="3"/>
  <c r="P152" i="3"/>
  <c r="N153" i="3"/>
  <c r="O153" i="3"/>
  <c r="P153" i="3"/>
  <c r="N154" i="3"/>
  <c r="O154" i="3"/>
  <c r="P154" i="3"/>
  <c r="N155" i="3"/>
  <c r="O155" i="3"/>
  <c r="P155" i="3"/>
  <c r="N156" i="3"/>
  <c r="O156" i="3"/>
  <c r="P156" i="3"/>
  <c r="P157" i="3"/>
  <c r="O157" i="3"/>
  <c r="N157" i="3"/>
  <c r="H37" i="2" l="1"/>
  <c r="H38" i="2" l="1"/>
  <c r="H166" i="7"/>
  <c r="S166" i="7"/>
  <c r="M166" i="7"/>
  <c r="H165" i="7"/>
  <c r="Q165" i="7"/>
  <c r="M165" i="7"/>
  <c r="H164" i="7"/>
  <c r="Q164" i="7"/>
  <c r="M164" i="7"/>
  <c r="H163" i="7"/>
  <c r="Q163" i="7"/>
  <c r="M163" i="7"/>
  <c r="P164" i="3"/>
  <c r="P163" i="3"/>
  <c r="P162" i="3"/>
  <c r="P161" i="3"/>
  <c r="I48" i="2"/>
  <c r="I49" i="2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117" i="3"/>
  <c r="L117" i="3"/>
  <c r="M117" i="3"/>
  <c r="K118" i="3"/>
  <c r="L118" i="3"/>
  <c r="M118" i="3"/>
  <c r="K119" i="3"/>
  <c r="L119" i="3"/>
  <c r="M119" i="3"/>
  <c r="K120" i="3"/>
  <c r="L120" i="3"/>
  <c r="M120" i="3"/>
  <c r="K121" i="3"/>
  <c r="L121" i="3"/>
  <c r="M121" i="3"/>
  <c r="K122" i="3"/>
  <c r="L122" i="3"/>
  <c r="M122" i="3"/>
  <c r="K123" i="3"/>
  <c r="L123" i="3"/>
  <c r="M123" i="3"/>
  <c r="K124" i="3"/>
  <c r="L124" i="3"/>
  <c r="M124" i="3"/>
  <c r="K125" i="3"/>
  <c r="L125" i="3"/>
  <c r="M125" i="3"/>
  <c r="K126" i="3"/>
  <c r="L126" i="3"/>
  <c r="M126" i="3"/>
  <c r="K127" i="3"/>
  <c r="L127" i="3"/>
  <c r="M127" i="3"/>
  <c r="K128" i="3"/>
  <c r="L128" i="3"/>
  <c r="M128" i="3"/>
  <c r="K129" i="3"/>
  <c r="L129" i="3"/>
  <c r="M129" i="3"/>
  <c r="K130" i="3"/>
  <c r="L130" i="3"/>
  <c r="M130" i="3"/>
  <c r="K131" i="3"/>
  <c r="L131" i="3"/>
  <c r="M131" i="3"/>
  <c r="K132" i="3"/>
  <c r="L132" i="3"/>
  <c r="M132" i="3"/>
  <c r="K133" i="3"/>
  <c r="L133" i="3"/>
  <c r="M133" i="3"/>
  <c r="K134" i="3"/>
  <c r="L134" i="3"/>
  <c r="M134" i="3"/>
  <c r="K135" i="3"/>
  <c r="L135" i="3"/>
  <c r="M135" i="3"/>
  <c r="K136" i="3"/>
  <c r="L136" i="3"/>
  <c r="M136" i="3"/>
  <c r="K137" i="3"/>
  <c r="L137" i="3"/>
  <c r="M137" i="3"/>
  <c r="K138" i="3"/>
  <c r="L138" i="3"/>
  <c r="M138" i="3"/>
  <c r="K139" i="3"/>
  <c r="L139" i="3"/>
  <c r="M139" i="3"/>
  <c r="K140" i="3"/>
  <c r="L140" i="3"/>
  <c r="M140" i="3"/>
  <c r="K141" i="3"/>
  <c r="L141" i="3"/>
  <c r="M141" i="3"/>
  <c r="K142" i="3"/>
  <c r="L142" i="3"/>
  <c r="M142" i="3"/>
  <c r="K143" i="3"/>
  <c r="L143" i="3"/>
  <c r="M143" i="3"/>
  <c r="K144" i="3"/>
  <c r="L144" i="3"/>
  <c r="M144" i="3"/>
  <c r="K145" i="3"/>
  <c r="L145" i="3"/>
  <c r="M145" i="3"/>
  <c r="K146" i="3"/>
  <c r="L146" i="3"/>
  <c r="M146" i="3"/>
  <c r="K147" i="3"/>
  <c r="L147" i="3"/>
  <c r="M147" i="3"/>
  <c r="K148" i="3"/>
  <c r="L148" i="3"/>
  <c r="M148" i="3"/>
  <c r="K149" i="3"/>
  <c r="L149" i="3"/>
  <c r="M149" i="3"/>
  <c r="K150" i="3"/>
  <c r="L150" i="3"/>
  <c r="M150" i="3"/>
  <c r="K151" i="3"/>
  <c r="L151" i="3"/>
  <c r="M151" i="3"/>
  <c r="K152" i="3"/>
  <c r="L152" i="3"/>
  <c r="M152" i="3"/>
  <c r="K153" i="3"/>
  <c r="L153" i="3"/>
  <c r="M153" i="3"/>
  <c r="K154" i="3"/>
  <c r="L154" i="3"/>
  <c r="M154" i="3"/>
  <c r="K155" i="3"/>
  <c r="L155" i="3"/>
  <c r="M155" i="3"/>
  <c r="K156" i="3"/>
  <c r="L156" i="3"/>
  <c r="M156" i="3"/>
  <c r="K157" i="3"/>
  <c r="L157" i="3"/>
  <c r="M157" i="3"/>
  <c r="L6" i="3"/>
  <c r="M6" i="3"/>
  <c r="K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R45" i="3"/>
  <c r="S45" i="3"/>
  <c r="T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S71" i="3" s="1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6" i="3"/>
  <c r="I156" i="3"/>
  <c r="J156" i="3"/>
  <c r="I157" i="3"/>
  <c r="J157" i="3"/>
  <c r="H157" i="3"/>
  <c r="T157" i="3" l="1"/>
  <c r="R156" i="3"/>
  <c r="R152" i="3"/>
  <c r="R148" i="3"/>
  <c r="W148" i="3" s="1"/>
  <c r="S145" i="3"/>
  <c r="S141" i="3"/>
  <c r="S137" i="3"/>
  <c r="S133" i="3"/>
  <c r="S129" i="3"/>
  <c r="S121" i="3"/>
  <c r="S157" i="3"/>
  <c r="S153" i="3"/>
  <c r="T150" i="3"/>
  <c r="T146" i="3"/>
  <c r="T142" i="3"/>
  <c r="T138" i="3"/>
  <c r="T134" i="3"/>
  <c r="T130" i="3"/>
  <c r="T126" i="3"/>
  <c r="R124" i="3"/>
  <c r="X124" i="3" s="1"/>
  <c r="R120" i="3"/>
  <c r="T118" i="3"/>
  <c r="R116" i="3"/>
  <c r="T114" i="3"/>
  <c r="S113" i="3"/>
  <c r="R112" i="3"/>
  <c r="T110" i="3"/>
  <c r="S109" i="3"/>
  <c r="R108" i="3"/>
  <c r="T106" i="3"/>
  <c r="S105" i="3"/>
  <c r="R104" i="3"/>
  <c r="X104" i="3" s="1"/>
  <c r="T102" i="3"/>
  <c r="S101" i="3"/>
  <c r="R100" i="3"/>
  <c r="T98" i="3"/>
  <c r="S97" i="3"/>
  <c r="R96" i="3"/>
  <c r="T94" i="3"/>
  <c r="S93" i="3"/>
  <c r="R92" i="3"/>
  <c r="T90" i="3"/>
  <c r="S89" i="3"/>
  <c r="R88" i="3"/>
  <c r="X88" i="3" s="1"/>
  <c r="T86" i="3"/>
  <c r="S85" i="3"/>
  <c r="R84" i="3"/>
  <c r="T82" i="3"/>
  <c r="S81" i="3"/>
  <c r="R80" i="3"/>
  <c r="T78" i="3"/>
  <c r="R76" i="3"/>
  <c r="W76" i="3" s="1"/>
  <c r="T74" i="3"/>
  <c r="S73" i="3"/>
  <c r="R72" i="3"/>
  <c r="R44" i="3"/>
  <c r="W44" i="3" s="1"/>
  <c r="T42" i="3"/>
  <c r="S41" i="3"/>
  <c r="R40" i="3"/>
  <c r="T38" i="3"/>
  <c r="S37" i="3"/>
  <c r="R36" i="3"/>
  <c r="T34" i="3"/>
  <c r="S33" i="3"/>
  <c r="R32" i="3"/>
  <c r="T30" i="3"/>
  <c r="S29" i="3"/>
  <c r="R28" i="3"/>
  <c r="W28" i="3" s="1"/>
  <c r="T26" i="3"/>
  <c r="S25" i="3"/>
  <c r="R24" i="3"/>
  <c r="T22" i="3"/>
  <c r="S21" i="3"/>
  <c r="R20" i="3"/>
  <c r="T18" i="3"/>
  <c r="S17" i="3"/>
  <c r="R16" i="3"/>
  <c r="T14" i="3"/>
  <c r="S13" i="3"/>
  <c r="R12" i="3"/>
  <c r="W12" i="3" s="1"/>
  <c r="T10" i="3"/>
  <c r="S9" i="3"/>
  <c r="R8" i="3"/>
  <c r="T154" i="3"/>
  <c r="S149" i="3"/>
  <c r="R144" i="3"/>
  <c r="R140" i="3"/>
  <c r="R136" i="3"/>
  <c r="X136" i="3" s="1"/>
  <c r="R132" i="3"/>
  <c r="R128" i="3"/>
  <c r="S125" i="3"/>
  <c r="T122" i="3"/>
  <c r="S117" i="3"/>
  <c r="S70" i="3"/>
  <c r="R69" i="3"/>
  <c r="T67" i="3"/>
  <c r="S66" i="3"/>
  <c r="R65" i="3"/>
  <c r="T63" i="3"/>
  <c r="S62" i="3"/>
  <c r="R61" i="3"/>
  <c r="T59" i="3"/>
  <c r="S58" i="3"/>
  <c r="R57" i="3"/>
  <c r="X57" i="3" s="1"/>
  <c r="T55" i="3"/>
  <c r="S54" i="3"/>
  <c r="R53" i="3"/>
  <c r="T51" i="3"/>
  <c r="S50" i="3"/>
  <c r="R49" i="3"/>
  <c r="T47" i="3"/>
  <c r="S46" i="3"/>
  <c r="S163" i="7"/>
  <c r="J164" i="7"/>
  <c r="O166" i="7"/>
  <c r="O171" i="7" s="1"/>
  <c r="J163" i="7"/>
  <c r="O164" i="7"/>
  <c r="O169" i="7" s="1"/>
  <c r="S165" i="7"/>
  <c r="J166" i="7"/>
  <c r="O163" i="7"/>
  <c r="O168" i="7" s="1"/>
  <c r="S164" i="7"/>
  <c r="J165" i="7"/>
  <c r="T155" i="3"/>
  <c r="T151" i="3"/>
  <c r="T147" i="3"/>
  <c r="T143" i="3"/>
  <c r="T139" i="3"/>
  <c r="S134" i="3"/>
  <c r="S130" i="3"/>
  <c r="S126" i="3"/>
  <c r="S122" i="3"/>
  <c r="S118" i="3"/>
  <c r="R113" i="3"/>
  <c r="W113" i="3" s="1"/>
  <c r="R109" i="3"/>
  <c r="X109" i="3" s="1"/>
  <c r="R105" i="3"/>
  <c r="R101" i="3"/>
  <c r="X101" i="3" s="1"/>
  <c r="R97" i="3"/>
  <c r="S90" i="3"/>
  <c r="S86" i="3"/>
  <c r="S82" i="3"/>
  <c r="S78" i="3"/>
  <c r="R73" i="3"/>
  <c r="X73" i="3" s="1"/>
  <c r="T71" i="3"/>
  <c r="T43" i="3"/>
  <c r="S42" i="3"/>
  <c r="R41" i="3"/>
  <c r="X41" i="3" s="1"/>
  <c r="T39" i="3"/>
  <c r="S38" i="3"/>
  <c r="R37" i="3"/>
  <c r="W37" i="3" s="1"/>
  <c r="T35" i="3"/>
  <c r="S34" i="3"/>
  <c r="R33" i="3"/>
  <c r="X33" i="3" s="1"/>
  <c r="T31" i="3"/>
  <c r="S30" i="3"/>
  <c r="R29" i="3"/>
  <c r="W29" i="3" s="1"/>
  <c r="T27" i="3"/>
  <c r="S26" i="3"/>
  <c r="R25" i="3"/>
  <c r="X25" i="3" s="1"/>
  <c r="T23" i="3"/>
  <c r="S22" i="3"/>
  <c r="R21" i="3"/>
  <c r="W21" i="3" s="1"/>
  <c r="T19" i="3"/>
  <c r="S18" i="3"/>
  <c r="R17" i="3"/>
  <c r="X17" i="3" s="1"/>
  <c r="T15" i="3"/>
  <c r="S14" i="3"/>
  <c r="R13" i="3"/>
  <c r="X13" i="3" s="1"/>
  <c r="T11" i="3"/>
  <c r="S10" i="3"/>
  <c r="R9" i="3"/>
  <c r="W9" i="3" s="1"/>
  <c r="T7" i="3"/>
  <c r="R153" i="3"/>
  <c r="X153" i="3" s="1"/>
  <c r="R149" i="3"/>
  <c r="X149" i="3" s="1"/>
  <c r="R145" i="3"/>
  <c r="X145" i="3" s="1"/>
  <c r="R141" i="3"/>
  <c r="R137" i="3"/>
  <c r="X137" i="3" s="1"/>
  <c r="R133" i="3"/>
  <c r="W133" i="3" s="1"/>
  <c r="R129" i="3"/>
  <c r="W129" i="3" s="1"/>
  <c r="R125" i="3"/>
  <c r="R121" i="3"/>
  <c r="W121" i="3" s="1"/>
  <c r="R117" i="3"/>
  <c r="S114" i="3"/>
  <c r="S110" i="3"/>
  <c r="S106" i="3"/>
  <c r="S102" i="3"/>
  <c r="S98" i="3"/>
  <c r="S94" i="3"/>
  <c r="T91" i="3"/>
  <c r="T87" i="3"/>
  <c r="T83" i="3"/>
  <c r="T79" i="3"/>
  <c r="S74" i="3"/>
  <c r="R70" i="3"/>
  <c r="X70" i="3" s="1"/>
  <c r="T68" i="3"/>
  <c r="S67" i="3"/>
  <c r="R66" i="3"/>
  <c r="W66" i="3" s="1"/>
  <c r="T64" i="3"/>
  <c r="S63" i="3"/>
  <c r="R62" i="3"/>
  <c r="T60" i="3"/>
  <c r="S59" i="3"/>
  <c r="R58" i="3"/>
  <c r="X58" i="3" s="1"/>
  <c r="T56" i="3"/>
  <c r="S55" i="3"/>
  <c r="R54" i="3"/>
  <c r="T52" i="3"/>
  <c r="S51" i="3"/>
  <c r="R50" i="3"/>
  <c r="W50" i="3" s="1"/>
  <c r="T48" i="3"/>
  <c r="S47" i="3"/>
  <c r="R46" i="3"/>
  <c r="S154" i="3"/>
  <c r="S150" i="3"/>
  <c r="S146" i="3"/>
  <c r="S142" i="3"/>
  <c r="S138" i="3"/>
  <c r="T135" i="3"/>
  <c r="T131" i="3"/>
  <c r="T127" i="3"/>
  <c r="T123" i="3"/>
  <c r="T119" i="3"/>
  <c r="T115" i="3"/>
  <c r="T111" i="3"/>
  <c r="T107" i="3"/>
  <c r="T103" i="3"/>
  <c r="T99" i="3"/>
  <c r="T95" i="3"/>
  <c r="R93" i="3"/>
  <c r="X93" i="3" s="1"/>
  <c r="R89" i="3"/>
  <c r="R85" i="3"/>
  <c r="X85" i="3" s="1"/>
  <c r="R81" i="3"/>
  <c r="X81" i="3" s="1"/>
  <c r="T75" i="3"/>
  <c r="R157" i="3"/>
  <c r="S156" i="3"/>
  <c r="R155" i="3"/>
  <c r="T153" i="3"/>
  <c r="S152" i="3"/>
  <c r="R151" i="3"/>
  <c r="X151" i="3" s="1"/>
  <c r="T149" i="3"/>
  <c r="S148" i="3"/>
  <c r="R147" i="3"/>
  <c r="W147" i="3" s="1"/>
  <c r="T70" i="3"/>
  <c r="S69" i="3"/>
  <c r="R68" i="3"/>
  <c r="X68" i="3" s="1"/>
  <c r="T66" i="3"/>
  <c r="S65" i="3"/>
  <c r="R64" i="3"/>
  <c r="W64" i="3" s="1"/>
  <c r="T62" i="3"/>
  <c r="S61" i="3"/>
  <c r="R60" i="3"/>
  <c r="X60" i="3" s="1"/>
  <c r="T58" i="3"/>
  <c r="S57" i="3"/>
  <c r="R56" i="3"/>
  <c r="X56" i="3" s="1"/>
  <c r="T54" i="3"/>
  <c r="S53" i="3"/>
  <c r="R52" i="3"/>
  <c r="W52" i="3" s="1"/>
  <c r="T50" i="3"/>
  <c r="S49" i="3"/>
  <c r="R48" i="3"/>
  <c r="X48" i="3" s="1"/>
  <c r="T46" i="3"/>
  <c r="T145" i="3"/>
  <c r="S144" i="3"/>
  <c r="R143" i="3"/>
  <c r="W143" i="3" s="1"/>
  <c r="T141" i="3"/>
  <c r="S140" i="3"/>
  <c r="R139" i="3"/>
  <c r="X139" i="3" s="1"/>
  <c r="T137" i="3"/>
  <c r="S136" i="3"/>
  <c r="R135" i="3"/>
  <c r="X135" i="3" s="1"/>
  <c r="T133" i="3"/>
  <c r="S132" i="3"/>
  <c r="R131" i="3"/>
  <c r="X131" i="3" s="1"/>
  <c r="T129" i="3"/>
  <c r="S128" i="3"/>
  <c r="R127" i="3"/>
  <c r="T125" i="3"/>
  <c r="S124" i="3"/>
  <c r="R123" i="3"/>
  <c r="X123" i="3" s="1"/>
  <c r="T121" i="3"/>
  <c r="S120" i="3"/>
  <c r="R119" i="3"/>
  <c r="W119" i="3" s="1"/>
  <c r="T117" i="3"/>
  <c r="S116" i="3"/>
  <c r="R115" i="3"/>
  <c r="W115" i="3" s="1"/>
  <c r="T113" i="3"/>
  <c r="S112" i="3"/>
  <c r="R111" i="3"/>
  <c r="W111" i="3" s="1"/>
  <c r="T109" i="3"/>
  <c r="S108" i="3"/>
  <c r="R107" i="3"/>
  <c r="X107" i="3" s="1"/>
  <c r="T105" i="3"/>
  <c r="S104" i="3"/>
  <c r="R103" i="3"/>
  <c r="X103" i="3" s="1"/>
  <c r="T101" i="3"/>
  <c r="S100" i="3"/>
  <c r="R99" i="3"/>
  <c r="X99" i="3" s="1"/>
  <c r="T97" i="3"/>
  <c r="S96" i="3"/>
  <c r="R95" i="3"/>
  <c r="W95" i="3" s="1"/>
  <c r="T93" i="3"/>
  <c r="S92" i="3"/>
  <c r="R91" i="3"/>
  <c r="X91" i="3" s="1"/>
  <c r="T89" i="3"/>
  <c r="S88" i="3"/>
  <c r="R87" i="3"/>
  <c r="T85" i="3"/>
  <c r="S84" i="3"/>
  <c r="R83" i="3"/>
  <c r="W83" i="3" s="1"/>
  <c r="T81" i="3"/>
  <c r="S80" i="3"/>
  <c r="R79" i="3"/>
  <c r="X79" i="3" s="1"/>
  <c r="T77" i="3"/>
  <c r="S76" i="3"/>
  <c r="R75" i="3"/>
  <c r="X75" i="3" s="1"/>
  <c r="T73" i="3"/>
  <c r="S72" i="3"/>
  <c r="S44" i="3"/>
  <c r="R43" i="3"/>
  <c r="W43" i="3" s="1"/>
  <c r="T41" i="3"/>
  <c r="S40" i="3"/>
  <c r="R39" i="3"/>
  <c r="W39" i="3" s="1"/>
  <c r="T37" i="3"/>
  <c r="S36" i="3"/>
  <c r="R35" i="3"/>
  <c r="X35" i="3" s="1"/>
  <c r="T33" i="3"/>
  <c r="S32" i="3"/>
  <c r="R31" i="3"/>
  <c r="W31" i="3" s="1"/>
  <c r="T29" i="3"/>
  <c r="S28" i="3"/>
  <c r="R27" i="3"/>
  <c r="W27" i="3" s="1"/>
  <c r="T25" i="3"/>
  <c r="S24" i="3"/>
  <c r="R23" i="3"/>
  <c r="W23" i="3" s="1"/>
  <c r="T21" i="3"/>
  <c r="S20" i="3"/>
  <c r="R19" i="3"/>
  <c r="X19" i="3" s="1"/>
  <c r="T17" i="3"/>
  <c r="S16" i="3"/>
  <c r="R15" i="3"/>
  <c r="X15" i="3" s="1"/>
  <c r="T13" i="3"/>
  <c r="S12" i="3"/>
  <c r="R11" i="3"/>
  <c r="X11" i="3" s="1"/>
  <c r="T9" i="3"/>
  <c r="S8" i="3"/>
  <c r="R7" i="3"/>
  <c r="W149" i="3"/>
  <c r="W141" i="3"/>
  <c r="X141" i="3"/>
  <c r="W117" i="3"/>
  <c r="X117" i="3"/>
  <c r="W105" i="3"/>
  <c r="X105" i="3"/>
  <c r="W97" i="3"/>
  <c r="X97" i="3"/>
  <c r="W89" i="3"/>
  <c r="X89" i="3"/>
  <c r="W69" i="3"/>
  <c r="X69" i="3"/>
  <c r="W65" i="3"/>
  <c r="X65" i="3"/>
  <c r="W61" i="3"/>
  <c r="X61" i="3"/>
  <c r="W45" i="3"/>
  <c r="X45" i="3"/>
  <c r="X29" i="3"/>
  <c r="W13" i="3"/>
  <c r="W156" i="3"/>
  <c r="X156" i="3"/>
  <c r="W152" i="3"/>
  <c r="X152" i="3"/>
  <c r="W144" i="3"/>
  <c r="X144" i="3"/>
  <c r="X140" i="3"/>
  <c r="W140" i="3"/>
  <c r="X132" i="3"/>
  <c r="W132" i="3"/>
  <c r="W128" i="3"/>
  <c r="X128" i="3"/>
  <c r="W120" i="3"/>
  <c r="X120" i="3"/>
  <c r="X116" i="3"/>
  <c r="W116" i="3"/>
  <c r="W112" i="3"/>
  <c r="X112" i="3"/>
  <c r="X108" i="3"/>
  <c r="W108" i="3"/>
  <c r="W104" i="3"/>
  <c r="W100" i="3"/>
  <c r="X100" i="3"/>
  <c r="W96" i="3"/>
  <c r="X96" i="3"/>
  <c r="W92" i="3"/>
  <c r="X92" i="3"/>
  <c r="W84" i="3"/>
  <c r="X84" i="3"/>
  <c r="W80" i="3"/>
  <c r="X80" i="3"/>
  <c r="W72" i="3"/>
  <c r="X72" i="3"/>
  <c r="X64" i="3"/>
  <c r="W56" i="3"/>
  <c r="X44" i="3"/>
  <c r="W40" i="3"/>
  <c r="X40" i="3"/>
  <c r="W36" i="3"/>
  <c r="X36" i="3"/>
  <c r="W32" i="3"/>
  <c r="X32" i="3"/>
  <c r="W24" i="3"/>
  <c r="X24" i="3"/>
  <c r="W20" i="3"/>
  <c r="X20" i="3"/>
  <c r="W16" i="3"/>
  <c r="X16" i="3"/>
  <c r="W8" i="3"/>
  <c r="X8" i="3"/>
  <c r="W53" i="3"/>
  <c r="X53" i="3"/>
  <c r="W49" i="3"/>
  <c r="X49" i="3"/>
  <c r="X21" i="3"/>
  <c r="W70" i="3"/>
  <c r="W62" i="3"/>
  <c r="X62" i="3"/>
  <c r="W46" i="3"/>
  <c r="X46" i="3"/>
  <c r="W125" i="3"/>
  <c r="X125" i="3"/>
  <c r="W157" i="3"/>
  <c r="W155" i="3"/>
  <c r="X155" i="3"/>
  <c r="X147" i="3"/>
  <c r="W135" i="3"/>
  <c r="W127" i="3"/>
  <c r="X127" i="3"/>
  <c r="X119" i="3"/>
  <c r="X111" i="3"/>
  <c r="W103" i="3"/>
  <c r="X95" i="3"/>
  <c r="W87" i="3"/>
  <c r="X87" i="3"/>
  <c r="W79" i="3"/>
  <c r="X31" i="3"/>
  <c r="W15" i="3"/>
  <c r="W7" i="3"/>
  <c r="X7" i="3"/>
  <c r="X143" i="3"/>
  <c r="W54" i="3"/>
  <c r="X54" i="3"/>
  <c r="T156" i="3"/>
  <c r="S155" i="3"/>
  <c r="R154" i="3"/>
  <c r="T152" i="3"/>
  <c r="S151" i="3"/>
  <c r="R150" i="3"/>
  <c r="T148" i="3"/>
  <c r="S147" i="3"/>
  <c r="R146" i="3"/>
  <c r="T144" i="3"/>
  <c r="S143" i="3"/>
  <c r="R142" i="3"/>
  <c r="T140" i="3"/>
  <c r="S139" i="3"/>
  <c r="R138" i="3"/>
  <c r="T136" i="3"/>
  <c r="S135" i="3"/>
  <c r="R134" i="3"/>
  <c r="T132" i="3"/>
  <c r="S131" i="3"/>
  <c r="R130" i="3"/>
  <c r="T128" i="3"/>
  <c r="S127" i="3"/>
  <c r="R126" i="3"/>
  <c r="T124" i="3"/>
  <c r="S123" i="3"/>
  <c r="R122" i="3"/>
  <c r="T120" i="3"/>
  <c r="S119" i="3"/>
  <c r="R118" i="3"/>
  <c r="T116" i="3"/>
  <c r="S115" i="3"/>
  <c r="R114" i="3"/>
  <c r="T112" i="3"/>
  <c r="S111" i="3"/>
  <c r="R110" i="3"/>
  <c r="T108" i="3"/>
  <c r="S107" i="3"/>
  <c r="R106" i="3"/>
  <c r="T104" i="3"/>
  <c r="S103" i="3"/>
  <c r="R102" i="3"/>
  <c r="T100" i="3"/>
  <c r="S99" i="3"/>
  <c r="R98" i="3"/>
  <c r="T96" i="3"/>
  <c r="S95" i="3"/>
  <c r="R94" i="3"/>
  <c r="T92" i="3"/>
  <c r="S91" i="3"/>
  <c r="R90" i="3"/>
  <c r="T88" i="3"/>
  <c r="S87" i="3"/>
  <c r="R86" i="3"/>
  <c r="T84" i="3"/>
  <c r="S83" i="3"/>
  <c r="R82" i="3"/>
  <c r="T80" i="3"/>
  <c r="S79" i="3"/>
  <c r="R78" i="3"/>
  <c r="T76" i="3"/>
  <c r="S75" i="3"/>
  <c r="R74" i="3"/>
  <c r="T72" i="3"/>
  <c r="T44" i="3"/>
  <c r="S43" i="3"/>
  <c r="R42" i="3"/>
  <c r="T40" i="3"/>
  <c r="S39" i="3"/>
  <c r="R38" i="3"/>
  <c r="T36" i="3"/>
  <c r="S35" i="3"/>
  <c r="R34" i="3"/>
  <c r="T32" i="3"/>
  <c r="S31" i="3"/>
  <c r="R30" i="3"/>
  <c r="T28" i="3"/>
  <c r="S27" i="3"/>
  <c r="R26" i="3"/>
  <c r="T24" i="3"/>
  <c r="S23" i="3"/>
  <c r="R22" i="3"/>
  <c r="T20" i="3"/>
  <c r="S19" i="3"/>
  <c r="R18" i="3"/>
  <c r="T16" i="3"/>
  <c r="S15" i="3"/>
  <c r="R14" i="3"/>
  <c r="T12" i="3"/>
  <c r="S11" i="3"/>
  <c r="R10" i="3"/>
  <c r="T8" i="3"/>
  <c r="S7" i="3"/>
  <c r="R71" i="3"/>
  <c r="T69" i="3"/>
  <c r="S68" i="3"/>
  <c r="R67" i="3"/>
  <c r="T65" i="3"/>
  <c r="S64" i="3"/>
  <c r="R63" i="3"/>
  <c r="T61" i="3"/>
  <c r="S60" i="3"/>
  <c r="R59" i="3"/>
  <c r="T57" i="3"/>
  <c r="S56" i="3"/>
  <c r="R55" i="3"/>
  <c r="T53" i="3"/>
  <c r="S52" i="3"/>
  <c r="R51" i="3"/>
  <c r="T49" i="3"/>
  <c r="S48" i="3"/>
  <c r="R47" i="3"/>
  <c r="S77" i="3"/>
  <c r="R77" i="3"/>
  <c r="L48" i="2"/>
  <c r="L49" i="2"/>
  <c r="M164" i="3"/>
  <c r="L163" i="3"/>
  <c r="C16" i="2" s="1"/>
  <c r="J49" i="2"/>
  <c r="L162" i="3"/>
  <c r="C15" i="2" s="1"/>
  <c r="L164" i="3"/>
  <c r="C17" i="2" s="1"/>
  <c r="K162" i="3"/>
  <c r="B15" i="2" s="1"/>
  <c r="K163" i="3"/>
  <c r="B16" i="2" s="1"/>
  <c r="M161" i="3"/>
  <c r="D14" i="2" s="1"/>
  <c r="L161" i="3"/>
  <c r="C14" i="2" s="1"/>
  <c r="K164" i="3"/>
  <c r="B17" i="2" s="1"/>
  <c r="M162" i="3"/>
  <c r="D15" i="2" s="1"/>
  <c r="M163" i="3"/>
  <c r="D16" i="2" s="1"/>
  <c r="K161" i="3"/>
  <c r="B14" i="2" s="1"/>
  <c r="K48" i="2"/>
  <c r="K49" i="2"/>
  <c r="H163" i="3"/>
  <c r="B10" i="2" s="1"/>
  <c r="I162" i="3"/>
  <c r="C9" i="2" s="1"/>
  <c r="I163" i="3"/>
  <c r="I164" i="3"/>
  <c r="C11" i="2" s="1"/>
  <c r="K15" i="2"/>
  <c r="H162" i="3"/>
  <c r="B9" i="2" s="1"/>
  <c r="J161" i="3"/>
  <c r="H164" i="3"/>
  <c r="I161" i="3"/>
  <c r="C8" i="2" s="1"/>
  <c r="J15" i="2"/>
  <c r="J48" i="2"/>
  <c r="I47" i="2"/>
  <c r="J162" i="3"/>
  <c r="D9" i="2" s="1"/>
  <c r="J163" i="3"/>
  <c r="D10" i="2" s="1"/>
  <c r="H161" i="3"/>
  <c r="J164" i="3"/>
  <c r="D11" i="2" s="1"/>
  <c r="J39" i="2"/>
  <c r="J47" i="2"/>
  <c r="K39" i="2"/>
  <c r="K47" i="2"/>
  <c r="L39" i="2"/>
  <c r="L47" i="2"/>
  <c r="O165" i="7"/>
  <c r="O170" i="7" s="1"/>
  <c r="N165" i="7"/>
  <c r="N170" i="7" s="1"/>
  <c r="R163" i="7"/>
  <c r="I164" i="7"/>
  <c r="N166" i="7"/>
  <c r="N171" i="7" s="1"/>
  <c r="I163" i="7"/>
  <c r="R166" i="7"/>
  <c r="N164" i="7"/>
  <c r="N169" i="7" s="1"/>
  <c r="R165" i="7"/>
  <c r="I166" i="7"/>
  <c r="N163" i="7"/>
  <c r="N168" i="7" s="1"/>
  <c r="R164" i="7"/>
  <c r="I165" i="7"/>
  <c r="L15" i="2"/>
  <c r="O163" i="3"/>
  <c r="C22" i="2" s="1"/>
  <c r="O162" i="3"/>
  <c r="O161" i="3"/>
  <c r="O164" i="3"/>
  <c r="N162" i="3"/>
  <c r="N163" i="3"/>
  <c r="N161" i="3"/>
  <c r="N164" i="3"/>
  <c r="H36" i="2"/>
  <c r="I39" i="2"/>
  <c r="I15" i="2"/>
  <c r="I26" i="2"/>
  <c r="K7" i="2"/>
  <c r="L8" i="2"/>
  <c r="K8" i="2"/>
  <c r="J8" i="2"/>
  <c r="I8" i="2"/>
  <c r="I7" i="2"/>
  <c r="L7" i="2"/>
  <c r="J7" i="2"/>
  <c r="D23" i="2"/>
  <c r="D17" i="2"/>
  <c r="D22" i="2"/>
  <c r="D21" i="2"/>
  <c r="D20" i="2"/>
  <c r="X28" i="3" l="1"/>
  <c r="W88" i="3"/>
  <c r="W136" i="3"/>
  <c r="X12" i="3"/>
  <c r="X121" i="3"/>
  <c r="X66" i="3"/>
  <c r="W48" i="3"/>
  <c r="W57" i="3"/>
  <c r="W81" i="3"/>
  <c r="U157" i="3"/>
  <c r="X76" i="3"/>
  <c r="W124" i="3"/>
  <c r="X148" i="3"/>
  <c r="W17" i="3"/>
  <c r="W35" i="3"/>
  <c r="W99" i="3"/>
  <c r="X115" i="3"/>
  <c r="W131" i="3"/>
  <c r="W93" i="3"/>
  <c r="W137" i="3"/>
  <c r="W153" i="3"/>
  <c r="W19" i="3"/>
  <c r="W33" i="3"/>
  <c r="X83" i="3"/>
  <c r="X50" i="3"/>
  <c r="X52" i="3"/>
  <c r="W68" i="3"/>
  <c r="W101" i="3"/>
  <c r="W145" i="3"/>
  <c r="X23" i="3"/>
  <c r="X39" i="3"/>
  <c r="W91" i="3"/>
  <c r="X157" i="3"/>
  <c r="X37" i="3"/>
  <c r="X113" i="3"/>
  <c r="X133" i="3"/>
  <c r="W60" i="3"/>
  <c r="W151" i="3"/>
  <c r="W41" i="3"/>
  <c r="W75" i="3"/>
  <c r="W139" i="3"/>
  <c r="W58" i="3"/>
  <c r="W25" i="3"/>
  <c r="W109" i="3"/>
  <c r="W11" i="3"/>
  <c r="W123" i="3"/>
  <c r="W85" i="3"/>
  <c r="W107" i="3"/>
  <c r="W73" i="3"/>
  <c r="X27" i="3"/>
  <c r="X43" i="3"/>
  <c r="X129" i="3"/>
  <c r="X9" i="3"/>
  <c r="W34" i="3"/>
  <c r="X34" i="3"/>
  <c r="W77" i="3"/>
  <c r="X77" i="3"/>
  <c r="W55" i="3"/>
  <c r="X55" i="3"/>
  <c r="X71" i="3"/>
  <c r="W71" i="3"/>
  <c r="W22" i="3"/>
  <c r="X22" i="3"/>
  <c r="W38" i="3"/>
  <c r="X38" i="3"/>
  <c r="W86" i="3"/>
  <c r="X86" i="3"/>
  <c r="W102" i="3"/>
  <c r="X102" i="3"/>
  <c r="W118" i="3"/>
  <c r="X118" i="3"/>
  <c r="W134" i="3"/>
  <c r="X134" i="3"/>
  <c r="W150" i="3"/>
  <c r="X150" i="3"/>
  <c r="W51" i="3"/>
  <c r="X51" i="3"/>
  <c r="W67" i="3"/>
  <c r="X67" i="3"/>
  <c r="W82" i="3"/>
  <c r="X82" i="3"/>
  <c r="W98" i="3"/>
  <c r="X98" i="3"/>
  <c r="W114" i="3"/>
  <c r="X114" i="3"/>
  <c r="W130" i="3"/>
  <c r="X130" i="3"/>
  <c r="W47" i="3"/>
  <c r="X47" i="3"/>
  <c r="W63" i="3"/>
  <c r="X63" i="3"/>
  <c r="W14" i="3"/>
  <c r="X14" i="3"/>
  <c r="W30" i="3"/>
  <c r="X30" i="3"/>
  <c r="W78" i="3"/>
  <c r="X78" i="3"/>
  <c r="W94" i="3"/>
  <c r="X94" i="3"/>
  <c r="W110" i="3"/>
  <c r="X110" i="3"/>
  <c r="W126" i="3"/>
  <c r="X126" i="3"/>
  <c r="W142" i="3"/>
  <c r="X142" i="3"/>
  <c r="W18" i="3"/>
  <c r="X18" i="3"/>
  <c r="W146" i="3"/>
  <c r="X146" i="3"/>
  <c r="X59" i="3"/>
  <c r="W59" i="3"/>
  <c r="W10" i="3"/>
  <c r="X10" i="3"/>
  <c r="W26" i="3"/>
  <c r="X26" i="3"/>
  <c r="W42" i="3"/>
  <c r="X42" i="3"/>
  <c r="W74" i="3"/>
  <c r="X74" i="3"/>
  <c r="W90" i="3"/>
  <c r="X90" i="3"/>
  <c r="W122" i="3"/>
  <c r="X122" i="3"/>
  <c r="W138" i="3"/>
  <c r="X138" i="3"/>
  <c r="W154" i="3"/>
  <c r="X154" i="3"/>
  <c r="W106" i="3"/>
  <c r="X106" i="3"/>
  <c r="H15" i="2"/>
  <c r="B11" i="2"/>
  <c r="B8" i="2"/>
  <c r="D8" i="2"/>
  <c r="C10" i="2"/>
  <c r="H39" i="2"/>
  <c r="I28" i="2"/>
  <c r="I29" i="2" s="1"/>
  <c r="C21" i="2"/>
  <c r="B22" i="2"/>
  <c r="B20" i="2"/>
  <c r="C20" i="2"/>
  <c r="B21" i="2"/>
  <c r="B23" i="2"/>
  <c r="C23" i="2"/>
  <c r="I30" i="2"/>
  <c r="I31" i="2" s="1"/>
  <c r="I33" i="2"/>
  <c r="I50" i="2" s="1"/>
  <c r="I17" i="2"/>
  <c r="I18" i="2" s="1"/>
  <c r="I19" i="2"/>
  <c r="I20" i="2" s="1"/>
  <c r="D28" i="2"/>
  <c r="T6" i="3"/>
  <c r="D7" i="2" l="1"/>
  <c r="I54" i="2"/>
  <c r="I55" i="2" s="1"/>
  <c r="I52" i="2"/>
  <c r="I53" i="2" s="1"/>
  <c r="P159" i="3"/>
  <c r="O159" i="3"/>
  <c r="N159" i="3"/>
  <c r="M159" i="3"/>
  <c r="L159" i="3"/>
  <c r="K159" i="3"/>
  <c r="J159" i="3"/>
  <c r="I159" i="3"/>
  <c r="H159" i="3"/>
  <c r="C26" i="2" l="1"/>
  <c r="S6" i="3" l="1"/>
  <c r="R6" i="3"/>
  <c r="D26" i="2"/>
  <c r="C27" i="2"/>
  <c r="D27" i="2"/>
  <c r="C28" i="2"/>
  <c r="C29" i="2"/>
  <c r="D29" i="2"/>
  <c r="B27" i="2"/>
  <c r="B28" i="2"/>
  <c r="B29" i="2"/>
  <c r="B26" i="2"/>
  <c r="X6" i="3" l="1"/>
  <c r="W6" i="3"/>
  <c r="U155" i="3"/>
  <c r="U148" i="3"/>
  <c r="U146" i="3"/>
  <c r="U139" i="3"/>
  <c r="U132" i="3"/>
  <c r="U130" i="3"/>
  <c r="U123" i="3"/>
  <c r="U116" i="3"/>
  <c r="U114" i="3"/>
  <c r="U107" i="3"/>
  <c r="U105" i="3"/>
  <c r="U103" i="3"/>
  <c r="U96" i="3"/>
  <c r="U94" i="3"/>
  <c r="U87" i="3"/>
  <c r="U80" i="3"/>
  <c r="U78" i="3"/>
  <c r="U71" i="3"/>
  <c r="U64" i="3"/>
  <c r="U62" i="3"/>
  <c r="U55" i="3"/>
  <c r="U48" i="3"/>
  <c r="U46" i="3"/>
  <c r="U39" i="3"/>
  <c r="U32" i="3"/>
  <c r="U30" i="3"/>
  <c r="U16" i="3"/>
  <c r="U14" i="3"/>
  <c r="U7" i="3"/>
  <c r="R163" i="3"/>
  <c r="S162" i="3"/>
  <c r="S161" i="3"/>
  <c r="R162" i="3"/>
  <c r="S163" i="3"/>
  <c r="R161" i="3"/>
  <c r="S164" i="3"/>
  <c r="U156" i="3"/>
  <c r="U154" i="3"/>
  <c r="U147" i="3"/>
  <c r="U140" i="3"/>
  <c r="U138" i="3"/>
  <c r="U131" i="3"/>
  <c r="U124" i="3"/>
  <c r="U122" i="3"/>
  <c r="U115" i="3"/>
  <c r="U108" i="3"/>
  <c r="U106" i="3"/>
  <c r="U104" i="3"/>
  <c r="U102" i="3"/>
  <c r="U95" i="3"/>
  <c r="U88" i="3"/>
  <c r="U86" i="3"/>
  <c r="U59" i="3"/>
  <c r="U11" i="3"/>
  <c r="U65" i="3"/>
  <c r="U49" i="3"/>
  <c r="U149" i="3"/>
  <c r="U133" i="3"/>
  <c r="U117" i="3"/>
  <c r="U97" i="3"/>
  <c r="U81" i="3"/>
  <c r="U152" i="3"/>
  <c r="U150" i="3"/>
  <c r="U143" i="3"/>
  <c r="U136" i="3"/>
  <c r="U134" i="3"/>
  <c r="U127" i="3"/>
  <c r="U120" i="3"/>
  <c r="U118" i="3"/>
  <c r="U111" i="3"/>
  <c r="U100" i="3"/>
  <c r="U98" i="3"/>
  <c r="U91" i="3"/>
  <c r="U84" i="3"/>
  <c r="U82" i="3"/>
  <c r="U75" i="3"/>
  <c r="U68" i="3"/>
  <c r="U66" i="3"/>
  <c r="U52" i="3"/>
  <c r="U50" i="3"/>
  <c r="U43" i="3"/>
  <c r="U36" i="3"/>
  <c r="U34" i="3"/>
  <c r="U27" i="3"/>
  <c r="U20" i="3"/>
  <c r="U18" i="3"/>
  <c r="U29" i="3"/>
  <c r="U13" i="3"/>
  <c r="U79" i="3"/>
  <c r="U72" i="3"/>
  <c r="U70" i="3"/>
  <c r="U63" i="3"/>
  <c r="U56" i="3"/>
  <c r="U54" i="3"/>
  <c r="U47" i="3"/>
  <c r="U40" i="3"/>
  <c r="U38" i="3"/>
  <c r="U28" i="3"/>
  <c r="U26" i="3"/>
  <c r="U19" i="3"/>
  <c r="U12" i="3"/>
  <c r="U10" i="3"/>
  <c r="U21" i="3"/>
  <c r="C25" i="2"/>
  <c r="U8" i="3"/>
  <c r="U9" i="3"/>
  <c r="U17" i="3"/>
  <c r="U22" i="3"/>
  <c r="U15" i="3"/>
  <c r="U31" i="3"/>
  <c r="U24" i="3"/>
  <c r="U25" i="3"/>
  <c r="U23" i="3"/>
  <c r="U33" i="3"/>
  <c r="U35" i="3"/>
  <c r="U153" i="3"/>
  <c r="U121" i="3"/>
  <c r="U85" i="3"/>
  <c r="U53" i="3"/>
  <c r="U151" i="3"/>
  <c r="U144" i="3"/>
  <c r="U142" i="3"/>
  <c r="U135" i="3"/>
  <c r="U128" i="3"/>
  <c r="U126" i="3"/>
  <c r="U119" i="3"/>
  <c r="U112" i="3"/>
  <c r="U110" i="3"/>
  <c r="U99" i="3"/>
  <c r="U92" i="3"/>
  <c r="U90" i="3"/>
  <c r="U83" i="3"/>
  <c r="U76" i="3"/>
  <c r="U74" i="3"/>
  <c r="U67" i="3"/>
  <c r="U60" i="3"/>
  <c r="U58" i="3"/>
  <c r="U51" i="3"/>
  <c r="U44" i="3"/>
  <c r="U42" i="3"/>
  <c r="U141" i="3"/>
  <c r="U125" i="3"/>
  <c r="U109" i="3"/>
  <c r="U89" i="3"/>
  <c r="U73" i="3"/>
  <c r="U57" i="3"/>
  <c r="U41" i="3"/>
  <c r="U137" i="3"/>
  <c r="U101" i="3"/>
  <c r="U69" i="3"/>
  <c r="U37" i="3"/>
  <c r="U145" i="3"/>
  <c r="U129" i="3"/>
  <c r="U113" i="3"/>
  <c r="U93" i="3"/>
  <c r="U77" i="3"/>
  <c r="U61" i="3"/>
  <c r="U45" i="3"/>
  <c r="R164" i="3"/>
  <c r="D25" i="2"/>
  <c r="B19" i="2"/>
  <c r="U163" i="3" l="1"/>
  <c r="T164" i="3"/>
  <c r="T162" i="3"/>
  <c r="T163" i="3"/>
  <c r="T161" i="3"/>
  <c r="U162" i="3"/>
  <c r="U161" i="3"/>
  <c r="U164" i="3"/>
  <c r="U6" i="3"/>
  <c r="E25" i="9" l="1"/>
  <c r="F25" i="9"/>
  <c r="D25" i="9"/>
  <c r="G25" i="9" l="1"/>
  <c r="T159" i="3"/>
  <c r="S159" i="3"/>
  <c r="H158" i="7" l="1"/>
  <c r="H160" i="7" s="1"/>
  <c r="Q158" i="7"/>
  <c r="M158" i="7"/>
  <c r="N160" i="7" s="1"/>
  <c r="Z160" i="7" l="1"/>
  <c r="M170" i="7"/>
  <c r="M168" i="7"/>
  <c r="M169" i="7"/>
  <c r="AH162" i="7"/>
  <c r="Q171" i="7"/>
  <c r="AB162" i="7"/>
  <c r="AA160" i="7"/>
  <c r="Q168" i="7"/>
  <c r="Q170" i="7"/>
  <c r="T168" i="7"/>
  <c r="Q169" i="7"/>
  <c r="AE160" i="7"/>
  <c r="Y160" i="7"/>
  <c r="H169" i="7"/>
  <c r="H168" i="7"/>
  <c r="H170" i="7"/>
  <c r="H171" i="7"/>
  <c r="I160" i="7"/>
  <c r="R160" i="7"/>
  <c r="S160" i="7"/>
  <c r="AF160" i="7"/>
  <c r="O160" i="7"/>
  <c r="O172" i="7" s="1"/>
  <c r="AG160" i="7"/>
  <c r="J160" i="7"/>
  <c r="L26" i="2"/>
  <c r="K26" i="2"/>
  <c r="J26" i="2"/>
  <c r="H25" i="2"/>
  <c r="H24" i="2"/>
  <c r="H23" i="2"/>
  <c r="H14" i="2"/>
  <c r="H13" i="2"/>
  <c r="H12" i="2"/>
  <c r="H8" i="2"/>
  <c r="H19" i="2" s="1"/>
  <c r="H7" i="2"/>
  <c r="H17" i="2" s="1"/>
  <c r="B25" i="2"/>
  <c r="E25" i="2" s="1"/>
  <c r="D19" i="2"/>
  <c r="C19" i="2"/>
  <c r="D13" i="2"/>
  <c r="C13" i="2"/>
  <c r="B13" i="2"/>
  <c r="C7" i="2"/>
  <c r="B7" i="2"/>
  <c r="E29" i="2"/>
  <c r="E28" i="2"/>
  <c r="E27" i="2"/>
  <c r="E26" i="2"/>
  <c r="E23" i="2"/>
  <c r="E22" i="2"/>
  <c r="E21" i="2"/>
  <c r="E20" i="2"/>
  <c r="E17" i="2"/>
  <c r="E16" i="2"/>
  <c r="E15" i="2"/>
  <c r="E14" i="2"/>
  <c r="E9" i="2"/>
  <c r="E10" i="2"/>
  <c r="E11" i="2"/>
  <c r="E8" i="2"/>
  <c r="H43" i="2" l="1"/>
  <c r="H44" i="2" s="1"/>
  <c r="H48" i="2"/>
  <c r="H49" i="2"/>
  <c r="H47" i="2"/>
  <c r="L41" i="2"/>
  <c r="L42" i="2" s="1"/>
  <c r="L43" i="2"/>
  <c r="L44" i="2" s="1"/>
  <c r="K43" i="2"/>
  <c r="K44" i="2" s="1"/>
  <c r="K41" i="2"/>
  <c r="K42" i="2" s="1"/>
  <c r="J43" i="2"/>
  <c r="J44" i="2" s="1"/>
  <c r="J41" i="2"/>
  <c r="J42" i="2" s="1"/>
  <c r="I41" i="2"/>
  <c r="I42" i="2" s="1"/>
  <c r="I43" i="2"/>
  <c r="I44" i="2" s="1"/>
  <c r="L30" i="2"/>
  <c r="L31" i="2" s="1"/>
  <c r="L28" i="2"/>
  <c r="L29" i="2" s="1"/>
  <c r="K30" i="2"/>
  <c r="K31" i="2" s="1"/>
  <c r="K28" i="2"/>
  <c r="K29" i="2" s="1"/>
  <c r="J30" i="2"/>
  <c r="J31" i="2" s="1"/>
  <c r="J28" i="2"/>
  <c r="J29" i="2" s="1"/>
  <c r="L33" i="2"/>
  <c r="L50" i="2" s="1"/>
  <c r="L19" i="2"/>
  <c r="L20" i="2" s="1"/>
  <c r="L17" i="2"/>
  <c r="L18" i="2" s="1"/>
  <c r="K33" i="2"/>
  <c r="K50" i="2" s="1"/>
  <c r="K17" i="2"/>
  <c r="K18" i="2" s="1"/>
  <c r="K19" i="2"/>
  <c r="K20" i="2" s="1"/>
  <c r="J33" i="2"/>
  <c r="J50" i="2" s="1"/>
  <c r="J54" i="2" s="1"/>
  <c r="J19" i="2"/>
  <c r="J20" i="2" s="1"/>
  <c r="J17" i="2"/>
  <c r="J18" i="2" s="1"/>
  <c r="E13" i="2"/>
  <c r="E7" i="2"/>
  <c r="H26" i="2"/>
  <c r="E19" i="2"/>
  <c r="W158" i="1"/>
  <c r="AA158" i="1"/>
  <c r="Y158" i="1"/>
  <c r="H28" i="2" l="1"/>
  <c r="H30" i="2"/>
  <c r="J55" i="2"/>
  <c r="J52" i="2"/>
  <c r="J53" i="2" s="1"/>
  <c r="H50" i="2"/>
  <c r="H54" i="2" s="1"/>
  <c r="H55" i="2" s="1"/>
  <c r="L54" i="2"/>
  <c r="L55" i="2" s="1"/>
  <c r="L52" i="2"/>
  <c r="L53" i="2" s="1"/>
  <c r="K52" i="2"/>
  <c r="K53" i="2" s="1"/>
  <c r="K54" i="2"/>
  <c r="K55" i="2" s="1"/>
  <c r="H41" i="2"/>
  <c r="H42" i="2" s="1"/>
  <c r="H29" i="2"/>
  <c r="H31" i="2"/>
  <c r="H20" i="2"/>
  <c r="H18" i="2"/>
  <c r="H33" i="2"/>
  <c r="I157" i="1"/>
  <c r="K157" i="1"/>
  <c r="Q158" i="1"/>
  <c r="S158" i="1"/>
  <c r="U158" i="1"/>
  <c r="H52" i="2" l="1"/>
  <c r="H53" i="2" s="1"/>
  <c r="R159" i="3"/>
  <c r="W159" i="3" l="1"/>
  <c r="X159" i="3"/>
  <c r="U15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 Ron</author>
  </authors>
  <commentList>
    <comment ref="T87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Food trial
</t>
        </r>
      </text>
    </comment>
    <comment ref="T117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Food Trial
</t>
        </r>
      </text>
    </comment>
  </commentList>
</comments>
</file>

<file path=xl/sharedStrings.xml><?xml version="1.0" encoding="utf-8"?>
<sst xmlns="http://schemas.openxmlformats.org/spreadsheetml/2006/main" count="7735" uniqueCount="518">
  <si>
    <t>Total Count</t>
  </si>
  <si>
    <t>Total</t>
  </si>
  <si>
    <t>Y</t>
  </si>
  <si>
    <t>N</t>
  </si>
  <si>
    <t>Young</t>
  </si>
  <si>
    <t>Yass</t>
  </si>
  <si>
    <t>E</t>
  </si>
  <si>
    <t>Wyong</t>
  </si>
  <si>
    <t>S</t>
  </si>
  <si>
    <t>Woollahra</t>
  </si>
  <si>
    <t>Wollongong</t>
  </si>
  <si>
    <t>R</t>
  </si>
  <si>
    <t>Wollondilly</t>
  </si>
  <si>
    <t>Wingecarribee</t>
  </si>
  <si>
    <t>Willoughby</t>
  </si>
  <si>
    <t>Wentworth</t>
  </si>
  <si>
    <t>Wellington</t>
  </si>
  <si>
    <t>Weddin</t>
  </si>
  <si>
    <t>Waverley</t>
  </si>
  <si>
    <t>Warrumbungle</t>
  </si>
  <si>
    <t>Warringah</t>
  </si>
  <si>
    <t>Warren Shire</t>
  </si>
  <si>
    <t>Walgett</t>
  </si>
  <si>
    <t>Walcha</t>
  </si>
  <si>
    <t>Wakool</t>
  </si>
  <si>
    <t>Wagga Wagga</t>
  </si>
  <si>
    <t>Urana Shire</t>
  </si>
  <si>
    <t>Uralla</t>
  </si>
  <si>
    <t>Upper Lachlan</t>
  </si>
  <si>
    <t>Upper Hunter</t>
  </si>
  <si>
    <t>Tweed</t>
  </si>
  <si>
    <t>Tumut</t>
  </si>
  <si>
    <t>Tumbarumba</t>
  </si>
  <si>
    <t>Tenterfield</t>
  </si>
  <si>
    <t>Temora</t>
  </si>
  <si>
    <t>Tamworth Regional</t>
  </si>
  <si>
    <t>Sydney</t>
  </si>
  <si>
    <t>Sutherland</t>
  </si>
  <si>
    <t>Strathfield</t>
  </si>
  <si>
    <t>Snowy River</t>
  </si>
  <si>
    <t>Singleton</t>
  </si>
  <si>
    <t>Shoalhaven</t>
  </si>
  <si>
    <t>Shellharbour</t>
  </si>
  <si>
    <t>Ryde</t>
  </si>
  <si>
    <t>Rockdale</t>
  </si>
  <si>
    <t>Richmond Valley</t>
  </si>
  <si>
    <t>Randwick</t>
  </si>
  <si>
    <t>Queanbeyan</t>
  </si>
  <si>
    <t>Port Stephens</t>
  </si>
  <si>
    <t>Pittwater</t>
  </si>
  <si>
    <t>Penrith</t>
  </si>
  <si>
    <t>Parramatta</t>
  </si>
  <si>
    <t>Parkes</t>
  </si>
  <si>
    <t>Palerang</t>
  </si>
  <si>
    <t>Orange</t>
  </si>
  <si>
    <t>Oberon</t>
  </si>
  <si>
    <t>North Sydney</t>
  </si>
  <si>
    <t>Newcastle</t>
  </si>
  <si>
    <t>Narromine</t>
  </si>
  <si>
    <t>Narrandera</t>
  </si>
  <si>
    <t>Narrabri</t>
  </si>
  <si>
    <t>Nambucca</t>
  </si>
  <si>
    <t>Muswellbrook</t>
  </si>
  <si>
    <t>Murrumbidgee</t>
  </si>
  <si>
    <t>Murray</t>
  </si>
  <si>
    <t>Mosman</t>
  </si>
  <si>
    <t>Moree Plains</t>
  </si>
  <si>
    <t>Mid-Western</t>
  </si>
  <si>
    <t>Marrickville</t>
  </si>
  <si>
    <t>Manly</t>
  </si>
  <si>
    <t>Maitland</t>
  </si>
  <si>
    <t>Lockhart</t>
  </si>
  <si>
    <t>Liverpool Plains</t>
  </si>
  <si>
    <t>Liverpool</t>
  </si>
  <si>
    <t xml:space="preserve">Lithgow </t>
  </si>
  <si>
    <t>Lismore</t>
  </si>
  <si>
    <t>Leichhardt</t>
  </si>
  <si>
    <t>Leeton</t>
  </si>
  <si>
    <t>Lane Cove</t>
  </si>
  <si>
    <t>Lake Macquarie</t>
  </si>
  <si>
    <t>Lachlan</t>
  </si>
  <si>
    <t>Kyogle</t>
  </si>
  <si>
    <t>Ku-ring-gai</t>
  </si>
  <si>
    <t>Kogarah</t>
  </si>
  <si>
    <t>Kiama</t>
  </si>
  <si>
    <t>Kempsey</t>
  </si>
  <si>
    <t>Junee</t>
  </si>
  <si>
    <t>Jerilderie</t>
  </si>
  <si>
    <t>Inverell</t>
  </si>
  <si>
    <t>Hurstville</t>
  </si>
  <si>
    <t>Hunters Hill</t>
  </si>
  <si>
    <t>Hornsby</t>
  </si>
  <si>
    <t>Holroyd</t>
  </si>
  <si>
    <t>Hay</t>
  </si>
  <si>
    <t>Hawkesbury</t>
  </si>
  <si>
    <t>Port Macquarie - Hastings</t>
  </si>
  <si>
    <t xml:space="preserve">Harden </t>
  </si>
  <si>
    <t>Gwydir</t>
  </si>
  <si>
    <t>Guyra</t>
  </si>
  <si>
    <t>Gunnedah</t>
  </si>
  <si>
    <t>Gundagai</t>
  </si>
  <si>
    <t xml:space="preserve">Griffith City </t>
  </si>
  <si>
    <t>Great Lakes</t>
  </si>
  <si>
    <t>Greater Hume</t>
  </si>
  <si>
    <t>Greater Taree</t>
  </si>
  <si>
    <t>Goulburn Mulwarree</t>
  </si>
  <si>
    <t>Gosford</t>
  </si>
  <si>
    <t>Gloucester</t>
  </si>
  <si>
    <t>Glen Innes Severn</t>
  </si>
  <si>
    <t>Gilgandra</t>
  </si>
  <si>
    <t>Forbes</t>
  </si>
  <si>
    <t>Fairfield</t>
  </si>
  <si>
    <t>Eurobodalla</t>
  </si>
  <si>
    <t>Dungog</t>
  </si>
  <si>
    <t xml:space="preserve">Dubbo </t>
  </si>
  <si>
    <t>Deniliquin</t>
  </si>
  <si>
    <t>Cowra</t>
  </si>
  <si>
    <t>Corowa</t>
  </si>
  <si>
    <t>Cootamundra</t>
  </si>
  <si>
    <t>Coonamble</t>
  </si>
  <si>
    <t>Cooma-Monaro</t>
  </si>
  <si>
    <t xml:space="preserve">Coolamon </t>
  </si>
  <si>
    <t>Conargo</t>
  </si>
  <si>
    <t>Coffs Harbour</t>
  </si>
  <si>
    <t>Cobar</t>
  </si>
  <si>
    <t>Clarence Valley</t>
  </si>
  <si>
    <t>Cessnock</t>
  </si>
  <si>
    <t xml:space="preserve">Central Darling </t>
  </si>
  <si>
    <t>Carrathool</t>
  </si>
  <si>
    <t xml:space="preserve">Canterbury </t>
  </si>
  <si>
    <t>Canada Bay</t>
  </si>
  <si>
    <t>Campbelltown</t>
  </si>
  <si>
    <t>Camden</t>
  </si>
  <si>
    <t>Cabonne</t>
  </si>
  <si>
    <t>Byron</t>
  </si>
  <si>
    <t>Burwood</t>
  </si>
  <si>
    <t xml:space="preserve">Broken Hill  </t>
  </si>
  <si>
    <t>Brewarrina</t>
  </si>
  <si>
    <t>Bourke</t>
  </si>
  <si>
    <t>Botany Bay</t>
  </si>
  <si>
    <t>Boorowa</t>
  </si>
  <si>
    <t>Bombala</t>
  </si>
  <si>
    <t>Bogan</t>
  </si>
  <si>
    <t>Blue Mountains</t>
  </si>
  <si>
    <t>Blayney</t>
  </si>
  <si>
    <t>Bland</t>
  </si>
  <si>
    <t>Blacktown</t>
  </si>
  <si>
    <t>Berrigan</t>
  </si>
  <si>
    <t>Bellingen</t>
  </si>
  <si>
    <t xml:space="preserve">Bega Valley </t>
  </si>
  <si>
    <t>Hills Shire</t>
  </si>
  <si>
    <t>Bathurst</t>
  </si>
  <si>
    <t>Bankstown</t>
  </si>
  <si>
    <t>Balranald</t>
  </si>
  <si>
    <t xml:space="preserve">Ballina </t>
  </si>
  <si>
    <t>Auburn</t>
  </si>
  <si>
    <t>Ashfield</t>
  </si>
  <si>
    <t>Armidale Dumaresq</t>
  </si>
  <si>
    <t>Albury</t>
  </si>
  <si>
    <t>Drop Off Facility</t>
  </si>
  <si>
    <t>Clean Up Service</t>
  </si>
  <si>
    <t>Recycling Service</t>
  </si>
  <si>
    <t>Residual Waste to AWT</t>
  </si>
  <si>
    <t>Residual Waste Service</t>
  </si>
  <si>
    <t>Data
Supplied</t>
  </si>
  <si>
    <t xml:space="preserve"> Number of Individual Households</t>
  </si>
  <si>
    <t>DLG Group</t>
  </si>
  <si>
    <t>Region</t>
  </si>
  <si>
    <t>Council Name</t>
  </si>
  <si>
    <t>ABS</t>
  </si>
  <si>
    <t>Garden Organics Service</t>
  </si>
  <si>
    <t>Food and Garden Organics Service</t>
  </si>
  <si>
    <t>Total Domestic Generation and Recycling Rates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</si>
  <si>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</si>
  <si>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</si>
  <si>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</si>
  <si>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</si>
  <si>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</si>
  <si>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</si>
  <si>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</si>
  <si>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</si>
  <si>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</si>
  <si>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</si>
  <si>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</si>
  <si>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</si>
  <si>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</si>
  <si>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</si>
  <si>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</si>
  <si>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</si>
  <si>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</si>
  <si>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</si>
  <si>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</si>
  <si>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</si>
  <si>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</si>
  <si>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</si>
  <si>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</si>
  <si>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</si>
  <si>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</si>
  <si>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</si>
  <si>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</si>
  <si>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</si>
  <si>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</si>
  <si>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</si>
  <si>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Total Domestic Generation</t>
  </si>
  <si>
    <t>Total Disposed</t>
  </si>
  <si>
    <t>Baulkham Hills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</si>
  <si>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</si>
  <si>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</si>
  <si>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</si>
  <si>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</si>
  <si>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</si>
  <si>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</si>
  <si>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</si>
  <si>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</si>
  <si>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</si>
  <si>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</si>
  <si>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</si>
  <si>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</si>
  <si>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</si>
  <si>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</si>
  <si>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Dry Recycling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</si>
  <si>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</si>
  <si>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</si>
  <si>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Note:</t>
  </si>
  <si>
    <t>NS - No Service</t>
  </si>
  <si>
    <t>Predominant BIN Size</t>
  </si>
  <si>
    <t>Frequency</t>
  </si>
  <si>
    <t>Sent</t>
  </si>
  <si>
    <t>Landfilled</t>
  </si>
  <si>
    <t>Recovery %</t>
  </si>
  <si>
    <t>Facility</t>
  </si>
  <si>
    <t>Biomass Solutions, Coffs Harbour</t>
  </si>
  <si>
    <t>Parramatta City Council</t>
  </si>
  <si>
    <t>Rockdale City Council</t>
  </si>
  <si>
    <t>Randwick City Council</t>
  </si>
  <si>
    <t>NR - Not Reported</t>
  </si>
  <si>
    <t>Total Domestic Generation (tonnes)</t>
  </si>
  <si>
    <t>Totals</t>
  </si>
  <si>
    <t>140L</t>
  </si>
  <si>
    <t>Fortnightly</t>
  </si>
  <si>
    <t>Weekly</t>
  </si>
  <si>
    <t>120L</t>
  </si>
  <si>
    <t>240L</t>
  </si>
  <si>
    <t>80L</t>
  </si>
  <si>
    <t>240W/R</t>
  </si>
  <si>
    <t>55L</t>
  </si>
  <si>
    <t>Crate</t>
  </si>
  <si>
    <t>Month</t>
  </si>
  <si>
    <t>360L</t>
  </si>
  <si>
    <t>Residual Waste Collected</t>
  </si>
  <si>
    <t>Recyclables Collected</t>
  </si>
  <si>
    <t>Organics Collected</t>
  </si>
  <si>
    <t>2012-13</t>
  </si>
  <si>
    <t>2013-14</t>
  </si>
  <si>
    <t>2014-15</t>
  </si>
  <si>
    <t>Waste Collected</t>
  </si>
  <si>
    <t>Waste Recycled</t>
  </si>
  <si>
    <t>Recycled</t>
  </si>
  <si>
    <t>Recycling  Disposed</t>
  </si>
  <si>
    <t>2011-12</t>
  </si>
  <si>
    <t>Kerbside Tonnes Collected</t>
  </si>
  <si>
    <t>Yellow Lid Bin</t>
  </si>
  <si>
    <t>Green Lid Bin</t>
  </si>
  <si>
    <t>Red Lid Bin</t>
  </si>
  <si>
    <t>Households with</t>
  </si>
  <si>
    <t>Dry Recycling Service</t>
  </si>
  <si>
    <t>LGA Population with service</t>
  </si>
  <si>
    <t>NSW Average kg/wk</t>
  </si>
  <si>
    <t>kg/week</t>
  </si>
  <si>
    <t>FOGO</t>
  </si>
  <si>
    <t>F</t>
  </si>
  <si>
    <t>FOGO Service</t>
  </si>
  <si>
    <t>Household Numbers</t>
  </si>
  <si>
    <t>Population with</t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</si>
  <si>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</si>
  <si>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</si>
  <si>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t>Regional Groups</t>
  </si>
  <si>
    <t>GO+FOGO</t>
  </si>
  <si>
    <t>2015-16</t>
  </si>
  <si>
    <t>Appendix 6: Total Domestic Residual Waste Generation and Disposal 2015-16</t>
  </si>
  <si>
    <t>Appendix 5: Total Domestic Organics Generation 2015-16</t>
  </si>
  <si>
    <t>Appendix 4: Total Domestic Recyclable Generation 2015-16</t>
  </si>
  <si>
    <t>Appendix 3: Total Domestic Generation (tonnes) and Recycling Rates 2015-16</t>
  </si>
  <si>
    <t>Appendix 1: Domestic Waste and Recycling Services 2015-16</t>
  </si>
  <si>
    <t>Appendix 7: Weekly Kerbside Household and Per Capita Generation 2015-16</t>
  </si>
  <si>
    <t>Appendix 10: Domestic Waste Management Charges 2015-16</t>
  </si>
  <si>
    <t>LGA Average DWMC $</t>
  </si>
  <si>
    <t>Appendix 9: Alternative Waste Treatment (AWT) 2015-16</t>
  </si>
  <si>
    <t>Appendix 8: Predominant Bin Size and Collection Frequency 2015-16</t>
  </si>
  <si>
    <t>Population
ABS
(30 June 16)</t>
  </si>
  <si>
    <t>240LFOGO</t>
  </si>
  <si>
    <t>month +4</t>
  </si>
  <si>
    <t>F'nightly</t>
  </si>
  <si>
    <t>660L</t>
  </si>
  <si>
    <t>240L Sp</t>
  </si>
  <si>
    <t>2x120L</t>
  </si>
  <si>
    <t>Bellingen Shire Council</t>
  </si>
  <si>
    <t>Blacktown City Council</t>
  </si>
  <si>
    <t>Camden Council</t>
  </si>
  <si>
    <t>Campbelltown City Council</t>
  </si>
  <si>
    <t>Coffs Harbour City Council</t>
  </si>
  <si>
    <t>Fairfield City Council</t>
  </si>
  <si>
    <t>Holroyd City Council</t>
  </si>
  <si>
    <t>Liverpool City Council</t>
  </si>
  <si>
    <t>Manly Council</t>
  </si>
  <si>
    <t>Nambucca Shire Council</t>
  </si>
  <si>
    <t>North Sydney Council</t>
  </si>
  <si>
    <t>Penrith City Council</t>
  </si>
  <si>
    <t>Port Stephens Council</t>
  </si>
  <si>
    <t>Sydney City Council</t>
  </si>
  <si>
    <t>Willoughby City Council</t>
  </si>
  <si>
    <t>Wingecarribee Shire Council</t>
  </si>
  <si>
    <t>Wollondilly Shire Council</t>
  </si>
  <si>
    <t>SUEZ UR-3R Eastern Creek</t>
  </si>
  <si>
    <t>SUEZ - Raymond Terrace</t>
  </si>
  <si>
    <t>SUEZ ARRT Spring Farm</t>
  </si>
  <si>
    <t>SUEZ SAWT  Kemps Creek</t>
  </si>
  <si>
    <t>SUEZ Chullora</t>
  </si>
  <si>
    <r>
      <t xml:space="preserve">SUEZ SAWT  Kemps Creek </t>
    </r>
    <r>
      <rPr>
        <sz val="8"/>
        <rFont val="Arial"/>
        <family val="2"/>
      </rPr>
      <t>/</t>
    </r>
    <r>
      <rPr>
        <sz val="8"/>
        <color theme="8"/>
        <rFont val="Arial"/>
        <family val="2"/>
      </rPr>
      <t xml:space="preserve"> UR-3R</t>
    </r>
  </si>
  <si>
    <t>+FOOD Trial</t>
  </si>
  <si>
    <t>+FOGO Trial</t>
  </si>
  <si>
    <t>+FOGO</t>
  </si>
  <si>
    <t>Ft</t>
  </si>
  <si>
    <t xml:space="preserve"> inc.GO</t>
  </si>
  <si>
    <t>Total Number  Hh in LGA</t>
  </si>
  <si>
    <t>Population
ABS</t>
  </si>
  <si>
    <t>Ewaste</t>
  </si>
  <si>
    <t>Other</t>
  </si>
  <si>
    <t>Haz</t>
  </si>
  <si>
    <t>other</t>
  </si>
  <si>
    <t xml:space="preserve">Drop Off Service </t>
  </si>
  <si>
    <t>Total Waste</t>
  </si>
  <si>
    <t>Total Recycling</t>
  </si>
  <si>
    <t>Rest of State</t>
  </si>
  <si>
    <t>tonnes collected</t>
  </si>
  <si>
    <t>tonnes recycled</t>
  </si>
  <si>
    <t>tonnes disposed</t>
  </si>
  <si>
    <t>Other Council Garden Organics</t>
  </si>
  <si>
    <t>Kerbside + Other Council</t>
  </si>
  <si>
    <t>Total Domestic Organics</t>
  </si>
  <si>
    <t>Appendix 2: Total Domestic Generation, Recycling Rates and Averages 2015-16</t>
  </si>
  <si>
    <t>RAMROC Murray</t>
  </si>
  <si>
    <t>Albury (C)</t>
  </si>
  <si>
    <t>NIRW</t>
  </si>
  <si>
    <t>Armidale Regional (A)</t>
  </si>
  <si>
    <t>SSROC</t>
  </si>
  <si>
    <t>Inner West (A)</t>
  </si>
  <si>
    <t>WSROC</t>
  </si>
  <si>
    <t>Cumberland (A)</t>
  </si>
  <si>
    <t>NEWF</t>
  </si>
  <si>
    <t>Ballina (A)</t>
  </si>
  <si>
    <t>Balranald (A)</t>
  </si>
  <si>
    <t>Canterbury-Bankstown (A)</t>
  </si>
  <si>
    <t>NETWaste</t>
  </si>
  <si>
    <t>Bathurst Regional (A)</t>
  </si>
  <si>
    <t>The Hills Shire (A)</t>
  </si>
  <si>
    <t>CBRJO</t>
  </si>
  <si>
    <t>Bega Valley (A)</t>
  </si>
  <si>
    <t>MIDWaste</t>
  </si>
  <si>
    <t>Bellingen (A)</t>
  </si>
  <si>
    <t>Berrigan (A)</t>
  </si>
  <si>
    <t>Blacktown (C)</t>
  </si>
  <si>
    <t>REROC</t>
  </si>
  <si>
    <t>Bland (A)</t>
  </si>
  <si>
    <t>Blayney (A)</t>
  </si>
  <si>
    <t>WSROC / NETWaste</t>
  </si>
  <si>
    <t>Blue Mountains (C)</t>
  </si>
  <si>
    <t>Bogan (A)</t>
  </si>
  <si>
    <t>Snowy Monaro Regional (A)</t>
  </si>
  <si>
    <t>Hilltops (A)</t>
  </si>
  <si>
    <t xml:space="preserve">Bayside Council </t>
  </si>
  <si>
    <t>Bourke (A)</t>
  </si>
  <si>
    <t>Brewarrina (A)</t>
  </si>
  <si>
    <t>Broken Hill (C)</t>
  </si>
  <si>
    <t>Burwood (A)</t>
  </si>
  <si>
    <t>Byron (A)</t>
  </si>
  <si>
    <t>Cabonne (A)</t>
  </si>
  <si>
    <t>MACROC</t>
  </si>
  <si>
    <t>Camden (A)</t>
  </si>
  <si>
    <t>Campbelltown (C) (NSW)</t>
  </si>
  <si>
    <t>Canada Bay (A)</t>
  </si>
  <si>
    <t>RAMROC Riverina</t>
  </si>
  <si>
    <t>Carrathool (A)</t>
  </si>
  <si>
    <t>Central Darling (A)</t>
  </si>
  <si>
    <t>Hunter</t>
  </si>
  <si>
    <t>Cessnock (C)</t>
  </si>
  <si>
    <t>Clarence Valley (A)</t>
  </si>
  <si>
    <t>Cobar (A)</t>
  </si>
  <si>
    <t>Coffs Harbour (C)</t>
  </si>
  <si>
    <t>Edward River (A)</t>
  </si>
  <si>
    <t>Coolamon (A)</t>
  </si>
  <si>
    <t>Coonamble (A)</t>
  </si>
  <si>
    <t>Cootamundra-Gundagai</t>
  </si>
  <si>
    <t>Federation (A)</t>
  </si>
  <si>
    <t>Cowra (A)</t>
  </si>
  <si>
    <t>Western Plains Regional (A)</t>
  </si>
  <si>
    <t>Dungog (A)</t>
  </si>
  <si>
    <t>Eurobodalla (A)</t>
  </si>
  <si>
    <t>Fairfield (C)</t>
  </si>
  <si>
    <t>Forbes (A)</t>
  </si>
  <si>
    <t>Gilgandra (A)</t>
  </si>
  <si>
    <t>Glen Innes Severn (A)</t>
  </si>
  <si>
    <t>Mid-Coast (A)</t>
  </si>
  <si>
    <t>Central Coast (C) (NSW)</t>
  </si>
  <si>
    <t>Goulburn Mulwaree (A)</t>
  </si>
  <si>
    <t>Greater Hume Shire (A)</t>
  </si>
  <si>
    <t>Griffith (C)</t>
  </si>
  <si>
    <t>Gunnedah (A)</t>
  </si>
  <si>
    <t>Gwydir (A)</t>
  </si>
  <si>
    <t>Port Macquarie-Hastings (A)</t>
  </si>
  <si>
    <t>Hawkesbury (C)</t>
  </si>
  <si>
    <t>Hay (A)</t>
  </si>
  <si>
    <t>NSROC</t>
  </si>
  <si>
    <t>Hornsby (A)</t>
  </si>
  <si>
    <t>Hunters Hill (A)</t>
  </si>
  <si>
    <t>Georges River (A)</t>
  </si>
  <si>
    <t>Inverell (A)</t>
  </si>
  <si>
    <t>Murrumbidgee (A)</t>
  </si>
  <si>
    <t>Junee (A)</t>
  </si>
  <si>
    <t>Kempsey (A)</t>
  </si>
  <si>
    <t>IPJO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</si>
  <si>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</si>
  <si>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</si>
  <si>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</si>
  <si>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</si>
  <si>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</si>
  <si>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</si>
  <si>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</si>
  <si>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</si>
  <si>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</si>
  <si>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</si>
  <si>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</si>
  <si>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</si>
  <si>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</si>
  <si>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Northern Beaches (A)</t>
  </si>
  <si>
    <t>Mid-Western Regional (A)</t>
  </si>
  <si>
    <t>Moree Plains (A)</t>
  </si>
  <si>
    <t>Mosman (A)</t>
  </si>
  <si>
    <t>Murray River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</si>
  <si>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</si>
  <si>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</si>
  <si>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</si>
  <si>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</si>
  <si>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</si>
  <si>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</si>
  <si>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</si>
  <si>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</si>
  <si>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</si>
  <si>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Queanbeyan-Palerang Regional (A)</t>
  </si>
  <si>
    <t>Parkes (A)</t>
  </si>
  <si>
    <t>Parramatta (C)</t>
  </si>
  <si>
    <t>Penrith (C)</t>
  </si>
  <si>
    <t>Port Stephens (A)</t>
  </si>
  <si>
    <t>Randwick (C)</t>
  </si>
  <si>
    <t>Richmond Valley (A)</t>
  </si>
  <si>
    <t>Ryde (C)</t>
  </si>
  <si>
    <t>Shellharbour (C)</t>
  </si>
  <si>
    <t>Shoalhaven (C)</t>
  </si>
  <si>
    <t>Singleton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</si>
  <si>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</si>
  <si>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</si>
  <si>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</si>
  <si>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</si>
  <si>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</si>
  <si>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</si>
  <si>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Snowy Valleys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</si>
  <si>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</si>
  <si>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</si>
  <si>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</si>
  <si>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</si>
  <si>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</si>
  <si>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</si>
  <si>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</si>
  <si>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</si>
  <si>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</si>
  <si>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</si>
  <si>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</si>
  <si>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</si>
  <si>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</si>
  <si>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</si>
  <si>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</si>
  <si>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</si>
  <si>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</si>
  <si>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</si>
  <si>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NEW Merged Name</t>
  </si>
  <si>
    <t>Top</t>
  </si>
  <si>
    <t>OLD NRA</t>
  </si>
  <si>
    <t>NEW NRA</t>
  </si>
  <si>
    <t>GSR</t>
  </si>
  <si>
    <t>Count</t>
  </si>
  <si>
    <t>Sum</t>
  </si>
  <si>
    <t>Min</t>
  </si>
  <si>
    <t>Max</t>
  </si>
  <si>
    <t>Ave</t>
  </si>
  <si>
    <t>Median</t>
  </si>
  <si>
    <t>NRA</t>
  </si>
  <si>
    <t>SHOROC</t>
  </si>
  <si>
    <t>NE Waste</t>
  </si>
  <si>
    <t>MIDWASTE</t>
  </si>
  <si>
    <t>NetWASTE</t>
  </si>
  <si>
    <t>RivROC</t>
  </si>
  <si>
    <t>MurrayROC</t>
  </si>
  <si>
    <t>HUNTER</t>
  </si>
  <si>
    <t>Unincorporated</t>
  </si>
  <si>
    <t>ABS Code</t>
  </si>
  <si>
    <t>NEW ABS Code</t>
  </si>
  <si>
    <t>Total Recycled</t>
  </si>
  <si>
    <t>Kg per Capita /wk</t>
  </si>
  <si>
    <t>Kg per HH/wk</t>
  </si>
  <si>
    <t>Recycling</t>
  </si>
  <si>
    <t>Residual</t>
  </si>
  <si>
    <t>Fortnightlyly</t>
  </si>
  <si>
    <t>Kg/hh/wk</t>
  </si>
  <si>
    <t>Total KG/hh/wk</t>
  </si>
  <si>
    <t>kg/hh/wk FOGO</t>
  </si>
  <si>
    <t>Average NSW</t>
  </si>
  <si>
    <t>Bin System</t>
  </si>
  <si>
    <t>kg/hh/wk Organics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</si>
</sst>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0.0"/>
    <numFmt numFmtId="168" formatCode="_-* #,##0.000_-;\-* #,##0.000_-;_-* &quot;-&quot;??_-;_-@_-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name val="Segoe UI"/>
      <family val="2"/>
    </font>
    <font>
      <sz val="8"/>
      <color theme="5"/>
      <name val="ARIAL"/>
      <family val="2"/>
    </font>
    <font>
      <sz val="8"/>
      <color theme="8"/>
      <name val="Arial"/>
      <family val="2"/>
    </font>
    <font>
      <sz val="8"/>
      <color theme="6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i/>
      <sz val="8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  <font>
      <sz val="8"/>
      <color rgb="FF002060"/>
      <name val="Arial"/>
      <family val="2"/>
    </font>
    <font>
      <sz val="8"/>
      <color rgb="FF7030A0"/>
      <name val="Arial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i/>
      <sz val="8"/>
      <color indexed="17"/>
      <name val="Arial"/>
      <family val="2"/>
    </font>
    <font>
      <b/>
      <sz val="8"/>
      <color theme="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87">
    <xf numFmtId="0" fontId="0" fillId="0" borderId="0"/>
    <xf numFmtId="43" fontId="22" fillId="0" borderId="0" applyFont="0" applyFill="0" applyBorder="0" applyAlignment="0" applyProtection="0"/>
    <xf numFmtId="0" fontId="24" fillId="0" borderId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9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9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30" fillId="47" borderId="0" applyNumberFormat="0" applyBorder="0" applyAlignment="0" applyProtection="0"/>
    <xf numFmtId="0" fontId="18" fillId="16" borderId="0" applyNumberFormat="0" applyBorder="0" applyAlignment="0" applyProtection="0"/>
    <xf numFmtId="0" fontId="30" fillId="44" borderId="0" applyNumberFormat="0" applyBorder="0" applyAlignment="0" applyProtection="0"/>
    <xf numFmtId="0" fontId="18" fillId="20" borderId="0" applyNumberFormat="0" applyBorder="0" applyAlignment="0" applyProtection="0"/>
    <xf numFmtId="0" fontId="30" fillId="45" borderId="0" applyNumberFormat="0" applyBorder="0" applyAlignment="0" applyProtection="0"/>
    <xf numFmtId="0" fontId="18" fillId="24" borderId="0" applyNumberFormat="0" applyBorder="0" applyAlignment="0" applyProtection="0"/>
    <xf numFmtId="0" fontId="30" fillId="48" borderId="0" applyNumberFormat="0" applyBorder="0" applyAlignment="0" applyProtection="0"/>
    <xf numFmtId="0" fontId="18" fillId="28" borderId="0" applyNumberFormat="0" applyBorder="0" applyAlignment="0" applyProtection="0"/>
    <xf numFmtId="0" fontId="30" fillId="49" borderId="0" applyNumberFormat="0" applyBorder="0" applyAlignment="0" applyProtection="0"/>
    <xf numFmtId="0" fontId="18" fillId="32" borderId="0" applyNumberFormat="0" applyBorder="0" applyAlignment="0" applyProtection="0"/>
    <xf numFmtId="0" fontId="30" fillId="50" borderId="0" applyNumberFormat="0" applyBorder="0" applyAlignment="0" applyProtection="0"/>
    <xf numFmtId="0" fontId="18" fillId="9" borderId="0" applyNumberFormat="0" applyBorder="0" applyAlignment="0" applyProtection="0"/>
    <xf numFmtId="0" fontId="30" fillId="51" borderId="0" applyNumberFormat="0" applyBorder="0" applyAlignment="0" applyProtection="0"/>
    <xf numFmtId="0" fontId="18" fillId="13" borderId="0" applyNumberFormat="0" applyBorder="0" applyAlignment="0" applyProtection="0"/>
    <xf numFmtId="0" fontId="30" fillId="52" borderId="0" applyNumberFormat="0" applyBorder="0" applyAlignment="0" applyProtection="0"/>
    <xf numFmtId="0" fontId="18" fillId="17" borderId="0" applyNumberFormat="0" applyBorder="0" applyAlignment="0" applyProtection="0"/>
    <xf numFmtId="0" fontId="30" fillId="53" borderId="0" applyNumberFormat="0" applyBorder="0" applyAlignment="0" applyProtection="0"/>
    <xf numFmtId="0" fontId="18" fillId="21" borderId="0" applyNumberFormat="0" applyBorder="0" applyAlignment="0" applyProtection="0"/>
    <xf numFmtId="0" fontId="30" fillId="48" borderId="0" applyNumberFormat="0" applyBorder="0" applyAlignment="0" applyProtection="0"/>
    <xf numFmtId="0" fontId="18" fillId="25" borderId="0" applyNumberFormat="0" applyBorder="0" applyAlignment="0" applyProtection="0"/>
    <xf numFmtId="0" fontId="30" fillId="49" borderId="0" applyNumberFormat="0" applyBorder="0" applyAlignment="0" applyProtection="0"/>
    <xf numFmtId="0" fontId="18" fillId="29" borderId="0" applyNumberFormat="0" applyBorder="0" applyAlignment="0" applyProtection="0"/>
    <xf numFmtId="0" fontId="30" fillId="54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12" fillId="6" borderId="4" applyNumberFormat="0" applyAlignment="0" applyProtection="0"/>
    <xf numFmtId="0" fontId="32" fillId="55" borderId="23" applyNumberFormat="0" applyAlignment="0" applyProtection="0"/>
    <xf numFmtId="0" fontId="14" fillId="7" borderId="7" applyNumberFormat="0" applyAlignment="0" applyProtection="0"/>
    <xf numFmtId="0" fontId="33" fillId="56" borderId="24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5" fillId="39" borderId="0" applyNumberFormat="0" applyBorder="0" applyAlignment="0" applyProtection="0"/>
    <xf numFmtId="0" fontId="4" fillId="0" borderId="1" applyNumberFormat="0" applyFill="0" applyAlignment="0" applyProtection="0"/>
    <xf numFmtId="0" fontId="36" fillId="0" borderId="25" applyNumberFormat="0" applyFill="0" applyAlignment="0" applyProtection="0"/>
    <xf numFmtId="0" fontId="5" fillId="0" borderId="2" applyNumberFormat="0" applyFill="0" applyAlignment="0" applyProtection="0"/>
    <xf numFmtId="0" fontId="37" fillId="0" borderId="26" applyNumberFormat="0" applyFill="0" applyAlignment="0" applyProtection="0"/>
    <xf numFmtId="0" fontId="6" fillId="0" borderId="3" applyNumberFormat="0" applyFill="0" applyAlignment="0" applyProtection="0"/>
    <xf numFmtId="0" fontId="38" fillId="0" borderId="27" applyNumberFormat="0" applyFill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39" fillId="42" borderId="23" applyNumberFormat="0" applyAlignment="0" applyProtection="0"/>
    <xf numFmtId="0" fontId="13" fillId="0" borderId="6" applyNumberFormat="0" applyFill="0" applyAlignment="0" applyProtection="0"/>
    <xf numFmtId="0" fontId="40" fillId="0" borderId="28" applyNumberFormat="0" applyFill="0" applyAlignment="0" applyProtection="0"/>
    <xf numFmtId="0" fontId="9" fillId="4" borderId="0" applyNumberFormat="0" applyBorder="0" applyAlignment="0" applyProtection="0"/>
    <xf numFmtId="0" fontId="41" fillId="57" borderId="0" applyNumberFormat="0" applyBorder="0" applyAlignment="0" applyProtection="0"/>
    <xf numFmtId="0" fontId="22" fillId="0" borderId="0"/>
    <xf numFmtId="0" fontId="22" fillId="0" borderId="0"/>
    <xf numFmtId="0" fontId="42" fillId="0" borderId="0"/>
    <xf numFmtId="0" fontId="23" fillId="0" borderId="0"/>
    <xf numFmtId="0" fontId="19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3" fillId="0" borderId="0"/>
    <xf numFmtId="0" fontId="42" fillId="0" borderId="0"/>
    <xf numFmtId="0" fontId="23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58" borderId="12" applyNumberFormat="0" applyFont="0" applyAlignment="0" applyProtection="0"/>
    <xf numFmtId="0" fontId="11" fillId="6" borderId="5" applyNumberFormat="0" applyAlignment="0" applyProtection="0"/>
    <xf numFmtId="0" fontId="43" fillId="55" borderId="2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5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44" fontId="78" fillId="0" borderId="0" applyFont="0" applyFill="0" applyBorder="0" applyAlignment="0" applyProtection="0"/>
    <xf numFmtId="9" fontId="79" fillId="0" borderId="0" applyFont="0" applyFill="0" applyBorder="0" applyAlignment="0" applyProtection="0"/>
  </cellStyleXfs>
  <cellXfs count="639">
    <xf numFmtId="0" fontId="0" fillId="0" borderId="0" xfId="0"/>
    <xf numFmtId="0" fontId="0" fillId="0" borderId="1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0" fontId="21" fillId="0" borderId="0" xfId="0" applyFont="1" applyFill="1" applyBorder="1"/>
    <xf numFmtId="164" fontId="20" fillId="33" borderId="11" xfId="1" applyNumberFormat="1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43" fontId="23" fillId="0" borderId="12" xfId="1" applyFont="1" applyFill="1" applyBorder="1" applyAlignment="1" applyProtection="1">
      <alignment horizontal="center"/>
      <protection locked="0"/>
    </xf>
    <xf numFmtId="0" fontId="23" fillId="0" borderId="12" xfId="2" applyFont="1" applyFill="1" applyBorder="1" applyAlignment="1">
      <alignment horizontal="center" wrapText="1"/>
    </xf>
    <xf numFmtId="164" fontId="23" fillId="0" borderId="13" xfId="1" applyNumberFormat="1" applyFont="1" applyFill="1" applyBorder="1"/>
    <xf numFmtId="49" fontId="23" fillId="0" borderId="12" xfId="0" applyNumberFormat="1" applyFont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25" fillId="0" borderId="12" xfId="2" applyFont="1" applyFill="1" applyBorder="1" applyAlignment="1">
      <alignment horizontal="center" wrapText="1"/>
    </xf>
    <xf numFmtId="3" fontId="23" fillId="0" borderId="13" xfId="0" applyNumberFormat="1" applyFont="1" applyFill="1" applyBorder="1" applyAlignment="1" applyProtection="1">
      <alignment horizontal="right" wrapText="1"/>
    </xf>
    <xf numFmtId="3" fontId="23" fillId="0" borderId="12" xfId="0" applyNumberFormat="1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/>
    </xf>
    <xf numFmtId="3" fontId="23" fillId="34" borderId="14" xfId="3" applyNumberFormat="1" applyFont="1" applyFill="1" applyBorder="1" applyAlignment="1" applyProtection="1">
      <alignment horizontal="right" wrapText="1"/>
    </xf>
    <xf numFmtId="3" fontId="23" fillId="35" borderId="14" xfId="1" applyNumberFormat="1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3" fillId="33" borderId="14" xfId="0" applyFont="1" applyFill="1" applyBorder="1" applyAlignment="1"/>
    <xf numFmtId="0" fontId="23" fillId="33" borderId="16" xfId="0" applyFont="1" applyFill="1" applyBorder="1" applyAlignment="1">
      <alignment horizontal="center"/>
    </xf>
    <xf numFmtId="164" fontId="23" fillId="0" borderId="10" xfId="1" applyNumberFormat="1" applyFont="1" applyFill="1" applyBorder="1"/>
    <xf numFmtId="0" fontId="0" fillId="0" borderId="10" xfId="0" applyFill="1" applyBorder="1" applyAlignment="1">
      <alignment horizontal="center"/>
    </xf>
    <xf numFmtId="3" fontId="23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0" fontId="23" fillId="33" borderId="14" xfId="0" applyFont="1" applyFill="1" applyBorder="1"/>
    <xf numFmtId="0" fontId="23" fillId="33" borderId="14" xfId="0" applyFont="1" applyFill="1" applyBorder="1" applyAlignment="1">
      <alignment horizontal="left" wrapText="1"/>
    </xf>
    <xf numFmtId="0" fontId="23" fillId="33" borderId="16" xfId="0" applyFont="1" applyFill="1" applyBorder="1" applyAlignment="1">
      <alignment horizontal="center" wrapText="1"/>
    </xf>
    <xf numFmtId="0" fontId="0" fillId="36" borderId="10" xfId="0" applyFill="1" applyBorder="1" applyAlignment="1">
      <alignment horizontal="center"/>
    </xf>
    <xf numFmtId="0" fontId="23" fillId="0" borderId="17" xfId="2" applyFont="1" applyFill="1" applyBorder="1" applyAlignment="1">
      <alignment horizontal="center" wrapText="1"/>
    </xf>
    <xf numFmtId="2" fontId="20" fillId="33" borderId="18" xfId="0" applyNumberFormat="1" applyFont="1" applyFill="1" applyBorder="1" applyAlignment="1" applyProtection="1">
      <alignment horizontal="center" vertical="center" wrapText="1"/>
    </xf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" fontId="20" fillId="34" borderId="13" xfId="0" applyNumberFormat="1" applyFont="1" applyFill="1" applyBorder="1" applyAlignment="1" applyProtection="1">
      <alignment horizontal="center" vertical="center" wrapText="1"/>
    </xf>
    <xf numFmtId="3" fontId="20" fillId="35" borderId="0" xfId="0" applyNumberFormat="1" applyFont="1" applyFill="1" applyBorder="1" applyAlignment="1" applyProtection="1">
      <alignment horizontal="center" vertical="center" wrapText="1"/>
    </xf>
    <xf numFmtId="3" fontId="20" fillId="33" borderId="14" xfId="0" applyNumberFormat="1" applyFont="1" applyFill="1" applyBorder="1" applyAlignment="1">
      <alignment horizontal="center" vertical="center" textRotation="90" wrapText="1"/>
    </xf>
    <xf numFmtId="3" fontId="20" fillId="33" borderId="19" xfId="0" applyNumberFormat="1" applyFont="1" applyFill="1" applyBorder="1" applyAlignment="1">
      <alignment horizontal="center" vertical="center" textRotation="90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4" xfId="0" applyFill="1" applyBorder="1"/>
    <xf numFmtId="0" fontId="27" fillId="0" borderId="2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/>
    </xf>
    <xf numFmtId="0" fontId="0" fillId="0" borderId="20" xfId="0" applyBorder="1"/>
    <xf numFmtId="0" fontId="23" fillId="0" borderId="20" xfId="2472" applyFont="1" applyBorder="1"/>
    <xf numFmtId="0" fontId="23" fillId="0" borderId="0" xfId="2472" applyFont="1"/>
    <xf numFmtId="0" fontId="48" fillId="0" borderId="0" xfId="2472" applyFont="1" applyFill="1" applyBorder="1" applyAlignment="1">
      <alignment horizontal="center"/>
    </xf>
    <xf numFmtId="0" fontId="48" fillId="33" borderId="31" xfId="2472" applyFont="1" applyFill="1" applyBorder="1" applyAlignment="1">
      <alignment horizontal="center"/>
    </xf>
    <xf numFmtId="0" fontId="49" fillId="33" borderId="31" xfId="2472" applyFont="1" applyFill="1" applyBorder="1" applyAlignment="1">
      <alignment horizontal="center"/>
    </xf>
    <xf numFmtId="164" fontId="49" fillId="33" borderId="31" xfId="2979" applyNumberFormat="1" applyFont="1" applyFill="1" applyBorder="1"/>
    <xf numFmtId="165" fontId="50" fillId="33" borderId="31" xfId="2980" applyNumberFormat="1" applyFont="1" applyFill="1" applyBorder="1" applyAlignment="1">
      <alignment horizontal="center"/>
    </xf>
    <xf numFmtId="0" fontId="51" fillId="0" borderId="0" xfId="2472" applyFont="1" applyAlignment="1">
      <alignment horizontal="center"/>
    </xf>
    <xf numFmtId="0" fontId="52" fillId="0" borderId="0" xfId="2472" applyFont="1" applyAlignment="1">
      <alignment horizontal="center"/>
    </xf>
    <xf numFmtId="0" fontId="51" fillId="0" borderId="31" xfId="2472" applyFont="1" applyBorder="1" applyAlignment="1">
      <alignment horizontal="center"/>
    </xf>
    <xf numFmtId="164" fontId="51" fillId="0" borderId="31" xfId="2979" applyNumberFormat="1" applyFont="1" applyBorder="1" applyAlignment="1">
      <alignment horizontal="center"/>
    </xf>
    <xf numFmtId="0" fontId="53" fillId="0" borderId="31" xfId="2472" applyFont="1" applyBorder="1" applyAlignment="1">
      <alignment horizontal="right"/>
    </xf>
    <xf numFmtId="164" fontId="48" fillId="0" borderId="31" xfId="2979" applyNumberFormat="1" applyFont="1" applyBorder="1"/>
    <xf numFmtId="165" fontId="54" fillId="0" borderId="31" xfId="2980" applyNumberFormat="1" applyFont="1" applyBorder="1" applyAlignment="1">
      <alignment horizontal="right"/>
    </xf>
    <xf numFmtId="0" fontId="51" fillId="0" borderId="0" xfId="2472" applyFont="1" applyBorder="1" applyAlignment="1">
      <alignment horizontal="center"/>
    </xf>
    <xf numFmtId="164" fontId="51" fillId="0" borderId="0" xfId="2472" applyNumberFormat="1" applyFont="1" applyBorder="1" applyAlignment="1">
      <alignment horizontal="center"/>
    </xf>
    <xf numFmtId="164" fontId="51" fillId="0" borderId="0" xfId="2979" applyNumberFormat="1" applyFont="1" applyBorder="1" applyAlignment="1">
      <alignment horizontal="center"/>
    </xf>
    <xf numFmtId="0" fontId="51" fillId="0" borderId="0" xfId="2472" applyFont="1"/>
    <xf numFmtId="0" fontId="53" fillId="0" borderId="0" xfId="2472" applyFont="1" applyAlignment="1">
      <alignment horizontal="right"/>
    </xf>
    <xf numFmtId="164" fontId="48" fillId="0" borderId="0" xfId="2979" applyNumberFormat="1" applyFont="1"/>
    <xf numFmtId="165" fontId="54" fillId="0" borderId="0" xfId="2980" applyNumberFormat="1" applyFont="1" applyAlignment="1">
      <alignment horizontal="right"/>
    </xf>
    <xf numFmtId="0" fontId="51" fillId="0" borderId="31" xfId="2472" applyFont="1" applyBorder="1"/>
    <xf numFmtId="164" fontId="51" fillId="0" borderId="31" xfId="2979" applyNumberFormat="1" applyFont="1" applyBorder="1" applyAlignment="1">
      <alignment horizontal="center" vertical="center" wrapText="1"/>
    </xf>
    <xf numFmtId="164" fontId="23" fillId="0" borderId="0" xfId="2979" applyNumberFormat="1" applyFont="1"/>
    <xf numFmtId="164" fontId="51" fillId="0" borderId="0" xfId="2472" applyNumberFormat="1" applyFont="1"/>
    <xf numFmtId="0" fontId="55" fillId="0" borderId="31" xfId="2472" applyFont="1" applyBorder="1" applyAlignment="1">
      <alignment horizontal="right"/>
    </xf>
    <xf numFmtId="166" fontId="55" fillId="0" borderId="31" xfId="2472" applyNumberFormat="1" applyFont="1" applyBorder="1"/>
    <xf numFmtId="165" fontId="56" fillId="0" borderId="0" xfId="2980" applyNumberFormat="1" applyFont="1" applyAlignment="1">
      <alignment horizontal="center"/>
    </xf>
    <xf numFmtId="0" fontId="51" fillId="0" borderId="31" xfId="2472" applyFont="1" applyBorder="1" applyAlignment="1">
      <alignment horizontal="right"/>
    </xf>
    <xf numFmtId="166" fontId="51" fillId="0" borderId="31" xfId="2472" applyNumberFormat="1" applyFont="1" applyBorder="1"/>
    <xf numFmtId="0" fontId="57" fillId="0" borderId="0" xfId="2472" applyFont="1" applyAlignment="1">
      <alignment horizontal="center"/>
    </xf>
    <xf numFmtId="164" fontId="48" fillId="0" borderId="0" xfId="2979" applyNumberFormat="1" applyFont="1" applyBorder="1" applyAlignment="1">
      <alignment horizontal="center" vertical="center" wrapText="1"/>
    </xf>
    <xf numFmtId="164" fontId="23" fillId="0" borderId="0" xfId="2981" applyNumberFormat="1" applyFont="1"/>
    <xf numFmtId="165" fontId="58" fillId="0" borderId="0" xfId="2982" applyNumberFormat="1" applyFont="1" applyAlignment="1">
      <alignment horizontal="right"/>
    </xf>
    <xf numFmtId="164" fontId="59" fillId="0" borderId="0" xfId="2983" applyNumberFormat="1" applyFont="1"/>
    <xf numFmtId="164" fontId="23" fillId="0" borderId="31" xfId="2981" applyNumberFormat="1" applyFont="1" applyBorder="1" applyAlignment="1">
      <alignment horizontal="center"/>
    </xf>
    <xf numFmtId="0" fontId="19" fillId="0" borderId="0" xfId="2472" applyFont="1"/>
    <xf numFmtId="164" fontId="49" fillId="33" borderId="31" xfId="2472" applyNumberFormat="1" applyFont="1" applyFill="1" applyBorder="1"/>
    <xf numFmtId="0" fontId="49" fillId="33" borderId="0" xfId="2472" applyFont="1" applyFill="1" applyAlignment="1">
      <alignment horizontal="center"/>
    </xf>
    <xf numFmtId="0" fontId="49" fillId="33" borderId="31" xfId="2472" applyFont="1" applyFill="1" applyBorder="1"/>
    <xf numFmtId="164" fontId="60" fillId="0" borderId="31" xfId="2979" applyNumberFormat="1" applyFont="1" applyBorder="1" applyAlignment="1">
      <alignment horizontal="center" vertical="center" wrapText="1"/>
    </xf>
    <xf numFmtId="0" fontId="19" fillId="0" borderId="20" xfId="2472" applyBorder="1"/>
    <xf numFmtId="0" fontId="27" fillId="0" borderId="16" xfId="2472" applyFont="1" applyFill="1" applyBorder="1" applyAlignment="1">
      <alignment horizontal="center"/>
    </xf>
    <xf numFmtId="0" fontId="27" fillId="0" borderId="14" xfId="2472" applyFont="1" applyFill="1" applyBorder="1" applyAlignment="1">
      <alignment horizontal="center"/>
    </xf>
    <xf numFmtId="0" fontId="27" fillId="0" borderId="22" xfId="2472" applyFont="1" applyFill="1" applyBorder="1" applyAlignment="1">
      <alignment horizontal="center"/>
    </xf>
    <xf numFmtId="0" fontId="28" fillId="0" borderId="0" xfId="2472" applyFont="1" applyFill="1" applyBorder="1" applyAlignment="1">
      <alignment horizontal="left"/>
    </xf>
    <xf numFmtId="0" fontId="19" fillId="0" borderId="22" xfId="2472" applyBorder="1"/>
    <xf numFmtId="0" fontId="19" fillId="0" borderId="14" xfId="2472" applyBorder="1"/>
    <xf numFmtId="0" fontId="27" fillId="0" borderId="21" xfId="2472" applyFont="1" applyFill="1" applyBorder="1" applyAlignment="1">
      <alignment horizontal="center"/>
    </xf>
    <xf numFmtId="0" fontId="27" fillId="0" borderId="20" xfId="2472" applyFont="1" applyFill="1" applyBorder="1" applyAlignment="1">
      <alignment horizontal="center"/>
    </xf>
    <xf numFmtId="0" fontId="27" fillId="0" borderId="11" xfId="2472" applyFont="1" applyFill="1" applyBorder="1" applyAlignment="1">
      <alignment horizontal="center"/>
    </xf>
    <xf numFmtId="0" fontId="27" fillId="0" borderId="15" xfId="2472" applyFont="1" applyFill="1" applyBorder="1" applyAlignment="1">
      <alignment horizontal="center"/>
    </xf>
    <xf numFmtId="0" fontId="19" fillId="0" borderId="0" xfId="2472" applyBorder="1"/>
    <xf numFmtId="0" fontId="27" fillId="0" borderId="0" xfId="2472" applyFont="1" applyFill="1" applyBorder="1" applyAlignment="1">
      <alignment horizontal="center"/>
    </xf>
    <xf numFmtId="0" fontId="28" fillId="0" borderId="11" xfId="2472" applyFont="1" applyFill="1" applyBorder="1" applyAlignment="1">
      <alignment horizontal="left"/>
    </xf>
    <xf numFmtId="0" fontId="20" fillId="33" borderId="21" xfId="2472" applyFont="1" applyFill="1" applyBorder="1" applyAlignment="1">
      <alignment horizontal="center" vertical="center"/>
    </xf>
    <xf numFmtId="0" fontId="20" fillId="33" borderId="20" xfId="2472" applyFont="1" applyFill="1" applyBorder="1" applyAlignment="1">
      <alignment horizontal="center" vertical="center"/>
    </xf>
    <xf numFmtId="3" fontId="20" fillId="33" borderId="19" xfId="2472" applyNumberFormat="1" applyFont="1" applyFill="1" applyBorder="1" applyAlignment="1">
      <alignment horizontal="center" vertical="center" textRotation="90"/>
    </xf>
    <xf numFmtId="3" fontId="20" fillId="33" borderId="14" xfId="2472" applyNumberFormat="1" applyFont="1" applyFill="1" applyBorder="1" applyAlignment="1">
      <alignment horizontal="center" vertical="center" textRotation="90" wrapText="1"/>
    </xf>
    <xf numFmtId="3" fontId="20" fillId="0" borderId="0" xfId="2472" applyNumberFormat="1" applyFont="1" applyFill="1" applyBorder="1" applyAlignment="1">
      <alignment horizontal="center" textRotation="90" wrapText="1"/>
    </xf>
    <xf numFmtId="2" fontId="20" fillId="33" borderId="14" xfId="2472" applyNumberFormat="1" applyFont="1" applyFill="1" applyBorder="1" applyAlignment="1" applyProtection="1">
      <alignment horizontal="center" vertical="center" wrapText="1"/>
    </xf>
    <xf numFmtId="0" fontId="19" fillId="0" borderId="0" xfId="2472"/>
    <xf numFmtId="0" fontId="23" fillId="33" borderId="16" xfId="2472" applyFont="1" applyFill="1" applyBorder="1" applyAlignment="1">
      <alignment horizontal="center"/>
    </xf>
    <xf numFmtId="0" fontId="23" fillId="33" borderId="14" xfId="2472" applyFont="1" applyFill="1" applyBorder="1" applyAlignment="1"/>
    <xf numFmtId="0" fontId="20" fillId="33" borderId="15" xfId="2472" applyFont="1" applyFill="1" applyBorder="1" applyAlignment="1">
      <alignment horizontal="center"/>
    </xf>
    <xf numFmtId="0" fontId="20" fillId="33" borderId="14" xfId="2472" applyFont="1" applyFill="1" applyBorder="1" applyAlignment="1">
      <alignment horizontal="center"/>
    </xf>
    <xf numFmtId="0" fontId="20" fillId="0" borderId="15" xfId="2472" applyFont="1" applyFill="1" applyBorder="1" applyAlignment="1">
      <alignment horizontal="center"/>
    </xf>
    <xf numFmtId="164" fontId="23" fillId="0" borderId="37" xfId="2981" applyNumberFormat="1" applyFont="1" applyFill="1" applyBorder="1" applyAlignment="1"/>
    <xf numFmtId="164" fontId="23" fillId="0" borderId="31" xfId="2981" applyNumberFormat="1" applyFont="1" applyFill="1" applyBorder="1" applyAlignment="1"/>
    <xf numFmtId="0" fontId="23" fillId="33" borderId="16" xfId="2472" applyFont="1" applyFill="1" applyBorder="1" applyAlignment="1">
      <alignment horizontal="center" wrapText="1"/>
    </xf>
    <xf numFmtId="0" fontId="23" fillId="33" borderId="14" xfId="2472" applyFont="1" applyFill="1" applyBorder="1" applyAlignment="1">
      <alignment horizontal="left" wrapText="1"/>
    </xf>
    <xf numFmtId="0" fontId="23" fillId="33" borderId="14" xfId="2472" applyFont="1" applyFill="1" applyBorder="1"/>
    <xf numFmtId="0" fontId="23" fillId="0" borderId="10" xfId="2472" applyFont="1" applyBorder="1"/>
    <xf numFmtId="0" fontId="23" fillId="0" borderId="0" xfId="2472" applyFont="1" applyFill="1" applyBorder="1"/>
    <xf numFmtId="0" fontId="23" fillId="0" borderId="0" xfId="2472" applyFont="1" applyFill="1" applyAlignment="1">
      <alignment horizontal="center"/>
    </xf>
    <xf numFmtId="164" fontId="62" fillId="0" borderId="23" xfId="2472" applyNumberFormat="1" applyFont="1" applyFill="1" applyBorder="1" applyAlignment="1">
      <alignment horizontal="center"/>
    </xf>
    <xf numFmtId="165" fontId="62" fillId="0" borderId="23" xfId="2980" applyNumberFormat="1" applyFont="1" applyFill="1" applyBorder="1" applyAlignment="1">
      <alignment horizontal="center"/>
    </xf>
    <xf numFmtId="0" fontId="64" fillId="0" borderId="10" xfId="2472" applyFont="1" applyBorder="1"/>
    <xf numFmtId="0" fontId="64" fillId="0" borderId="0" xfId="2472" applyFont="1" applyFill="1" applyBorder="1"/>
    <xf numFmtId="164" fontId="63" fillId="0" borderId="41" xfId="2981" applyNumberFormat="1" applyFont="1" applyFill="1" applyBorder="1" applyAlignment="1">
      <alignment horizontal="center"/>
    </xf>
    <xf numFmtId="165" fontId="63" fillId="0" borderId="41" xfId="2980" applyNumberFormat="1" applyFont="1" applyFill="1" applyBorder="1" applyAlignment="1">
      <alignment horizontal="center"/>
    </xf>
    <xf numFmtId="164" fontId="23" fillId="0" borderId="0" xfId="2981" applyNumberFormat="1" applyFont="1" applyFill="1" applyBorder="1"/>
    <xf numFmtId="164" fontId="23" fillId="0" borderId="0" xfId="2981" applyNumberFormat="1" applyFont="1" applyFill="1" applyAlignment="1">
      <alignment horizontal="center"/>
    </xf>
    <xf numFmtId="164" fontId="65" fillId="0" borderId="11" xfId="2981" applyNumberFormat="1" applyFont="1" applyFill="1" applyBorder="1" applyAlignment="1">
      <alignment horizontal="left"/>
    </xf>
    <xf numFmtId="0" fontId="19" fillId="0" borderId="10" xfId="2472" applyBorder="1"/>
    <xf numFmtId="0" fontId="19" fillId="0" borderId="0" xfId="2472" applyFill="1" applyBorder="1"/>
    <xf numFmtId="0" fontId="19" fillId="0" borderId="0" xfId="2472" applyFill="1" applyAlignment="1">
      <alignment horizontal="center"/>
    </xf>
    <xf numFmtId="0" fontId="23" fillId="0" borderId="0" xfId="2472" applyFont="1" applyBorder="1"/>
    <xf numFmtId="0" fontId="27" fillId="0" borderId="42" xfId="2472" applyFont="1" applyFill="1" applyBorder="1" applyAlignment="1">
      <alignment horizontal="center"/>
    </xf>
    <xf numFmtId="3" fontId="20" fillId="0" borderId="32" xfId="2472" applyNumberFormat="1" applyFont="1" applyFill="1" applyBorder="1" applyAlignment="1">
      <alignment horizontal="center" textRotation="90" wrapText="1"/>
    </xf>
    <xf numFmtId="2" fontId="20" fillId="33" borderId="45" xfId="2472" applyNumberFormat="1" applyFont="1" applyFill="1" applyBorder="1" applyAlignment="1" applyProtection="1">
      <alignment horizontal="center" vertical="center" wrapText="1"/>
    </xf>
    <xf numFmtId="2" fontId="20" fillId="33" borderId="35" xfId="2472" applyNumberFormat="1" applyFont="1" applyFill="1" applyBorder="1" applyAlignment="1" applyProtection="1">
      <alignment horizontal="center" vertical="center" wrapText="1"/>
    </xf>
    <xf numFmtId="2" fontId="20" fillId="0" borderId="11" xfId="2472" applyNumberFormat="1" applyFont="1" applyFill="1" applyBorder="1" applyAlignment="1" applyProtection="1">
      <alignment horizontal="center" vertical="center" wrapText="1"/>
    </xf>
    <xf numFmtId="3" fontId="23" fillId="0" borderId="10" xfId="2472" applyNumberFormat="1" applyFont="1" applyFill="1" applyBorder="1" applyAlignment="1" applyProtection="1">
      <alignment horizontal="right" wrapText="1"/>
    </xf>
    <xf numFmtId="164" fontId="19" fillId="0" borderId="0" xfId="2472" applyNumberFormat="1"/>
    <xf numFmtId="3" fontId="23" fillId="0" borderId="13" xfId="2472" applyNumberFormat="1" applyFont="1" applyFill="1" applyBorder="1" applyAlignment="1" applyProtection="1">
      <alignment horizontal="right" wrapText="1"/>
    </xf>
    <xf numFmtId="0" fontId="23" fillId="0" borderId="0" xfId="2472" applyFont="1" applyFill="1" applyBorder="1" applyAlignment="1">
      <alignment horizontal="center"/>
    </xf>
    <xf numFmtId="0" fontId="23" fillId="0" borderId="0" xfId="2472" applyFont="1" applyFill="1"/>
    <xf numFmtId="0" fontId="20" fillId="0" borderId="0" xfId="2472" applyFont="1" applyFill="1"/>
    <xf numFmtId="0" fontId="19" fillId="0" borderId="0" xfId="2472" applyFill="1"/>
    <xf numFmtId="0" fontId="23" fillId="0" borderId="0" xfId="0" applyFont="1" applyBorder="1"/>
    <xf numFmtId="0" fontId="27" fillId="0" borderId="21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3" fontId="20" fillId="0" borderId="32" xfId="0" applyNumberFormat="1" applyFont="1" applyFill="1" applyBorder="1" applyAlignment="1">
      <alignment horizontal="center" textRotation="90" wrapText="1"/>
    </xf>
    <xf numFmtId="2" fontId="20" fillId="33" borderId="45" xfId="0" applyNumberFormat="1" applyFont="1" applyFill="1" applyBorder="1" applyAlignment="1" applyProtection="1">
      <alignment horizontal="center" vertical="center" wrapText="1"/>
    </xf>
    <xf numFmtId="2" fontId="20" fillId="33" borderId="35" xfId="0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164" fontId="62" fillId="0" borderId="23" xfId="0" applyNumberFormat="1" applyFont="1" applyFill="1" applyBorder="1" applyAlignment="1">
      <alignment horizontal="center"/>
    </xf>
    <xf numFmtId="0" fontId="20" fillId="0" borderId="0" xfId="0" applyFont="1" applyFill="1"/>
    <xf numFmtId="0" fontId="64" fillId="0" borderId="10" xfId="0" applyFont="1" applyBorder="1"/>
    <xf numFmtId="0" fontId="64" fillId="0" borderId="0" xfId="0" applyFont="1" applyFill="1" applyBorder="1"/>
    <xf numFmtId="164" fontId="23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/>
    <xf numFmtId="0" fontId="27" fillId="0" borderId="3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right" wrapText="1"/>
    </xf>
    <xf numFmtId="0" fontId="23" fillId="0" borderId="14" xfId="2984" applyBorder="1" applyAlignment="1">
      <alignment vertical="center"/>
    </xf>
    <xf numFmtId="3" fontId="20" fillId="33" borderId="14" xfId="0" applyNumberFormat="1" applyFont="1" applyFill="1" applyBorder="1" applyAlignment="1">
      <alignment horizontal="center" textRotation="90" wrapText="1"/>
    </xf>
    <xf numFmtId="0" fontId="23" fillId="59" borderId="14" xfId="2984" applyNumberFormat="1" applyFont="1" applyFill="1" applyBorder="1" applyAlignment="1">
      <alignment horizontal="center" vertical="center" wrapText="1"/>
    </xf>
    <xf numFmtId="0" fontId="23" fillId="59" borderId="15" xfId="2984" applyNumberFormat="1" applyFont="1" applyFill="1" applyBorder="1" applyAlignment="1">
      <alignment horizontal="center" vertical="center" wrapText="1"/>
    </xf>
    <xf numFmtId="0" fontId="23" fillId="0" borderId="14" xfId="2984" applyNumberFormat="1" applyFont="1" applyBorder="1" applyAlignment="1">
      <alignment vertical="center"/>
    </xf>
    <xf numFmtId="0" fontId="23" fillId="34" borderId="48" xfId="2984" applyNumberFormat="1" applyFont="1" applyFill="1" applyBorder="1" applyAlignment="1">
      <alignment horizontal="center" vertical="center" wrapText="1"/>
    </xf>
    <xf numFmtId="0" fontId="23" fillId="34" borderId="22" xfId="2984" applyNumberFormat="1" applyFont="1" applyFill="1" applyBorder="1" applyAlignment="1">
      <alignment horizontal="center" vertical="center" wrapText="1"/>
    </xf>
    <xf numFmtId="0" fontId="23" fillId="34" borderId="34" xfId="2981" applyNumberFormat="1" applyFont="1" applyFill="1" applyBorder="1" applyAlignment="1">
      <alignment horizontal="center" vertical="center" wrapText="1"/>
    </xf>
    <xf numFmtId="0" fontId="23" fillId="60" borderId="16" xfId="2984" applyNumberFormat="1" applyFont="1" applyFill="1" applyBorder="1" applyAlignment="1">
      <alignment horizontal="center" vertical="center" wrapText="1"/>
    </xf>
    <xf numFmtId="0" fontId="23" fillId="60" borderId="14" xfId="2984" applyNumberFormat="1" applyFont="1" applyFill="1" applyBorder="1" applyAlignment="1">
      <alignment horizontal="center" vertical="center" wrapText="1"/>
    </xf>
    <xf numFmtId="0" fontId="23" fillId="60" borderId="15" xfId="2981" applyNumberFormat="1" applyFont="1" applyFill="1" applyBorder="1" applyAlignment="1">
      <alignment horizontal="center" vertical="center" wrapText="1"/>
    </xf>
    <xf numFmtId="166" fontId="23" fillId="59" borderId="15" xfId="2981" applyNumberFormat="1" applyFont="1" applyFill="1" applyBorder="1" applyAlignment="1">
      <alignment vertical="center"/>
    </xf>
    <xf numFmtId="43" fontId="23" fillId="0" borderId="14" xfId="2981" applyFont="1" applyBorder="1" applyAlignment="1">
      <alignment vertical="center"/>
    </xf>
    <xf numFmtId="164" fontId="23" fillId="34" borderId="21" xfId="2981" applyNumberFormat="1" applyFont="1" applyFill="1" applyBorder="1" applyAlignment="1">
      <alignment horizontal="center" vertical="center"/>
    </xf>
    <xf numFmtId="166" fontId="23" fillId="34" borderId="20" xfId="2981" applyNumberFormat="1" applyFont="1" applyFill="1" applyBorder="1" applyAlignment="1">
      <alignment horizontal="center" vertical="center"/>
    </xf>
    <xf numFmtId="164" fontId="23" fillId="60" borderId="16" xfId="2981" applyNumberFormat="1" applyFont="1" applyFill="1" applyBorder="1" applyAlignment="1">
      <alignment vertical="center"/>
    </xf>
    <xf numFmtId="166" fontId="23" fillId="60" borderId="14" xfId="2981" applyNumberFormat="1" applyFont="1" applyFill="1" applyBorder="1" applyAlignment="1">
      <alignment vertical="center"/>
    </xf>
    <xf numFmtId="166" fontId="23" fillId="60" borderId="15" xfId="2981" applyNumberFormat="1" applyFont="1" applyFill="1" applyBorder="1" applyAlignment="1">
      <alignment vertical="center"/>
    </xf>
    <xf numFmtId="164" fontId="23" fillId="34" borderId="16" xfId="2981" applyNumberFormat="1" applyFont="1" applyFill="1" applyBorder="1" applyAlignment="1">
      <alignment horizontal="center" vertical="center"/>
    </xf>
    <xf numFmtId="43" fontId="23" fillId="0" borderId="14" xfId="2981" applyFont="1" applyFill="1" applyBorder="1" applyAlignment="1">
      <alignment vertical="center"/>
    </xf>
    <xf numFmtId="166" fontId="23" fillId="34" borderId="19" xfId="2981" applyNumberFormat="1" applyFont="1" applyFill="1" applyBorder="1" applyAlignment="1">
      <alignment horizontal="center" vertical="center"/>
    </xf>
    <xf numFmtId="43" fontId="64" fillId="0" borderId="14" xfId="2981" applyFont="1" applyFill="1" applyBorder="1" applyAlignment="1">
      <alignment horizontal="center" vertical="center"/>
    </xf>
    <xf numFmtId="43" fontId="23" fillId="0" borderId="14" xfId="2981" applyFont="1" applyBorder="1" applyAlignment="1">
      <alignment horizontal="center" vertical="center"/>
    </xf>
    <xf numFmtId="43" fontId="23" fillId="0" borderId="14" xfId="2981" applyFont="1" applyFill="1" applyBorder="1" applyAlignment="1">
      <alignment horizontal="center" vertical="center"/>
    </xf>
    <xf numFmtId="164" fontId="23" fillId="60" borderId="16" xfId="2981" applyNumberFormat="1" applyFont="1" applyFill="1" applyBorder="1" applyAlignment="1">
      <alignment horizontal="center" vertical="center"/>
    </xf>
    <xf numFmtId="43" fontId="19" fillId="0" borderId="14" xfId="2981" applyFont="1" applyBorder="1" applyAlignment="1">
      <alignment horizontal="center" vertical="center"/>
    </xf>
    <xf numFmtId="43" fontId="19" fillId="0" borderId="14" xfId="2981" applyFont="1" applyBorder="1" applyAlignment="1">
      <alignment vertical="center"/>
    </xf>
    <xf numFmtId="164" fontId="23" fillId="34" borderId="10" xfId="2981" applyNumberFormat="1" applyFont="1" applyFill="1" applyBorder="1"/>
    <xf numFmtId="164" fontId="23" fillId="59" borderId="16" xfId="2981" applyNumberFormat="1" applyFont="1" applyFill="1" applyBorder="1" applyAlignment="1">
      <alignment vertical="center"/>
    </xf>
    <xf numFmtId="43" fontId="23" fillId="0" borderId="15" xfId="2981" applyFont="1" applyFill="1" applyBorder="1" applyAlignment="1">
      <alignment vertical="center"/>
    </xf>
    <xf numFmtId="3" fontId="66" fillId="34" borderId="16" xfId="2984" applyNumberFormat="1" applyFont="1" applyFill="1" applyBorder="1" applyAlignment="1">
      <alignment horizontal="center" vertical="center"/>
    </xf>
    <xf numFmtId="3" fontId="66" fillId="60" borderId="16" xfId="2984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0" fillId="59" borderId="14" xfId="2981" applyNumberFormat="1" applyFont="1" applyFill="1" applyBorder="1" applyAlignment="1">
      <alignment vertical="center"/>
    </xf>
    <xf numFmtId="166" fontId="23" fillId="0" borderId="14" xfId="2984" applyNumberFormat="1" applyBorder="1" applyAlignment="1">
      <alignment vertical="center"/>
    </xf>
    <xf numFmtId="166" fontId="23" fillId="0" borderId="16" xfId="2984" applyNumberFormat="1" applyFont="1" applyFill="1" applyBorder="1" applyAlignment="1">
      <alignment horizontal="center" vertical="center"/>
    </xf>
    <xf numFmtId="166" fontId="20" fillId="34" borderId="15" xfId="2981" applyNumberFormat="1" applyFont="1" applyFill="1" applyBorder="1" applyAlignment="1">
      <alignment vertical="center"/>
    </xf>
    <xf numFmtId="166" fontId="23" fillId="0" borderId="16" xfId="2984" applyNumberFormat="1" applyFont="1" applyFill="1" applyBorder="1" applyAlignment="1">
      <alignment vertical="center"/>
    </xf>
    <xf numFmtId="166" fontId="20" fillId="60" borderId="15" xfId="2981" applyNumberFormat="1" applyFont="1" applyFill="1" applyBorder="1" applyAlignment="1">
      <alignment vertical="center"/>
    </xf>
    <xf numFmtId="166" fontId="67" fillId="0" borderId="0" xfId="0" applyNumberFormat="1" applyFont="1" applyAlignment="1">
      <alignment horizontal="right"/>
    </xf>
    <xf numFmtId="166" fontId="64" fillId="0" borderId="10" xfId="0" applyNumberFormat="1" applyFont="1" applyBorder="1"/>
    <xf numFmtId="166" fontId="64" fillId="0" borderId="20" xfId="2981" applyNumberFormat="1" applyFont="1" applyBorder="1"/>
    <xf numFmtId="164" fontId="68" fillId="34" borderId="21" xfId="2981" applyNumberFormat="1" applyFont="1" applyFill="1" applyBorder="1" applyAlignment="1">
      <alignment horizontal="center"/>
    </xf>
    <xf numFmtId="164" fontId="68" fillId="60" borderId="16" xfId="2981" applyNumberFormat="1" applyFont="1" applyFill="1" applyBorder="1"/>
    <xf numFmtId="166" fontId="64" fillId="0" borderId="14" xfId="2981" applyNumberFormat="1" applyFont="1" applyBorder="1"/>
    <xf numFmtId="164" fontId="68" fillId="34" borderId="16" xfId="2981" applyNumberFormat="1" applyFont="1" applyFill="1" applyBorder="1" applyAlignment="1">
      <alignment horizontal="center"/>
    </xf>
    <xf numFmtId="164" fontId="68" fillId="34" borderId="48" xfId="2981" applyNumberFormat="1" applyFont="1" applyFill="1" applyBorder="1" applyAlignment="1">
      <alignment horizontal="center"/>
    </xf>
    <xf numFmtId="164" fontId="68" fillId="60" borderId="48" xfId="2981" applyNumberFormat="1" applyFont="1" applyFill="1" applyBorder="1"/>
    <xf numFmtId="166" fontId="64" fillId="0" borderId="35" xfId="2981" applyNumberFormat="1" applyFont="1" applyBorder="1"/>
    <xf numFmtId="0" fontId="0" fillId="0" borderId="35" xfId="0" applyBorder="1"/>
    <xf numFmtId="0" fontId="0" fillId="0" borderId="0" xfId="0" applyAlignment="1">
      <alignment horizontal="center"/>
    </xf>
    <xf numFmtId="0" fontId="69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69" fillId="0" borderId="0" xfId="0" applyFont="1" applyAlignment="1">
      <alignment horizontal="left"/>
    </xf>
    <xf numFmtId="0" fontId="20" fillId="0" borderId="11" xfId="2472" applyFont="1" applyFill="1" applyBorder="1" applyAlignment="1">
      <alignment horizontal="center" vertical="center"/>
    </xf>
    <xf numFmtId="3" fontId="20" fillId="33" borderId="14" xfId="2472" applyNumberFormat="1" applyFont="1" applyFill="1" applyBorder="1" applyAlignment="1">
      <alignment horizontal="center" textRotation="90" wrapText="1"/>
    </xf>
    <xf numFmtId="0" fontId="20" fillId="0" borderId="11" xfId="2472" applyFont="1" applyBorder="1" applyAlignment="1">
      <alignment horizontal="center" vertical="center"/>
    </xf>
    <xf numFmtId="0" fontId="20" fillId="59" borderId="14" xfId="2984" applyNumberFormat="1" applyFont="1" applyFill="1" applyBorder="1" applyAlignment="1">
      <alignment horizontal="center" vertical="center" wrapText="1"/>
    </xf>
    <xf numFmtId="0" fontId="20" fillId="34" borderId="22" xfId="2984" applyNumberFormat="1" applyFont="1" applyFill="1" applyBorder="1" applyAlignment="1">
      <alignment horizontal="center" vertical="center" wrapText="1"/>
    </xf>
    <xf numFmtId="2" fontId="20" fillId="60" borderId="22" xfId="2472" applyNumberFormat="1" applyFont="1" applyFill="1" applyBorder="1" applyAlignment="1" applyProtection="1">
      <alignment horizontal="center" vertical="center" wrapText="1"/>
    </xf>
    <xf numFmtId="2" fontId="20" fillId="60" borderId="34" xfId="2472" applyNumberFormat="1" applyFont="1" applyFill="1" applyBorder="1" applyAlignment="1" applyProtection="1">
      <alignment horizontal="center" vertical="center" wrapText="1"/>
    </xf>
    <xf numFmtId="0" fontId="19" fillId="0" borderId="10" xfId="2472" applyBorder="1" applyAlignment="1">
      <alignment horizontal="center"/>
    </xf>
    <xf numFmtId="0" fontId="23" fillId="59" borderId="16" xfId="2472" applyFont="1" applyFill="1" applyBorder="1" applyAlignment="1">
      <alignment horizontal="center"/>
    </xf>
    <xf numFmtId="0" fontId="23" fillId="59" borderId="15" xfId="2472" applyFont="1" applyFill="1" applyBorder="1" applyAlignment="1">
      <alignment horizontal="center"/>
    </xf>
    <xf numFmtId="0" fontId="23" fillId="34" borderId="14" xfId="2472" applyFont="1" applyFill="1" applyBorder="1" applyAlignment="1">
      <alignment horizontal="center"/>
    </xf>
    <xf numFmtId="0" fontId="23" fillId="60" borderId="14" xfId="2472" applyFont="1" applyFill="1" applyBorder="1" applyAlignment="1">
      <alignment horizontal="center"/>
    </xf>
    <xf numFmtId="43" fontId="23" fillId="60" borderId="14" xfId="2981" applyFont="1" applyFill="1" applyBorder="1" applyAlignment="1">
      <alignment horizontal="center" wrapText="1"/>
    </xf>
    <xf numFmtId="0" fontId="19" fillId="36" borderId="10" xfId="2472" applyFill="1" applyBorder="1" applyAlignment="1">
      <alignment horizontal="center"/>
    </xf>
    <xf numFmtId="0" fontId="19" fillId="0" borderId="49" xfId="2472" applyBorder="1" applyAlignment="1">
      <alignment horizontal="center"/>
    </xf>
    <xf numFmtId="0" fontId="28" fillId="0" borderId="32" xfId="0" applyFont="1" applyFill="1" applyBorder="1" applyAlignment="1">
      <alignment wrapText="1"/>
    </xf>
    <xf numFmtId="43" fontId="0" fillId="0" borderId="0" xfId="2981" applyNumberFormat="1" applyFont="1"/>
    <xf numFmtId="0" fontId="23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3" fontId="20" fillId="33" borderId="20" xfId="0" applyNumberFormat="1" applyFont="1" applyFill="1" applyBorder="1" applyAlignment="1">
      <alignment horizontal="center" vertical="center" textRotation="90" wrapText="1"/>
    </xf>
    <xf numFmtId="43" fontId="70" fillId="61" borderId="20" xfId="2981" applyNumberFormat="1" applyFont="1" applyFill="1" applyBorder="1" applyAlignment="1">
      <alignment horizontal="center" vertical="center" wrapText="1"/>
    </xf>
    <xf numFmtId="43" fontId="20" fillId="61" borderId="0" xfId="2981" applyNumberFormat="1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/>
    </xf>
    <xf numFmtId="0" fontId="23" fillId="62" borderId="20" xfId="0" applyFont="1" applyFill="1" applyBorder="1" applyAlignment="1"/>
    <xf numFmtId="0" fontId="20" fillId="33" borderId="19" xfId="0" applyFont="1" applyFill="1" applyBorder="1" applyAlignment="1">
      <alignment horizontal="center"/>
    </xf>
    <xf numFmtId="164" fontId="71" fillId="0" borderId="0" xfId="2981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20" fillId="33" borderId="35" xfId="0" applyFont="1" applyFill="1" applyBorder="1" applyAlignment="1">
      <alignment horizontal="center"/>
    </xf>
    <xf numFmtId="164" fontId="20" fillId="33" borderId="35" xfId="2981" applyNumberFormat="1" applyFont="1" applyFill="1" applyBorder="1"/>
    <xf numFmtId="9" fontId="20" fillId="33" borderId="0" xfId="2980" applyNumberFormat="1" applyFont="1" applyFill="1" applyBorder="1" applyAlignment="1">
      <alignment horizontal="center"/>
    </xf>
    <xf numFmtId="0" fontId="70" fillId="61" borderId="20" xfId="2981" applyNumberFormat="1" applyFont="1" applyFill="1" applyBorder="1" applyAlignment="1">
      <alignment horizontal="center" vertical="center" wrapText="1"/>
    </xf>
    <xf numFmtId="9" fontId="23" fillId="0" borderId="0" xfId="2980" applyNumberFormat="1" applyFont="1" applyFill="1" applyBorder="1" applyAlignment="1">
      <alignment horizontal="center"/>
    </xf>
    <xf numFmtId="0" fontId="72" fillId="0" borderId="0" xfId="0" applyFont="1" applyFill="1"/>
    <xf numFmtId="0" fontId="73" fillId="0" borderId="0" xfId="0" applyFont="1" applyFill="1"/>
    <xf numFmtId="0" fontId="74" fillId="0" borderId="0" xfId="0" applyFont="1" applyFill="1"/>
    <xf numFmtId="0" fontId="28" fillId="0" borderId="11" xfId="2472" applyFont="1" applyFill="1" applyBorder="1" applyAlignment="1">
      <alignment horizontal="left"/>
    </xf>
    <xf numFmtId="164" fontId="23" fillId="0" borderId="37" xfId="2319" applyNumberFormat="1" applyFont="1" applyFill="1" applyBorder="1" applyAlignment="1"/>
    <xf numFmtId="165" fontId="23" fillId="0" borderId="31" xfId="2838" applyNumberFormat="1" applyFont="1" applyFill="1" applyBorder="1" applyAlignment="1">
      <alignment horizontal="center"/>
    </xf>
    <xf numFmtId="164" fontId="75" fillId="0" borderId="0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164" fontId="77" fillId="59" borderId="20" xfId="2981" applyNumberFormat="1" applyFont="1" applyFill="1" applyBorder="1"/>
    <xf numFmtId="0" fontId="59" fillId="0" borderId="50" xfId="0" applyFont="1" applyBorder="1" applyAlignment="1">
      <alignment horizontal="center"/>
    </xf>
    <xf numFmtId="44" fontId="23" fillId="0" borderId="0" xfId="2985" applyFont="1"/>
    <xf numFmtId="44" fontId="23" fillId="0" borderId="0" xfId="2472" applyNumberFormat="1" applyFont="1"/>
    <xf numFmtId="164" fontId="23" fillId="0" borderId="0" xfId="0" applyNumberFormat="1" applyFont="1"/>
    <xf numFmtId="0" fontId="23" fillId="63" borderId="0" xfId="0" applyFont="1" applyFill="1" applyBorder="1"/>
    <xf numFmtId="164" fontId="62" fillId="63" borderId="23" xfId="0" applyNumberFormat="1" applyFont="1" applyFill="1" applyBorder="1" applyAlignment="1">
      <alignment horizontal="center"/>
    </xf>
    <xf numFmtId="0" fontId="28" fillId="63" borderId="11" xfId="0" applyFont="1" applyFill="1" applyBorder="1" applyAlignment="1">
      <alignment horizontal="left"/>
    </xf>
    <xf numFmtId="165" fontId="62" fillId="63" borderId="23" xfId="2980" applyNumberFormat="1" applyFont="1" applyFill="1" applyBorder="1" applyAlignment="1">
      <alignment horizontal="center"/>
    </xf>
    <xf numFmtId="0" fontId="23" fillId="63" borderId="0" xfId="0" applyFont="1" applyFill="1"/>
    <xf numFmtId="0" fontId="64" fillId="63" borderId="0" xfId="0" applyFont="1" applyFill="1" applyBorder="1"/>
    <xf numFmtId="164" fontId="63" fillId="63" borderId="41" xfId="2981" applyNumberFormat="1" applyFont="1" applyFill="1" applyBorder="1" applyAlignment="1">
      <alignment horizontal="center"/>
    </xf>
    <xf numFmtId="165" fontId="63" fillId="63" borderId="41" xfId="2980" applyNumberFormat="1" applyFont="1" applyFill="1" applyBorder="1" applyAlignment="1">
      <alignment horizontal="center"/>
    </xf>
    <xf numFmtId="0" fontId="23" fillId="64" borderId="0" xfId="2472" applyFont="1" applyFill="1" applyBorder="1"/>
    <xf numFmtId="164" fontId="62" fillId="64" borderId="23" xfId="2472" applyNumberFormat="1" applyFont="1" applyFill="1" applyBorder="1" applyAlignment="1">
      <alignment horizontal="center"/>
    </xf>
    <xf numFmtId="0" fontId="28" fillId="64" borderId="11" xfId="2472" applyFont="1" applyFill="1" applyBorder="1" applyAlignment="1">
      <alignment horizontal="left"/>
    </xf>
    <xf numFmtId="165" fontId="62" fillId="64" borderId="23" xfId="2980" applyNumberFormat="1" applyFont="1" applyFill="1" applyBorder="1" applyAlignment="1">
      <alignment horizontal="center"/>
    </xf>
    <xf numFmtId="0" fontId="23" fillId="64" borderId="0" xfId="2472" applyFont="1" applyFill="1"/>
    <xf numFmtId="0" fontId="64" fillId="64" borderId="0" xfId="2472" applyFont="1" applyFill="1" applyBorder="1"/>
    <xf numFmtId="164" fontId="63" fillId="64" borderId="41" xfId="2981" applyNumberFormat="1" applyFont="1" applyFill="1" applyBorder="1" applyAlignment="1">
      <alignment horizontal="center"/>
    </xf>
    <xf numFmtId="165" fontId="63" fillId="64" borderId="41" xfId="298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9" fontId="23" fillId="0" borderId="0" xfId="2986" applyFont="1" applyFill="1" applyAlignment="1">
      <alignment horizontal="center"/>
    </xf>
    <xf numFmtId="0" fontId="23" fillId="65" borderId="0" xfId="0" applyFont="1" applyFill="1"/>
    <xf numFmtId="0" fontId="23" fillId="65" borderId="0" xfId="0" applyFont="1" applyFill="1" applyBorder="1"/>
    <xf numFmtId="164" fontId="62" fillId="65" borderId="23" xfId="0" applyNumberFormat="1" applyFont="1" applyFill="1" applyBorder="1" applyAlignment="1">
      <alignment horizontal="center"/>
    </xf>
    <xf numFmtId="0" fontId="28" fillId="65" borderId="11" xfId="0" applyFont="1" applyFill="1" applyBorder="1" applyAlignment="1">
      <alignment horizontal="left"/>
    </xf>
    <xf numFmtId="165" fontId="62" fillId="65" borderId="23" xfId="2980" applyNumberFormat="1" applyFont="1" applyFill="1" applyBorder="1" applyAlignment="1">
      <alignment horizontal="center"/>
    </xf>
    <xf numFmtId="0" fontId="64" fillId="65" borderId="0" xfId="0" applyFont="1" applyFill="1" applyBorder="1"/>
    <xf numFmtId="164" fontId="63" fillId="65" borderId="41" xfId="2981" applyNumberFormat="1" applyFont="1" applyFill="1" applyBorder="1" applyAlignment="1">
      <alignment horizontal="center"/>
    </xf>
    <xf numFmtId="165" fontId="63" fillId="65" borderId="41" xfId="2980" applyNumberFormat="1" applyFont="1" applyFill="1" applyBorder="1" applyAlignment="1">
      <alignment horizontal="center"/>
    </xf>
    <xf numFmtId="165" fontId="23" fillId="0" borderId="0" xfId="2986" applyNumberFormat="1" applyFont="1" applyFill="1" applyAlignment="1">
      <alignment horizontal="center"/>
    </xf>
    <xf numFmtId="9" fontId="23" fillId="0" borderId="0" xfId="2986" applyNumberFormat="1" applyFont="1" applyFill="1" applyAlignment="1">
      <alignment horizontal="center"/>
    </xf>
    <xf numFmtId="0" fontId="20" fillId="64" borderId="0" xfId="2472" applyFont="1" applyFill="1"/>
    <xf numFmtId="164" fontId="62" fillId="64" borderId="23" xfId="0" applyNumberFormat="1" applyFont="1" applyFill="1" applyBorder="1" applyAlignment="1">
      <alignment horizontal="center"/>
    </xf>
    <xf numFmtId="0" fontId="20" fillId="64" borderId="0" xfId="0" applyFont="1" applyFill="1"/>
    <xf numFmtId="0" fontId="23" fillId="64" borderId="0" xfId="0" applyFont="1" applyFill="1"/>
    <xf numFmtId="0" fontId="20" fillId="0" borderId="1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164" fontId="49" fillId="0" borderId="31" xfId="2979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3" fontId="19" fillId="0" borderId="0" xfId="2472" applyNumberFormat="1" applyFill="1" applyAlignment="1">
      <alignment horizontal="center"/>
    </xf>
    <xf numFmtId="165" fontId="19" fillId="0" borderId="0" xfId="2986" applyNumberFormat="1" applyFont="1" applyFill="1" applyAlignment="1">
      <alignment horizontal="center"/>
    </xf>
    <xf numFmtId="2" fontId="23" fillId="0" borderId="0" xfId="2472" applyNumberFormat="1" applyFont="1"/>
    <xf numFmtId="2" fontId="20" fillId="60" borderId="51" xfId="0" applyNumberFormat="1" applyFont="1" applyFill="1" applyBorder="1" applyAlignment="1" applyProtection="1">
      <alignment horizontal="center" vertical="center" wrapText="1"/>
    </xf>
    <xf numFmtId="0" fontId="20" fillId="67" borderId="51" xfId="0" applyFont="1" applyFill="1" applyBorder="1" applyAlignment="1">
      <alignment horizontal="center" vertical="center" wrapText="1"/>
    </xf>
    <xf numFmtId="2" fontId="20" fillId="34" borderId="51" xfId="0" applyNumberFormat="1" applyFont="1" applyFill="1" applyBorder="1" applyAlignment="1" applyProtection="1">
      <alignment horizontal="center" vertical="center" wrapText="1"/>
    </xf>
    <xf numFmtId="164" fontId="23" fillId="60" borderId="52" xfId="2251" applyNumberFormat="1" applyFont="1" applyFill="1" applyBorder="1" applyAlignment="1" applyProtection="1">
      <alignment horizontal="right" vertical="center" wrapText="1"/>
    </xf>
    <xf numFmtId="164" fontId="23" fillId="67" borderId="53" xfId="2251" applyNumberFormat="1" applyFont="1" applyFill="1" applyBorder="1" applyAlignment="1">
      <alignment vertical="center"/>
    </xf>
    <xf numFmtId="164" fontId="23" fillId="34" borderId="53" xfId="2251" applyNumberFormat="1" applyFont="1" applyFill="1" applyBorder="1" applyAlignment="1">
      <alignment vertical="center"/>
    </xf>
    <xf numFmtId="164" fontId="23" fillId="60" borderId="54" xfId="2251" applyNumberFormat="1" applyFont="1" applyFill="1" applyBorder="1" applyAlignment="1" applyProtection="1">
      <alignment horizontal="right" vertical="center" wrapText="1"/>
    </xf>
    <xf numFmtId="164" fontId="23" fillId="67" borderId="55" xfId="2251" applyNumberFormat="1" applyFont="1" applyFill="1" applyBorder="1" applyAlignment="1">
      <alignment vertical="center"/>
    </xf>
    <xf numFmtId="164" fontId="23" fillId="34" borderId="55" xfId="2251" applyNumberFormat="1" applyFont="1" applyFill="1" applyBorder="1" applyAlignment="1">
      <alignment vertical="center"/>
    </xf>
    <xf numFmtId="164" fontId="23" fillId="60" borderId="56" xfId="2251" applyNumberFormat="1" applyFont="1" applyFill="1" applyBorder="1" applyAlignment="1" applyProtection="1">
      <alignment horizontal="right" vertical="center" wrapText="1"/>
    </xf>
    <xf numFmtId="164" fontId="23" fillId="67" borderId="57" xfId="2251" applyNumberFormat="1" applyFont="1" applyFill="1" applyBorder="1" applyAlignment="1">
      <alignment vertical="center"/>
    </xf>
    <xf numFmtId="164" fontId="23" fillId="34" borderId="57" xfId="2251" applyNumberFormat="1" applyFont="1" applyFill="1" applyBorder="1" applyAlignment="1">
      <alignment vertical="center"/>
    </xf>
    <xf numFmtId="3" fontId="20" fillId="60" borderId="58" xfId="0" applyNumberFormat="1" applyFont="1" applyFill="1" applyBorder="1" applyAlignment="1">
      <alignment horizontal="center" vertical="center"/>
    </xf>
    <xf numFmtId="164" fontId="20" fillId="67" borderId="58" xfId="2251" applyNumberFormat="1" applyFont="1" applyFill="1" applyBorder="1" applyAlignment="1">
      <alignment horizontal="center" vertical="center"/>
    </xf>
    <xf numFmtId="3" fontId="20" fillId="34" borderId="58" xfId="0" applyNumberFormat="1" applyFont="1" applyFill="1" applyBorder="1" applyAlignment="1">
      <alignment horizontal="center" vertical="center"/>
    </xf>
    <xf numFmtId="164" fontId="80" fillId="60" borderId="51" xfId="2251" applyNumberFormat="1" applyFont="1" applyFill="1" applyBorder="1" applyAlignment="1">
      <alignment horizontal="center" vertical="center"/>
    </xf>
    <xf numFmtId="164" fontId="80" fillId="67" borderId="51" xfId="2251" applyNumberFormat="1" applyFont="1" applyFill="1" applyBorder="1" applyAlignment="1">
      <alignment horizontal="center" vertical="center"/>
    </xf>
    <xf numFmtId="164" fontId="80" fillId="34" borderId="51" xfId="225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6" fontId="67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3" fontId="20" fillId="0" borderId="0" xfId="2806" applyNumberFormat="1" applyFont="1" applyFill="1" applyBorder="1" applyAlignment="1">
      <alignment horizontal="center" vertical="center" textRotation="90" wrapText="1"/>
    </xf>
    <xf numFmtId="0" fontId="23" fillId="0" borderId="0" xfId="2806" applyFont="1" applyFill="1" applyBorder="1" applyAlignment="1">
      <alignment horizontal="center"/>
    </xf>
    <xf numFmtId="0" fontId="20" fillId="0" borderId="0" xfId="2806" applyFont="1" applyAlignment="1">
      <alignment horizontal="center"/>
    </xf>
    <xf numFmtId="0" fontId="81" fillId="0" borderId="0" xfId="2806" applyFont="1" applyFill="1"/>
    <xf numFmtId="166" fontId="23" fillId="0" borderId="10" xfId="2984" applyNumberFormat="1" applyFont="1" applyFill="1" applyBorder="1" applyAlignment="1">
      <alignment horizontal="center" vertical="center"/>
    </xf>
    <xf numFmtId="164" fontId="23" fillId="34" borderId="0" xfId="2251" applyNumberFormat="1" applyFont="1" applyFill="1" applyBorder="1" applyAlignment="1">
      <alignment vertical="center"/>
    </xf>
    <xf numFmtId="164" fontId="23" fillId="33" borderId="11" xfId="1" applyNumberFormat="1" applyFont="1" applyFill="1" applyBorder="1" applyAlignment="1">
      <alignment horizontal="center"/>
    </xf>
    <xf numFmtId="0" fontId="28" fillId="0" borderId="11" xfId="0" applyFont="1" applyFill="1" applyBorder="1" applyAlignment="1"/>
    <xf numFmtId="0" fontId="28" fillId="0" borderId="21" xfId="0" applyFont="1" applyFill="1" applyBorder="1" applyAlignment="1"/>
    <xf numFmtId="0" fontId="0" fillId="68" borderId="0" xfId="0" applyFill="1" applyAlignment="1"/>
    <xf numFmtId="166" fontId="23" fillId="0" borderId="10" xfId="2984" applyNumberFormat="1" applyBorder="1" applyAlignment="1">
      <alignment vertical="center"/>
    </xf>
    <xf numFmtId="0" fontId="20" fillId="60" borderId="20" xfId="2984" applyFont="1" applyFill="1" applyBorder="1" applyAlignment="1">
      <alignment vertical="center"/>
    </xf>
    <xf numFmtId="0" fontId="20" fillId="60" borderId="19" xfId="2984" applyFont="1" applyFill="1" applyBorder="1" applyAlignment="1">
      <alignment vertical="center"/>
    </xf>
    <xf numFmtId="166" fontId="23" fillId="68" borderId="0" xfId="0" applyNumberFormat="1" applyFont="1" applyFill="1" applyAlignment="1"/>
    <xf numFmtId="0" fontId="23" fillId="68" borderId="0" xfId="0" applyFont="1" applyFill="1" applyAlignment="1"/>
    <xf numFmtId="0" fontId="27" fillId="0" borderId="15" xfId="0" applyFont="1" applyFill="1" applyBorder="1" applyAlignment="1">
      <alignment horizontal="center"/>
    </xf>
    <xf numFmtId="0" fontId="23" fillId="59" borderId="16" xfId="2984" applyNumberFormat="1" applyFont="1" applyFill="1" applyBorder="1" applyAlignment="1">
      <alignment horizontal="center" vertical="center" wrapText="1"/>
    </xf>
    <xf numFmtId="164" fontId="23" fillId="59" borderId="16" xfId="2981" applyNumberFormat="1" applyFont="1" applyFill="1" applyBorder="1" applyAlignment="1">
      <alignment horizontal="center" vertical="center"/>
    </xf>
    <xf numFmtId="164" fontId="64" fillId="59" borderId="16" xfId="2981" applyNumberFormat="1" applyFont="1" applyFill="1" applyBorder="1" applyAlignment="1">
      <alignment horizontal="center" vertical="center"/>
    </xf>
    <xf numFmtId="0" fontId="0" fillId="68" borderId="0" xfId="0" applyFill="1" applyBorder="1" applyAlignment="1"/>
    <xf numFmtId="3" fontId="66" fillId="59" borderId="16" xfId="2984" applyNumberFormat="1" applyFont="1" applyFill="1" applyBorder="1" applyAlignment="1">
      <alignment vertical="center"/>
    </xf>
    <xf numFmtId="0" fontId="23" fillId="68" borderId="0" xfId="0" applyFont="1" applyFill="1" applyBorder="1" applyAlignment="1"/>
    <xf numFmtId="166" fontId="23" fillId="68" borderId="0" xfId="0" applyNumberFormat="1" applyFont="1" applyFill="1" applyBorder="1" applyAlignment="1"/>
    <xf numFmtId="164" fontId="77" fillId="59" borderId="21" xfId="2981" applyNumberFormat="1" applyFont="1" applyFill="1" applyBorder="1"/>
    <xf numFmtId="0" fontId="20" fillId="63" borderId="0" xfId="0" applyFon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20" fillId="64" borderId="0" xfId="2472" applyFont="1" applyFill="1" applyAlignment="1">
      <alignment horizontal="center"/>
    </xf>
    <xf numFmtId="0" fontId="20" fillId="63" borderId="0" xfId="0" applyFont="1" applyFill="1" applyAlignment="1">
      <alignment horizontal="center"/>
    </xf>
    <xf numFmtId="0" fontId="0" fillId="0" borderId="11" xfId="0" applyBorder="1"/>
    <xf numFmtId="0" fontId="0" fillId="0" borderId="16" xfId="0" applyBorder="1"/>
    <xf numFmtId="0" fontId="19" fillId="0" borderId="11" xfId="2472" applyBorder="1"/>
    <xf numFmtId="0" fontId="23" fillId="33" borderId="68" xfId="0" applyFont="1" applyFill="1" applyBorder="1" applyAlignment="1"/>
    <xf numFmtId="0" fontId="82" fillId="69" borderId="68" xfId="0" applyFont="1" applyFill="1" applyBorder="1" applyAlignment="1"/>
    <xf numFmtId="0" fontId="23" fillId="70" borderId="68" xfId="0" applyFont="1" applyFill="1" applyBorder="1" applyAlignment="1"/>
    <xf numFmtId="0" fontId="19" fillId="0" borderId="16" xfId="2472" applyBorder="1"/>
    <xf numFmtId="43" fontId="23" fillId="0" borderId="0" xfId="1" applyFont="1"/>
    <xf numFmtId="0" fontId="23" fillId="33" borderId="68" xfId="0" applyFont="1" applyFill="1" applyBorder="1" applyAlignment="1">
      <alignment horizontal="right"/>
    </xf>
    <xf numFmtId="0" fontId="23" fillId="0" borderId="15" xfId="0" applyFont="1" applyBorder="1" applyAlignment="1">
      <alignment horizontal="center"/>
    </xf>
    <xf numFmtId="0" fontId="20" fillId="34" borderId="11" xfId="2984" applyFont="1" applyFill="1" applyBorder="1" applyAlignment="1">
      <alignment horizontal="center" vertical="center"/>
    </xf>
    <xf numFmtId="43" fontId="20" fillId="61" borderId="18" xfId="2981" applyFont="1" applyFill="1" applyBorder="1" applyAlignment="1">
      <alignment horizontal="center" vertical="center" wrapText="1"/>
    </xf>
    <xf numFmtId="0" fontId="28" fillId="0" borderId="32" xfId="0" applyFont="1" applyFill="1" applyBorder="1" applyAlignment="1"/>
    <xf numFmtId="0" fontId="0" fillId="0" borderId="20" xfId="0" applyFill="1" applyBorder="1"/>
    <xf numFmtId="0" fontId="20" fillId="34" borderId="0" xfId="2984" applyNumberFormat="1" applyFont="1" applyFill="1" applyBorder="1" applyAlignment="1">
      <alignment horizontal="center" vertical="center" wrapText="1"/>
    </xf>
    <xf numFmtId="0" fontId="23" fillId="34" borderId="10" xfId="2472" applyFont="1" applyFill="1" applyBorder="1" applyAlignment="1">
      <alignment horizontal="center"/>
    </xf>
    <xf numFmtId="164" fontId="23" fillId="34" borderId="20" xfId="2981" applyNumberFormat="1" applyFont="1" applyFill="1" applyBorder="1" applyAlignment="1">
      <alignment horizontal="center" vertical="center"/>
    </xf>
    <xf numFmtId="167" fontId="23" fillId="34" borderId="20" xfId="298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43" fontId="20" fillId="61" borderId="0" xfId="2981" applyNumberFormat="1" applyFont="1" applyFill="1" applyBorder="1" applyAlignment="1">
      <alignment vertical="center" wrapText="1"/>
    </xf>
    <xf numFmtId="0" fontId="83" fillId="0" borderId="0" xfId="0" applyFont="1" applyFill="1" applyBorder="1" applyAlignment="1"/>
    <xf numFmtId="0" fontId="84" fillId="0" borderId="0" xfId="0" applyFont="1" applyFill="1" applyBorder="1" applyAlignment="1"/>
    <xf numFmtId="0" fontId="23" fillId="34" borderId="10" xfId="2472" quotePrefix="1" applyFont="1" applyFill="1" applyBorder="1" applyAlignment="1">
      <alignment horizontal="center"/>
    </xf>
    <xf numFmtId="0" fontId="28" fillId="0" borderId="11" xfId="2472" applyFont="1" applyFill="1" applyBorder="1" applyAlignment="1"/>
    <xf numFmtId="0" fontId="23" fillId="60" borderId="11" xfId="2981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/>
    </xf>
    <xf numFmtId="0" fontId="20" fillId="60" borderId="19" xfId="2984" applyFont="1" applyFill="1" applyBorder="1" applyAlignment="1">
      <alignment horizontal="center" vertical="center"/>
    </xf>
    <xf numFmtId="166" fontId="23" fillId="60" borderId="10" xfId="2981" applyNumberFormat="1" applyFont="1" applyFill="1" applyBorder="1" applyAlignment="1">
      <alignment horizontal="center" vertical="center"/>
    </xf>
    <xf numFmtId="0" fontId="0" fillId="68" borderId="0" xfId="0" applyFill="1" applyAlignment="1">
      <alignment horizontal="center"/>
    </xf>
    <xf numFmtId="43" fontId="23" fillId="0" borderId="10" xfId="2981" applyFont="1" applyFill="1" applyBorder="1" applyAlignment="1">
      <alignment horizontal="center" vertical="center"/>
    </xf>
    <xf numFmtId="0" fontId="23" fillId="68" borderId="0" xfId="0" applyFont="1" applyFill="1" applyAlignment="1">
      <alignment horizontal="center"/>
    </xf>
    <xf numFmtId="166" fontId="20" fillId="60" borderId="10" xfId="2981" applyNumberFormat="1" applyFont="1" applyFill="1" applyBorder="1" applyAlignment="1">
      <alignment horizontal="center" vertical="center"/>
    </xf>
    <xf numFmtId="166" fontId="23" fillId="68" borderId="0" xfId="0" applyNumberFormat="1" applyFont="1" applyFill="1" applyAlignment="1">
      <alignment horizontal="center"/>
    </xf>
    <xf numFmtId="3" fontId="20" fillId="0" borderId="5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0" fillId="36" borderId="68" xfId="0" applyNumberFormat="1" applyFont="1" applyFill="1" applyBorder="1" applyAlignment="1" applyProtection="1">
      <alignment horizontal="center" vertical="center" wrapText="1"/>
    </xf>
    <xf numFmtId="164" fontId="23" fillId="36" borderId="50" xfId="1" applyNumberFormat="1" applyFont="1" applyFill="1" applyBorder="1" applyAlignment="1" applyProtection="1">
      <alignment horizontal="center" vertical="center" wrapText="1"/>
    </xf>
    <xf numFmtId="164" fontId="20" fillId="33" borderId="1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0" xfId="0" applyBorder="1" applyAlignment="1">
      <alignment horizontal="center"/>
    </xf>
    <xf numFmtId="0" fontId="63" fillId="0" borderId="0" xfId="2472" applyFont="1" applyAlignment="1">
      <alignment horizontal="right"/>
    </xf>
    <xf numFmtId="164" fontId="63" fillId="0" borderId="0" xfId="2981" applyNumberFormat="1" applyFont="1" applyFill="1" applyBorder="1" applyAlignment="1">
      <alignment horizontal="center"/>
    </xf>
    <xf numFmtId="165" fontId="63" fillId="0" borderId="0" xfId="2980" applyNumberFormat="1" applyFont="1" applyFill="1" applyBorder="1" applyAlignment="1">
      <alignment horizontal="center"/>
    </xf>
    <xf numFmtId="0" fontId="23" fillId="71" borderId="10" xfId="2472" applyFont="1" applyFill="1" applyBorder="1"/>
    <xf numFmtId="0" fontId="23" fillId="71" borderId="0" xfId="2472" applyFont="1" applyFill="1" applyBorder="1"/>
    <xf numFmtId="164" fontId="62" fillId="71" borderId="23" xfId="2472" applyNumberFormat="1" applyFont="1" applyFill="1" applyBorder="1" applyAlignment="1">
      <alignment horizontal="center"/>
    </xf>
    <xf numFmtId="0" fontId="20" fillId="71" borderId="0" xfId="2472" applyFont="1" applyFill="1"/>
    <xf numFmtId="0" fontId="23" fillId="71" borderId="0" xfId="2472" applyFont="1" applyFill="1"/>
    <xf numFmtId="0" fontId="23" fillId="71" borderId="0" xfId="2472" applyFont="1" applyFill="1" applyAlignment="1">
      <alignment horizontal="center"/>
    </xf>
    <xf numFmtId="165" fontId="23" fillId="71" borderId="0" xfId="2986" applyNumberFormat="1" applyFont="1" applyFill="1" applyAlignment="1">
      <alignment horizontal="center"/>
    </xf>
    <xf numFmtId="164" fontId="63" fillId="71" borderId="41" xfId="2981" applyNumberFormat="1" applyFont="1" applyFill="1" applyBorder="1" applyAlignment="1">
      <alignment horizontal="center"/>
    </xf>
    <xf numFmtId="0" fontId="64" fillId="71" borderId="10" xfId="2472" applyFont="1" applyFill="1" applyBorder="1"/>
    <xf numFmtId="0" fontId="64" fillId="71" borderId="0" xfId="2472" applyFont="1" applyFill="1" applyBorder="1"/>
    <xf numFmtId="0" fontId="23" fillId="71" borderId="10" xfId="0" applyFont="1" applyFill="1" applyBorder="1"/>
    <xf numFmtId="0" fontId="23" fillId="71" borderId="0" xfId="0" applyFont="1" applyFill="1" applyBorder="1"/>
    <xf numFmtId="164" fontId="62" fillId="71" borderId="23" xfId="0" applyNumberFormat="1" applyFont="1" applyFill="1" applyBorder="1" applyAlignment="1">
      <alignment horizontal="center"/>
    </xf>
    <xf numFmtId="0" fontId="20" fillId="71" borderId="0" xfId="0" applyFont="1" applyFill="1"/>
    <xf numFmtId="0" fontId="23" fillId="71" borderId="0" xfId="0" applyFont="1" applyFill="1"/>
    <xf numFmtId="0" fontId="23" fillId="71" borderId="0" xfId="0" applyFont="1" applyFill="1" applyAlignment="1">
      <alignment horizontal="center"/>
    </xf>
    <xf numFmtId="0" fontId="64" fillId="71" borderId="10" xfId="0" applyFont="1" applyFill="1" applyBorder="1"/>
    <xf numFmtId="0" fontId="64" fillId="71" borderId="0" xfId="0" applyFont="1" applyFill="1" applyBorder="1"/>
    <xf numFmtId="0" fontId="28" fillId="71" borderId="11" xfId="2472" applyFont="1" applyFill="1" applyBorder="1" applyAlignment="1">
      <alignment horizontal="left"/>
    </xf>
    <xf numFmtId="165" fontId="62" fillId="71" borderId="23" xfId="2980" applyNumberFormat="1" applyFont="1" applyFill="1" applyBorder="1" applyAlignment="1">
      <alignment horizontal="center"/>
    </xf>
    <xf numFmtId="164" fontId="23" fillId="71" borderId="0" xfId="2981" applyNumberFormat="1" applyFont="1" applyFill="1"/>
    <xf numFmtId="165" fontId="63" fillId="71" borderId="41" xfId="2980" applyNumberFormat="1" applyFont="1" applyFill="1" applyBorder="1" applyAlignment="1">
      <alignment horizontal="center"/>
    </xf>
    <xf numFmtId="164" fontId="23" fillId="71" borderId="0" xfId="0" applyNumberFormat="1" applyFont="1" applyFill="1" applyAlignment="1">
      <alignment horizontal="center"/>
    </xf>
    <xf numFmtId="0" fontId="23" fillId="0" borderId="20" xfId="0" applyFont="1" applyBorder="1"/>
    <xf numFmtId="0" fontId="23" fillId="0" borderId="0" xfId="0" applyNumberFormat="1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8" fillId="0" borderId="11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63" fillId="0" borderId="0" xfId="2472" applyFont="1" applyAlignment="1">
      <alignment horizontal="right"/>
    </xf>
    <xf numFmtId="0" fontId="0" fillId="0" borderId="10" xfId="0" applyBorder="1" applyAlignment="1">
      <alignment horizontal="center"/>
    </xf>
    <xf numFmtId="2" fontId="20" fillId="33" borderId="32" xfId="2472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0" fillId="0" borderId="69" xfId="0" applyFont="1" applyBorder="1" applyAlignment="1">
      <alignment horizontal="center" wrapText="1"/>
    </xf>
    <xf numFmtId="0" fontId="23" fillId="0" borderId="68" xfId="0" applyFont="1" applyBorder="1"/>
    <xf numFmtId="0" fontId="23" fillId="0" borderId="11" xfId="2472" applyFont="1" applyBorder="1"/>
    <xf numFmtId="0" fontId="23" fillId="0" borderId="16" xfId="2472" applyFont="1" applyBorder="1"/>
    <xf numFmtId="0" fontId="23" fillId="0" borderId="11" xfId="0" applyFont="1" applyBorder="1"/>
    <xf numFmtId="0" fontId="23" fillId="0" borderId="0" xfId="0" quotePrefix="1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0" fontId="0" fillId="0" borderId="0" xfId="0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0" fontId="27" fillId="73" borderId="0" xfId="0" applyFont="1" applyFill="1" applyBorder="1" applyAlignment="1">
      <alignment horizontal="left"/>
    </xf>
    <xf numFmtId="0" fontId="23" fillId="72" borderId="0" xfId="0" applyFont="1" applyFill="1" applyBorder="1" applyAlignment="1"/>
    <xf numFmtId="3" fontId="23" fillId="72" borderId="0" xfId="0" applyNumberFormat="1" applyFont="1" applyFill="1"/>
    <xf numFmtId="0" fontId="0" fillId="72" borderId="0" xfId="0" applyFill="1" applyBorder="1" applyAlignment="1">
      <alignment horizontal="center"/>
    </xf>
    <xf numFmtId="3" fontId="23" fillId="72" borderId="0" xfId="0" applyNumberFormat="1" applyFont="1" applyFill="1" applyBorder="1" applyAlignment="1">
      <alignment horizontal="center"/>
    </xf>
    <xf numFmtId="0" fontId="23" fillId="33" borderId="70" xfId="0" applyFont="1" applyFill="1" applyBorder="1" applyAlignment="1">
      <alignment horizontal="center"/>
    </xf>
    <xf numFmtId="0" fontId="23" fillId="33" borderId="71" xfId="0" applyFont="1" applyFill="1" applyBorder="1" applyAlignment="1">
      <alignment horizontal="center"/>
    </xf>
    <xf numFmtId="0" fontId="23" fillId="33" borderId="70" xfId="0" applyFont="1" applyFill="1" applyBorder="1" applyAlignment="1"/>
    <xf numFmtId="164" fontId="23" fillId="35" borderId="70" xfId="1" applyNumberFormat="1" applyFont="1" applyFill="1" applyBorder="1" applyAlignment="1">
      <alignment horizontal="center"/>
    </xf>
    <xf numFmtId="1" fontId="23" fillId="33" borderId="72" xfId="0" applyNumberFormat="1" applyFont="1" applyFill="1" applyBorder="1" applyAlignment="1">
      <alignment horizontal="center"/>
    </xf>
    <xf numFmtId="1" fontId="19" fillId="0" borderId="73" xfId="0" applyNumberFormat="1" applyFont="1" applyBorder="1" applyAlignment="1">
      <alignment horizontal="center"/>
    </xf>
    <xf numFmtId="164" fontId="23" fillId="35" borderId="72" xfId="1" applyNumberFormat="1" applyFont="1" applyFill="1" applyBorder="1" applyAlignment="1">
      <alignment horizontal="center"/>
    </xf>
    <xf numFmtId="0" fontId="23" fillId="33" borderId="7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164" fontId="20" fillId="35" borderId="70" xfId="1" applyNumberFormat="1" applyFont="1" applyFill="1" applyBorder="1" applyAlignment="1">
      <alignment horizontal="center"/>
    </xf>
    <xf numFmtId="0" fontId="23" fillId="33" borderId="74" xfId="0" applyFont="1" applyFill="1" applyBorder="1" applyAlignment="1">
      <alignment horizontal="center"/>
    </xf>
    <xf numFmtId="0" fontId="23" fillId="33" borderId="74" xfId="0" applyFont="1" applyFill="1" applyBorder="1" applyAlignment="1">
      <alignment horizontal="right"/>
    </xf>
    <xf numFmtId="164" fontId="23" fillId="35" borderId="74" xfId="1" applyNumberFormat="1" applyFont="1" applyFill="1" applyBorder="1" applyAlignment="1">
      <alignment horizontal="center"/>
    </xf>
    <xf numFmtId="0" fontId="26" fillId="0" borderId="0" xfId="2458" applyBorder="1" applyAlignment="1" applyProtection="1">
      <alignment horizontal="right"/>
    </xf>
    <xf numFmtId="0" fontId="23" fillId="0" borderId="0" xfId="0" applyFont="1" applyBorder="1" applyAlignment="1"/>
    <xf numFmtId="3" fontId="23" fillId="0" borderId="0" xfId="0" applyNumberFormat="1" applyFont="1"/>
    <xf numFmtId="0" fontId="23" fillId="33" borderId="70" xfId="0" applyFont="1" applyFill="1" applyBorder="1" applyAlignment="1">
      <alignment horizontal="center" wrapText="1"/>
    </xf>
    <xf numFmtId="1" fontId="23" fillId="33" borderId="72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86" fillId="0" borderId="0" xfId="0" applyFont="1"/>
    <xf numFmtId="0" fontId="87" fillId="0" borderId="0" xfId="0" applyFont="1"/>
    <xf numFmtId="164" fontId="23" fillId="0" borderId="0" xfId="1" applyNumberFormat="1" applyFont="1"/>
    <xf numFmtId="164" fontId="0" fillId="0" borderId="0" xfId="1" applyNumberFormat="1" applyFont="1"/>
    <xf numFmtId="3" fontId="23" fillId="0" borderId="0" xfId="0" applyNumberFormat="1" applyFont="1" applyAlignment="1">
      <alignment horizontal="center"/>
    </xf>
    <xf numFmtId="0" fontId="88" fillId="74" borderId="0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3" fontId="20" fillId="33" borderId="75" xfId="0" applyNumberFormat="1" applyFont="1" applyFill="1" applyBorder="1" applyAlignment="1">
      <alignment horizontal="center"/>
    </xf>
    <xf numFmtId="3" fontId="20" fillId="33" borderId="76" xfId="0" applyNumberFormat="1" applyFont="1" applyFill="1" applyBorder="1" applyAlignment="1">
      <alignment horizontal="center"/>
    </xf>
    <xf numFmtId="3" fontId="20" fillId="33" borderId="75" xfId="0" quotePrefix="1" applyNumberFormat="1" applyFont="1" applyFill="1" applyBorder="1" applyAlignment="1">
      <alignment horizontal="center"/>
    </xf>
    <xf numFmtId="3" fontId="20" fillId="33" borderId="75" xfId="0" applyNumberFormat="1" applyFont="1" applyFill="1" applyBorder="1" applyAlignment="1">
      <alignment horizontal="center" wrapText="1"/>
    </xf>
    <xf numFmtId="0" fontId="23" fillId="33" borderId="77" xfId="0" applyFont="1" applyFill="1" applyBorder="1" applyAlignment="1">
      <alignment horizontal="center"/>
    </xf>
    <xf numFmtId="0" fontId="20" fillId="33" borderId="78" xfId="0" applyFont="1" applyFill="1" applyBorder="1" applyAlignment="1">
      <alignment horizontal="center"/>
    </xf>
    <xf numFmtId="0" fontId="20" fillId="33" borderId="78" xfId="0" applyFont="1" applyFill="1" applyBorder="1" applyAlignment="1"/>
    <xf numFmtId="0" fontId="20" fillId="33" borderId="78" xfId="0" applyFont="1" applyFill="1" applyBorder="1" applyAlignment="1">
      <alignment horizontal="left"/>
    </xf>
    <xf numFmtId="3" fontId="20" fillId="33" borderId="78" xfId="0" applyNumberFormat="1" applyFont="1" applyFill="1" applyBorder="1" applyAlignment="1">
      <alignment horizontal="center"/>
    </xf>
    <xf numFmtId="0" fontId="23" fillId="33" borderId="68" xfId="0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164" fontId="19" fillId="0" borderId="0" xfId="1" applyNumberFormat="1" applyFont="1"/>
    <xf numFmtId="0" fontId="23" fillId="0" borderId="14" xfId="2472" applyFont="1" applyBorder="1"/>
    <xf numFmtId="2" fontId="23" fillId="0" borderId="0" xfId="2472" applyNumberFormat="1" applyFont="1" applyAlignment="1">
      <alignment horizontal="center"/>
    </xf>
    <xf numFmtId="2" fontId="23" fillId="0" borderId="0" xfId="2472" applyNumberFormat="1" applyFont="1" applyFill="1" applyAlignment="1">
      <alignment horizontal="center"/>
    </xf>
    <xf numFmtId="2" fontId="20" fillId="0" borderId="0" xfId="2472" applyNumberFormat="1" applyFont="1" applyAlignment="1">
      <alignment horizontal="center"/>
    </xf>
    <xf numFmtId="0" fontId="23" fillId="0" borderId="0" xfId="2472" applyFont="1" applyAlignment="1">
      <alignment horizontal="center" vertical="center"/>
    </xf>
    <xf numFmtId="164" fontId="49" fillId="33" borderId="31" xfId="2472" applyNumberFormat="1" applyFont="1" applyFill="1" applyBorder="1" applyAlignment="1">
      <alignment horizontal="center" vertical="center"/>
    </xf>
    <xf numFmtId="43" fontId="51" fillId="0" borderId="31" xfId="2472" applyNumberFormat="1" applyFont="1" applyBorder="1"/>
    <xf numFmtId="165" fontId="23" fillId="0" borderId="0" xfId="2986" applyNumberFormat="1" applyFont="1"/>
    <xf numFmtId="9" fontId="23" fillId="0" borderId="0" xfId="2986" applyFont="1"/>
    <xf numFmtId="165" fontId="0" fillId="0" borderId="0" xfId="2986" applyNumberFormat="1" applyFont="1"/>
    <xf numFmtId="0" fontId="23" fillId="0" borderId="0" xfId="0" applyFont="1" applyAlignment="1">
      <alignment horizontal="center"/>
    </xf>
    <xf numFmtId="9" fontId="0" fillId="0" borderId="0" xfId="2986" applyFont="1"/>
    <xf numFmtId="0" fontId="64" fillId="0" borderId="0" xfId="0" applyFont="1"/>
    <xf numFmtId="0" fontId="64" fillId="0" borderId="0" xfId="0" applyFont="1" applyAlignment="1">
      <alignment horizontal="left"/>
    </xf>
    <xf numFmtId="0" fontId="23" fillId="0" borderId="35" xfId="0" applyFont="1" applyBorder="1"/>
    <xf numFmtId="165" fontId="23" fillId="0" borderId="0" xfId="2986" applyNumberFormat="1" applyFont="1" applyBorder="1"/>
    <xf numFmtId="43" fontId="23" fillId="0" borderId="0" xfId="0" applyNumberFormat="1" applyFont="1"/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8" fillId="0" borderId="11" xfId="2472" applyFont="1" applyFill="1" applyBorder="1" applyAlignment="1">
      <alignment horizontal="left"/>
    </xf>
    <xf numFmtId="0" fontId="20" fillId="34" borderId="11" xfId="2984" applyFont="1" applyFill="1" applyBorder="1" applyAlignment="1">
      <alignment horizontal="center" vertical="center"/>
    </xf>
    <xf numFmtId="0" fontId="20" fillId="60" borderId="11" xfId="2472" applyFont="1" applyFill="1" applyBorder="1" applyAlignment="1">
      <alignment horizontal="center" vertical="center" wrapText="1"/>
    </xf>
    <xf numFmtId="2" fontId="20" fillId="60" borderId="0" xfId="2472" applyNumberFormat="1" applyFont="1" applyFill="1" applyBorder="1" applyAlignment="1" applyProtection="1">
      <alignment horizontal="center" vertical="center" wrapText="1"/>
    </xf>
    <xf numFmtId="43" fontId="23" fillId="60" borderId="10" xfId="2981" applyFont="1" applyFill="1" applyBorder="1" applyAlignment="1">
      <alignment horizontal="center" wrapText="1"/>
    </xf>
    <xf numFmtId="0" fontId="20" fillId="59" borderId="11" xfId="2984" applyFont="1" applyFill="1" applyBorder="1" applyAlignment="1">
      <alignment horizontal="center" vertical="center"/>
    </xf>
    <xf numFmtId="0" fontId="20" fillId="59" borderId="11" xfId="2984" applyNumberFormat="1" applyFont="1" applyFill="1" applyBorder="1" applyAlignment="1">
      <alignment horizontal="center" vertical="center" wrapText="1"/>
    </xf>
    <xf numFmtId="0" fontId="20" fillId="75" borderId="0" xfId="2984" applyNumberFormat="1" applyFont="1" applyFill="1" applyBorder="1" applyAlignment="1">
      <alignment horizontal="center" vertical="center" wrapText="1"/>
    </xf>
    <xf numFmtId="2" fontId="23" fillId="59" borderId="10" xfId="2472" applyNumberFormat="1" applyFont="1" applyFill="1" applyBorder="1" applyAlignment="1">
      <alignment horizontal="center"/>
    </xf>
    <xf numFmtId="2" fontId="23" fillId="34" borderId="10" xfId="2472" applyNumberFormat="1" applyFont="1" applyFill="1" applyBorder="1" applyAlignment="1">
      <alignment horizontal="center"/>
    </xf>
    <xf numFmtId="2" fontId="23" fillId="34" borderId="10" xfId="2472" quotePrefix="1" applyNumberFormat="1" applyFont="1" applyFill="1" applyBorder="1" applyAlignment="1">
      <alignment horizontal="center"/>
    </xf>
    <xf numFmtId="43" fontId="20" fillId="0" borderId="0" xfId="2472" applyNumberFormat="1" applyFont="1" applyFill="1" applyAlignment="1">
      <alignment horizontal="center"/>
    </xf>
    <xf numFmtId="168" fontId="0" fillId="0" borderId="0" xfId="1" applyNumberFormat="1" applyFont="1" applyFill="1"/>
    <xf numFmtId="164" fontId="23" fillId="0" borderId="0" xfId="0" applyNumberFormat="1" applyFont="1" applyFill="1"/>
    <xf numFmtId="165" fontId="23" fillId="0" borderId="0" xfId="2986" applyNumberFormat="1" applyFont="1" applyFill="1"/>
    <xf numFmtId="0" fontId="28" fillId="0" borderId="11" xfId="2472" applyFont="1" applyFill="1" applyBorder="1" applyAlignment="1">
      <alignment horizontal="left" vertical="center" wrapText="1"/>
    </xf>
    <xf numFmtId="0" fontId="28" fillId="0" borderId="21" xfId="2472" applyFont="1" applyFill="1" applyBorder="1" applyAlignment="1">
      <alignment horizontal="left" vertical="center" wrapText="1"/>
    </xf>
    <xf numFmtId="0" fontId="47" fillId="0" borderId="0" xfId="2472" applyFont="1" applyBorder="1" applyAlignment="1">
      <alignment horizontal="left"/>
    </xf>
    <xf numFmtId="0" fontId="62" fillId="65" borderId="38" xfId="0" applyFont="1" applyFill="1" applyBorder="1" applyAlignment="1">
      <alignment horizontal="center"/>
    </xf>
    <xf numFmtId="0" fontId="62" fillId="65" borderId="39" xfId="0" applyFont="1" applyFill="1" applyBorder="1" applyAlignment="1">
      <alignment horizontal="center"/>
    </xf>
    <xf numFmtId="0" fontId="62" fillId="65" borderId="40" xfId="0" applyFont="1" applyFill="1" applyBorder="1" applyAlignment="1">
      <alignment horizontal="center"/>
    </xf>
    <xf numFmtId="0" fontId="63" fillId="65" borderId="0" xfId="0" applyFont="1" applyFill="1" applyAlignment="1">
      <alignment horizontal="right"/>
    </xf>
    <xf numFmtId="0" fontId="62" fillId="63" borderId="38" xfId="0" applyFont="1" applyFill="1" applyBorder="1" applyAlignment="1">
      <alignment horizontal="center"/>
    </xf>
    <xf numFmtId="0" fontId="62" fillId="63" borderId="39" xfId="0" applyFont="1" applyFill="1" applyBorder="1" applyAlignment="1">
      <alignment horizontal="center"/>
    </xf>
    <xf numFmtId="0" fontId="62" fillId="63" borderId="40" xfId="0" applyFont="1" applyFill="1" applyBorder="1" applyAlignment="1">
      <alignment horizontal="center"/>
    </xf>
    <xf numFmtId="0" fontId="63" fillId="63" borderId="0" xfId="0" applyFont="1" applyFill="1" applyAlignment="1">
      <alignment horizontal="right"/>
    </xf>
    <xf numFmtId="0" fontId="62" fillId="64" borderId="38" xfId="2472" applyFont="1" applyFill="1" applyBorder="1" applyAlignment="1">
      <alignment horizontal="center"/>
    </xf>
    <xf numFmtId="0" fontId="62" fillId="64" borderId="39" xfId="2472" applyFont="1" applyFill="1" applyBorder="1" applyAlignment="1">
      <alignment horizontal="center"/>
    </xf>
    <xf numFmtId="0" fontId="62" fillId="64" borderId="40" xfId="2472" applyFont="1" applyFill="1" applyBorder="1" applyAlignment="1">
      <alignment horizontal="center"/>
    </xf>
    <xf numFmtId="0" fontId="63" fillId="64" borderId="0" xfId="2472" applyFont="1" applyFill="1" applyAlignment="1">
      <alignment horizontal="right"/>
    </xf>
    <xf numFmtId="0" fontId="63" fillId="0" borderId="0" xfId="2472" applyFont="1" applyAlignment="1">
      <alignment horizontal="right"/>
    </xf>
    <xf numFmtId="0" fontId="20" fillId="0" borderId="0" xfId="2472" applyFont="1" applyAlignment="1">
      <alignment horizontal="center"/>
    </xf>
    <xf numFmtId="0" fontId="62" fillId="0" borderId="38" xfId="2472" applyFont="1" applyBorder="1" applyAlignment="1">
      <alignment horizontal="center"/>
    </xf>
    <xf numFmtId="0" fontId="62" fillId="0" borderId="39" xfId="2472" applyFont="1" applyBorder="1" applyAlignment="1">
      <alignment horizontal="center"/>
    </xf>
    <xf numFmtId="0" fontId="62" fillId="0" borderId="40" xfId="2472" applyFont="1" applyBorder="1" applyAlignment="1">
      <alignment horizontal="center"/>
    </xf>
    <xf numFmtId="0" fontId="28" fillId="0" borderId="11" xfId="2472" applyFont="1" applyFill="1" applyBorder="1" applyAlignment="1">
      <alignment horizontal="left"/>
    </xf>
    <xf numFmtId="0" fontId="28" fillId="0" borderId="21" xfId="2472" applyFont="1" applyFill="1" applyBorder="1" applyAlignment="1">
      <alignment horizontal="left"/>
    </xf>
    <xf numFmtId="0" fontId="61" fillId="33" borderId="15" xfId="2472" applyFont="1" applyFill="1" applyBorder="1" applyAlignment="1">
      <alignment horizontal="center" wrapText="1"/>
    </xf>
    <xf numFmtId="0" fontId="61" fillId="33" borderId="10" xfId="2472" applyFont="1" applyFill="1" applyBorder="1" applyAlignment="1">
      <alignment horizontal="center" wrapText="1"/>
    </xf>
    <xf numFmtId="0" fontId="61" fillId="33" borderId="16" xfId="2472" applyFont="1" applyFill="1" applyBorder="1" applyAlignment="1">
      <alignment horizontal="center" wrapText="1"/>
    </xf>
    <xf numFmtId="0" fontId="61" fillId="33" borderId="20" xfId="2472" applyFont="1" applyFill="1" applyBorder="1" applyAlignment="1">
      <alignment horizontal="center" wrapText="1"/>
    </xf>
    <xf numFmtId="2" fontId="20" fillId="33" borderId="22" xfId="2472" applyNumberFormat="1" applyFont="1" applyFill="1" applyBorder="1" applyAlignment="1" applyProtection="1">
      <alignment horizontal="center" vertical="center" wrapText="1"/>
    </xf>
    <xf numFmtId="2" fontId="20" fillId="33" borderId="35" xfId="2472" applyNumberFormat="1" applyFont="1" applyFill="1" applyBorder="1" applyAlignment="1" applyProtection="1">
      <alignment horizontal="center" vertical="center" wrapText="1"/>
    </xf>
    <xf numFmtId="2" fontId="20" fillId="33" borderId="32" xfId="2472" applyNumberFormat="1" applyFont="1" applyFill="1" applyBorder="1" applyAlignment="1" applyProtection="1">
      <alignment horizontal="center" vertical="center" wrapText="1"/>
    </xf>
    <xf numFmtId="2" fontId="20" fillId="33" borderId="33" xfId="2472" applyNumberFormat="1" applyFont="1" applyFill="1" applyBorder="1" applyAlignment="1" applyProtection="1">
      <alignment horizontal="center" vertical="center" wrapText="1"/>
    </xf>
    <xf numFmtId="2" fontId="20" fillId="33" borderId="34" xfId="2472" applyNumberFormat="1" applyFont="1" applyFill="1" applyBorder="1" applyAlignment="1" applyProtection="1">
      <alignment horizontal="center" vertical="center" wrapText="1"/>
    </xf>
    <xf numFmtId="2" fontId="20" fillId="33" borderId="36" xfId="2472" applyNumberFormat="1" applyFont="1" applyFill="1" applyBorder="1" applyAlignment="1" applyProtection="1">
      <alignment horizontal="center" vertical="center" wrapText="1"/>
    </xf>
    <xf numFmtId="0" fontId="62" fillId="71" borderId="38" xfId="2472" applyFont="1" applyFill="1" applyBorder="1" applyAlignment="1">
      <alignment horizontal="center"/>
    </xf>
    <xf numFmtId="0" fontId="62" fillId="71" borderId="39" xfId="2472" applyFont="1" applyFill="1" applyBorder="1" applyAlignment="1">
      <alignment horizontal="center"/>
    </xf>
    <xf numFmtId="0" fontId="62" fillId="71" borderId="40" xfId="2472" applyFont="1" applyFill="1" applyBorder="1" applyAlignment="1">
      <alignment horizontal="center"/>
    </xf>
    <xf numFmtId="0" fontId="63" fillId="71" borderId="0" xfId="2472" applyFont="1" applyFill="1" applyAlignment="1">
      <alignment horizontal="right"/>
    </xf>
    <xf numFmtId="0" fontId="61" fillId="33" borderId="43" xfId="2472" applyFont="1" applyFill="1" applyBorder="1" applyAlignment="1">
      <alignment horizontal="center" wrapText="1"/>
    </xf>
    <xf numFmtId="0" fontId="61" fillId="33" borderId="44" xfId="2472" applyFont="1" applyFill="1" applyBorder="1" applyAlignment="1">
      <alignment horizontal="center"/>
    </xf>
    <xf numFmtId="0" fontId="61" fillId="33" borderId="44" xfId="2472" applyFont="1" applyFill="1" applyBorder="1" applyAlignment="1">
      <alignment horizontal="center" wrapText="1"/>
    </xf>
    <xf numFmtId="0" fontId="61" fillId="33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61" fillId="33" borderId="43" xfId="0" applyFont="1" applyFill="1" applyBorder="1" applyAlignment="1">
      <alignment horizontal="center" wrapText="1"/>
    </xf>
    <xf numFmtId="0" fontId="61" fillId="33" borderId="44" xfId="0" applyFont="1" applyFill="1" applyBorder="1" applyAlignment="1">
      <alignment horizontal="center"/>
    </xf>
    <xf numFmtId="0" fontId="61" fillId="33" borderId="44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63" fillId="64" borderId="0" xfId="0" applyFont="1" applyFill="1" applyAlignment="1">
      <alignment horizontal="right"/>
    </xf>
    <xf numFmtId="0" fontId="63" fillId="71" borderId="0" xfId="0" applyFont="1" applyFill="1" applyAlignment="1">
      <alignment horizontal="right"/>
    </xf>
    <xf numFmtId="0" fontId="62" fillId="64" borderId="38" xfId="0" applyFont="1" applyFill="1" applyBorder="1" applyAlignment="1">
      <alignment horizontal="center"/>
    </xf>
    <xf numFmtId="0" fontId="62" fillId="64" borderId="39" xfId="0" applyFont="1" applyFill="1" applyBorder="1" applyAlignment="1">
      <alignment horizontal="center"/>
    </xf>
    <xf numFmtId="0" fontId="62" fillId="64" borderId="40" xfId="0" applyFont="1" applyFill="1" applyBorder="1" applyAlignment="1">
      <alignment horizontal="center"/>
    </xf>
    <xf numFmtId="0" fontId="62" fillId="71" borderId="38" xfId="0" applyFont="1" applyFill="1" applyBorder="1" applyAlignment="1">
      <alignment horizontal="center"/>
    </xf>
    <xf numFmtId="0" fontId="62" fillId="71" borderId="39" xfId="0" applyFont="1" applyFill="1" applyBorder="1" applyAlignment="1">
      <alignment horizontal="center"/>
    </xf>
    <xf numFmtId="0" fontId="62" fillId="71" borderId="40" xfId="0" applyFont="1" applyFill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62" fillId="0" borderId="39" xfId="0" applyFont="1" applyBorder="1" applyAlignment="1">
      <alignment horizontal="center"/>
    </xf>
    <xf numFmtId="0" fontId="62" fillId="0" borderId="40" xfId="0" applyFont="1" applyBorder="1" applyAlignment="1">
      <alignment horizontal="center"/>
    </xf>
    <xf numFmtId="0" fontId="63" fillId="0" borderId="0" xfId="0" applyFont="1" applyAlignment="1">
      <alignment horizontal="right"/>
    </xf>
    <xf numFmtId="0" fontId="0" fillId="0" borderId="44" xfId="0" applyBorder="1" applyAlignment="1">
      <alignment horizontal="center"/>
    </xf>
    <xf numFmtId="0" fontId="20" fillId="71" borderId="0" xfId="0" applyFont="1" applyFill="1" applyAlignment="1">
      <alignment horizontal="center"/>
    </xf>
    <xf numFmtId="0" fontId="20" fillId="33" borderId="46" xfId="0" applyFont="1" applyFill="1" applyBorder="1" applyAlignment="1">
      <alignment horizontal="center" vertical="center" wrapText="1"/>
    </xf>
    <xf numFmtId="0" fontId="20" fillId="33" borderId="47" xfId="0" applyFont="1" applyFill="1" applyBorder="1" applyAlignment="1">
      <alignment horizontal="center" vertical="center" wrapText="1"/>
    </xf>
    <xf numFmtId="3" fontId="20" fillId="33" borderId="59" xfId="0" quotePrefix="1" applyNumberFormat="1" applyFont="1" applyFill="1" applyBorder="1" applyAlignment="1">
      <alignment horizontal="center" vertical="center"/>
    </xf>
    <xf numFmtId="3" fontId="20" fillId="33" borderId="60" xfId="0" quotePrefix="1" applyNumberFormat="1" applyFont="1" applyFill="1" applyBorder="1" applyAlignment="1">
      <alignment horizontal="center" vertical="center"/>
    </xf>
    <xf numFmtId="3" fontId="20" fillId="33" borderId="61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0" fillId="66" borderId="62" xfId="0" applyFont="1" applyFill="1" applyBorder="1" applyAlignment="1">
      <alignment horizontal="center" vertical="center"/>
    </xf>
    <xf numFmtId="0" fontId="20" fillId="66" borderId="63" xfId="0" applyFont="1" applyFill="1" applyBorder="1" applyAlignment="1">
      <alignment horizontal="center" vertical="center"/>
    </xf>
    <xf numFmtId="0" fontId="20" fillId="66" borderId="64" xfId="0" applyFont="1" applyFill="1" applyBorder="1" applyAlignment="1">
      <alignment horizontal="center" vertical="center"/>
    </xf>
    <xf numFmtId="0" fontId="20" fillId="66" borderId="65" xfId="0" applyFont="1" applyFill="1" applyBorder="1" applyAlignment="1">
      <alignment horizontal="center" vertical="center"/>
    </xf>
    <xf numFmtId="0" fontId="20" fillId="66" borderId="66" xfId="0" applyFont="1" applyFill="1" applyBorder="1" applyAlignment="1">
      <alignment horizontal="center" vertical="center"/>
    </xf>
    <xf numFmtId="0" fontId="20" fillId="66" borderId="67" xfId="0" applyFont="1" applyFill="1" applyBorder="1" applyAlignment="1">
      <alignment horizontal="center" vertical="center"/>
    </xf>
    <xf numFmtId="0" fontId="69" fillId="0" borderId="0" xfId="0" applyFont="1" applyAlignment="1">
      <alignment horizontal="left"/>
    </xf>
    <xf numFmtId="0" fontId="20" fillId="59" borderId="20" xfId="2984" applyFont="1" applyFill="1" applyBorder="1" applyAlignment="1">
      <alignment horizontal="center" vertical="center"/>
    </xf>
    <xf numFmtId="0" fontId="20" fillId="59" borderId="19" xfId="2984" applyFont="1" applyFill="1" applyBorder="1" applyAlignment="1">
      <alignment horizontal="center" vertical="center"/>
    </xf>
    <xf numFmtId="0" fontId="20" fillId="34" borderId="0" xfId="2984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3" fillId="0" borderId="10" xfId="2984" applyNumberFormat="1" applyBorder="1" applyAlignment="1">
      <alignment horizontal="center" vertical="center"/>
    </xf>
    <xf numFmtId="0" fontId="20" fillId="34" borderId="11" xfId="2984" applyFont="1" applyFill="1" applyBorder="1" applyAlignment="1">
      <alignment horizontal="center" vertical="center"/>
    </xf>
    <xf numFmtId="0" fontId="20" fillId="60" borderId="14" xfId="2472" applyFont="1" applyFill="1" applyBorder="1" applyAlignment="1">
      <alignment horizontal="center" vertical="center" wrapText="1"/>
    </xf>
    <xf numFmtId="0" fontId="20" fillId="60" borderId="15" xfId="247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20" fillId="33" borderId="32" xfId="0" applyFont="1" applyFill="1" applyBorder="1" applyAlignment="1">
      <alignment horizontal="center"/>
    </xf>
    <xf numFmtId="0" fontId="20" fillId="33" borderId="35" xfId="0" applyFont="1" applyFill="1" applyBorder="1" applyAlignment="1">
      <alignment horizontal="center"/>
    </xf>
  </cellXfs>
  <cellStyles count="2987">
    <cellStyle name="20% - Accent1 10" xfId="4" xr:uid="{00000000-0005-0000-0000-000000000000}"/>
    <cellStyle name="20% - Accent1 10 2" xfId="5" xr:uid="{00000000-0005-0000-0000-000001000000}"/>
    <cellStyle name="20% - Accent1 10 2 2" xfId="6" xr:uid="{00000000-0005-0000-0000-000002000000}"/>
    <cellStyle name="20% - Accent1 10 2 2 2" xfId="7" xr:uid="{00000000-0005-0000-0000-000003000000}"/>
    <cellStyle name="20% - Accent1 10 2 3" xfId="8" xr:uid="{00000000-0005-0000-0000-000004000000}"/>
    <cellStyle name="20% - Accent1 10 2 4" xfId="9" xr:uid="{00000000-0005-0000-0000-000005000000}"/>
    <cellStyle name="20% - Accent1 10 3" xfId="10" xr:uid="{00000000-0005-0000-0000-000006000000}"/>
    <cellStyle name="20% - Accent1 10 3 2" xfId="11" xr:uid="{00000000-0005-0000-0000-000007000000}"/>
    <cellStyle name="20% - Accent1 10 4" xfId="12" xr:uid="{00000000-0005-0000-0000-000008000000}"/>
    <cellStyle name="20% - Accent1 10 5" xfId="13" xr:uid="{00000000-0005-0000-0000-000009000000}"/>
    <cellStyle name="20% - Accent1 11" xfId="14" xr:uid="{00000000-0005-0000-0000-00000A000000}"/>
    <cellStyle name="20% - Accent1 11 2" xfId="15" xr:uid="{00000000-0005-0000-0000-00000B000000}"/>
    <cellStyle name="20% - Accent1 11 2 2" xfId="16" xr:uid="{00000000-0005-0000-0000-00000C000000}"/>
    <cellStyle name="20% - Accent1 11 2 2 2" xfId="17" xr:uid="{00000000-0005-0000-0000-00000D000000}"/>
    <cellStyle name="20% - Accent1 11 2 3" xfId="18" xr:uid="{00000000-0005-0000-0000-00000E000000}"/>
    <cellStyle name="20% - Accent1 11 2 4" xfId="19" xr:uid="{00000000-0005-0000-0000-00000F000000}"/>
    <cellStyle name="20% - Accent1 11 3" xfId="20" xr:uid="{00000000-0005-0000-0000-000010000000}"/>
    <cellStyle name="20% - Accent1 11 3 2" xfId="21" xr:uid="{00000000-0005-0000-0000-000011000000}"/>
    <cellStyle name="20% - Accent1 11 4" xfId="22" xr:uid="{00000000-0005-0000-0000-000012000000}"/>
    <cellStyle name="20% - Accent1 11 5" xfId="23" xr:uid="{00000000-0005-0000-0000-000013000000}"/>
    <cellStyle name="20% - Accent1 12" xfId="24" xr:uid="{00000000-0005-0000-0000-000014000000}"/>
    <cellStyle name="20% - Accent1 12 2" xfId="25" xr:uid="{00000000-0005-0000-0000-000015000000}"/>
    <cellStyle name="20% - Accent1 12 2 2" xfId="26" xr:uid="{00000000-0005-0000-0000-000016000000}"/>
    <cellStyle name="20% - Accent1 12 3" xfId="27" xr:uid="{00000000-0005-0000-0000-000017000000}"/>
    <cellStyle name="20% - Accent1 12 4" xfId="28" xr:uid="{00000000-0005-0000-0000-000018000000}"/>
    <cellStyle name="20% - Accent1 13" xfId="29" xr:uid="{00000000-0005-0000-0000-000019000000}"/>
    <cellStyle name="20% - Accent1 13 2" xfId="30" xr:uid="{00000000-0005-0000-0000-00001A000000}"/>
    <cellStyle name="20% - Accent1 14" xfId="31" xr:uid="{00000000-0005-0000-0000-00001B000000}"/>
    <cellStyle name="20% - Accent1 14 2" xfId="32" xr:uid="{00000000-0005-0000-0000-00001C000000}"/>
    <cellStyle name="20% - Accent1 15" xfId="33" xr:uid="{00000000-0005-0000-0000-00001D000000}"/>
    <cellStyle name="20% - Accent1 16" xfId="34" xr:uid="{00000000-0005-0000-0000-00001E000000}"/>
    <cellStyle name="20% - Accent1 2" xfId="35" xr:uid="{00000000-0005-0000-0000-00001F000000}"/>
    <cellStyle name="20% - Accent1 2 2" xfId="36" xr:uid="{00000000-0005-0000-0000-000020000000}"/>
    <cellStyle name="20% - Accent1 2 2 2" xfId="37" xr:uid="{00000000-0005-0000-0000-000021000000}"/>
    <cellStyle name="20% - Accent1 2 2 2 2" xfId="38" xr:uid="{00000000-0005-0000-0000-000022000000}"/>
    <cellStyle name="20% - Accent1 2 2 2 2 2" xfId="39" xr:uid="{00000000-0005-0000-0000-000023000000}"/>
    <cellStyle name="20% - Accent1 2 2 2 2 2 2" xfId="40" xr:uid="{00000000-0005-0000-0000-000024000000}"/>
    <cellStyle name="20% - Accent1 2 2 2 2 3" xfId="41" xr:uid="{00000000-0005-0000-0000-000025000000}"/>
    <cellStyle name="20% - Accent1 2 2 2 2 4" xfId="42" xr:uid="{00000000-0005-0000-0000-000026000000}"/>
    <cellStyle name="20% - Accent1 2 2 2 3" xfId="43" xr:uid="{00000000-0005-0000-0000-000027000000}"/>
    <cellStyle name="20% - Accent1 2 2 2 3 2" xfId="44" xr:uid="{00000000-0005-0000-0000-000028000000}"/>
    <cellStyle name="20% - Accent1 2 2 2 4" xfId="45" xr:uid="{00000000-0005-0000-0000-000029000000}"/>
    <cellStyle name="20% - Accent1 2 2 2 5" xfId="46" xr:uid="{00000000-0005-0000-0000-00002A000000}"/>
    <cellStyle name="20% - Accent1 2 2 3" xfId="47" xr:uid="{00000000-0005-0000-0000-00002B000000}"/>
    <cellStyle name="20% - Accent1 2 2 3 2" xfId="48" xr:uid="{00000000-0005-0000-0000-00002C000000}"/>
    <cellStyle name="20% - Accent1 2 2 3 2 2" xfId="49" xr:uid="{00000000-0005-0000-0000-00002D000000}"/>
    <cellStyle name="20% - Accent1 2 2 3 3" xfId="50" xr:uid="{00000000-0005-0000-0000-00002E000000}"/>
    <cellStyle name="20% - Accent1 2 2 3 4" xfId="51" xr:uid="{00000000-0005-0000-0000-00002F000000}"/>
    <cellStyle name="20% - Accent1 2 2 4" xfId="52" xr:uid="{00000000-0005-0000-0000-000030000000}"/>
    <cellStyle name="20% - Accent1 2 2 4 2" xfId="53" xr:uid="{00000000-0005-0000-0000-000031000000}"/>
    <cellStyle name="20% - Accent1 2 2 5" xfId="54" xr:uid="{00000000-0005-0000-0000-000032000000}"/>
    <cellStyle name="20% - Accent1 2 2 5 2" xfId="55" xr:uid="{00000000-0005-0000-0000-000033000000}"/>
    <cellStyle name="20% - Accent1 2 2 6" xfId="56" xr:uid="{00000000-0005-0000-0000-000034000000}"/>
    <cellStyle name="20% - Accent1 2 2 7" xfId="57" xr:uid="{00000000-0005-0000-0000-000035000000}"/>
    <cellStyle name="20% - Accent1 2 3" xfId="58" xr:uid="{00000000-0005-0000-0000-000036000000}"/>
    <cellStyle name="20% - Accent1 2 3 2" xfId="59" xr:uid="{00000000-0005-0000-0000-000037000000}"/>
    <cellStyle name="20% - Accent1 2 3 2 2" xfId="60" xr:uid="{00000000-0005-0000-0000-000038000000}"/>
    <cellStyle name="20% - Accent1 2 3 2 2 2" xfId="61" xr:uid="{00000000-0005-0000-0000-000039000000}"/>
    <cellStyle name="20% - Accent1 2 3 2 3" xfId="62" xr:uid="{00000000-0005-0000-0000-00003A000000}"/>
    <cellStyle name="20% - Accent1 2 3 2 4" xfId="63" xr:uid="{00000000-0005-0000-0000-00003B000000}"/>
    <cellStyle name="20% - Accent1 2 3 3" xfId="64" xr:uid="{00000000-0005-0000-0000-00003C000000}"/>
    <cellStyle name="20% - Accent1 2 3 3 2" xfId="65" xr:uid="{00000000-0005-0000-0000-00003D000000}"/>
    <cellStyle name="20% - Accent1 2 3 4" xfId="66" xr:uid="{00000000-0005-0000-0000-00003E000000}"/>
    <cellStyle name="20% - Accent1 2 3 5" xfId="67" xr:uid="{00000000-0005-0000-0000-00003F000000}"/>
    <cellStyle name="20% - Accent1 2 4" xfId="68" xr:uid="{00000000-0005-0000-0000-000040000000}"/>
    <cellStyle name="20% - Accent1 2 4 2" xfId="69" xr:uid="{00000000-0005-0000-0000-000041000000}"/>
    <cellStyle name="20% - Accent1 2 4 2 2" xfId="70" xr:uid="{00000000-0005-0000-0000-000042000000}"/>
    <cellStyle name="20% - Accent1 2 4 3" xfId="71" xr:uid="{00000000-0005-0000-0000-000043000000}"/>
    <cellStyle name="20% - Accent1 2 4 4" xfId="72" xr:uid="{00000000-0005-0000-0000-000044000000}"/>
    <cellStyle name="20% - Accent1 2 5" xfId="73" xr:uid="{00000000-0005-0000-0000-000045000000}"/>
    <cellStyle name="20% - Accent1 2 5 2" xfId="74" xr:uid="{00000000-0005-0000-0000-000046000000}"/>
    <cellStyle name="20% - Accent1 2 6" xfId="75" xr:uid="{00000000-0005-0000-0000-000047000000}"/>
    <cellStyle name="20% - Accent1 2 6 2" xfId="76" xr:uid="{00000000-0005-0000-0000-000048000000}"/>
    <cellStyle name="20% - Accent1 2 7" xfId="77" xr:uid="{00000000-0005-0000-0000-000049000000}"/>
    <cellStyle name="20% - Accent1 2 8" xfId="78" xr:uid="{00000000-0005-0000-0000-00004A000000}"/>
    <cellStyle name="20% - Accent1 3" xfId="79" xr:uid="{00000000-0005-0000-0000-00004B000000}"/>
    <cellStyle name="20% - Accent1 3 2" xfId="80" xr:uid="{00000000-0005-0000-0000-00004C000000}"/>
    <cellStyle name="20% - Accent1 4" xfId="81" xr:uid="{00000000-0005-0000-0000-00004D000000}"/>
    <cellStyle name="20% - Accent1 4 2" xfId="82" xr:uid="{00000000-0005-0000-0000-00004E000000}"/>
    <cellStyle name="20% - Accent1 4 2 2" xfId="83" xr:uid="{00000000-0005-0000-0000-00004F000000}"/>
    <cellStyle name="20% - Accent1 4 2 2 2" xfId="84" xr:uid="{00000000-0005-0000-0000-000050000000}"/>
    <cellStyle name="20% - Accent1 4 2 2 2 2" xfId="85" xr:uid="{00000000-0005-0000-0000-000051000000}"/>
    <cellStyle name="20% - Accent1 4 2 2 3" xfId="86" xr:uid="{00000000-0005-0000-0000-000052000000}"/>
    <cellStyle name="20% - Accent1 4 2 2 4" xfId="87" xr:uid="{00000000-0005-0000-0000-000053000000}"/>
    <cellStyle name="20% - Accent1 4 2 3" xfId="88" xr:uid="{00000000-0005-0000-0000-000054000000}"/>
    <cellStyle name="20% - Accent1 4 2 3 2" xfId="89" xr:uid="{00000000-0005-0000-0000-000055000000}"/>
    <cellStyle name="20% - Accent1 4 2 4" xfId="90" xr:uid="{00000000-0005-0000-0000-000056000000}"/>
    <cellStyle name="20% - Accent1 4 2 5" xfId="91" xr:uid="{00000000-0005-0000-0000-000057000000}"/>
    <cellStyle name="20% - Accent1 4 3" xfId="92" xr:uid="{00000000-0005-0000-0000-000058000000}"/>
    <cellStyle name="20% - Accent1 4 3 2" xfId="93" xr:uid="{00000000-0005-0000-0000-000059000000}"/>
    <cellStyle name="20% - Accent1 4 3 2 2" xfId="94" xr:uid="{00000000-0005-0000-0000-00005A000000}"/>
    <cellStyle name="20% - Accent1 4 3 3" xfId="95" xr:uid="{00000000-0005-0000-0000-00005B000000}"/>
    <cellStyle name="20% - Accent1 4 3 4" xfId="96" xr:uid="{00000000-0005-0000-0000-00005C000000}"/>
    <cellStyle name="20% - Accent1 4 4" xfId="97" xr:uid="{00000000-0005-0000-0000-00005D000000}"/>
    <cellStyle name="20% - Accent1 4 4 2" xfId="98" xr:uid="{00000000-0005-0000-0000-00005E000000}"/>
    <cellStyle name="20% - Accent1 4 5" xfId="99" xr:uid="{00000000-0005-0000-0000-00005F000000}"/>
    <cellStyle name="20% - Accent1 4 5 2" xfId="100" xr:uid="{00000000-0005-0000-0000-000060000000}"/>
    <cellStyle name="20% - Accent1 4 6" xfId="101" xr:uid="{00000000-0005-0000-0000-000061000000}"/>
    <cellStyle name="20% - Accent1 4 7" xfId="102" xr:uid="{00000000-0005-0000-0000-000062000000}"/>
    <cellStyle name="20% - Accent1 5" xfId="103" xr:uid="{00000000-0005-0000-0000-000063000000}"/>
    <cellStyle name="20% - Accent1 5 2" xfId="104" xr:uid="{00000000-0005-0000-0000-000064000000}"/>
    <cellStyle name="20% - Accent1 5 2 2" xfId="105" xr:uid="{00000000-0005-0000-0000-000065000000}"/>
    <cellStyle name="20% - Accent1 5 2 2 2" xfId="106" xr:uid="{00000000-0005-0000-0000-000066000000}"/>
    <cellStyle name="20% - Accent1 5 2 2 2 2" xfId="107" xr:uid="{00000000-0005-0000-0000-000067000000}"/>
    <cellStyle name="20% - Accent1 5 2 2 3" xfId="108" xr:uid="{00000000-0005-0000-0000-000068000000}"/>
    <cellStyle name="20% - Accent1 5 2 2 4" xfId="109" xr:uid="{00000000-0005-0000-0000-000069000000}"/>
    <cellStyle name="20% - Accent1 5 2 3" xfId="110" xr:uid="{00000000-0005-0000-0000-00006A000000}"/>
    <cellStyle name="20% - Accent1 5 2 3 2" xfId="111" xr:uid="{00000000-0005-0000-0000-00006B000000}"/>
    <cellStyle name="20% - Accent1 5 2 4" xfId="112" xr:uid="{00000000-0005-0000-0000-00006C000000}"/>
    <cellStyle name="20% - Accent1 5 2 5" xfId="113" xr:uid="{00000000-0005-0000-0000-00006D000000}"/>
    <cellStyle name="20% - Accent1 5 3" xfId="114" xr:uid="{00000000-0005-0000-0000-00006E000000}"/>
    <cellStyle name="20% - Accent1 5 3 2" xfId="115" xr:uid="{00000000-0005-0000-0000-00006F000000}"/>
    <cellStyle name="20% - Accent1 5 3 2 2" xfId="116" xr:uid="{00000000-0005-0000-0000-000070000000}"/>
    <cellStyle name="20% - Accent1 5 3 3" xfId="117" xr:uid="{00000000-0005-0000-0000-000071000000}"/>
    <cellStyle name="20% - Accent1 5 3 4" xfId="118" xr:uid="{00000000-0005-0000-0000-000072000000}"/>
    <cellStyle name="20% - Accent1 5 4" xfId="119" xr:uid="{00000000-0005-0000-0000-000073000000}"/>
    <cellStyle name="20% - Accent1 5 4 2" xfId="120" xr:uid="{00000000-0005-0000-0000-000074000000}"/>
    <cellStyle name="20% - Accent1 5 5" xfId="121" xr:uid="{00000000-0005-0000-0000-000075000000}"/>
    <cellStyle name="20% - Accent1 5 5 2" xfId="122" xr:uid="{00000000-0005-0000-0000-000076000000}"/>
    <cellStyle name="20% - Accent1 5 6" xfId="123" xr:uid="{00000000-0005-0000-0000-000077000000}"/>
    <cellStyle name="20% - Accent1 5 7" xfId="124" xr:uid="{00000000-0005-0000-0000-000078000000}"/>
    <cellStyle name="20% - Accent1 6" xfId="125" xr:uid="{00000000-0005-0000-0000-000079000000}"/>
    <cellStyle name="20% - Accent1 7" xfId="126" xr:uid="{00000000-0005-0000-0000-00007A000000}"/>
    <cellStyle name="20% - Accent1 7 2" xfId="127" xr:uid="{00000000-0005-0000-0000-00007B000000}"/>
    <cellStyle name="20% - Accent1 7 2 2" xfId="128" xr:uid="{00000000-0005-0000-0000-00007C000000}"/>
    <cellStyle name="20% - Accent1 7 2 2 2" xfId="129" xr:uid="{00000000-0005-0000-0000-00007D000000}"/>
    <cellStyle name="20% - Accent1 7 2 2 2 2" xfId="130" xr:uid="{00000000-0005-0000-0000-00007E000000}"/>
    <cellStyle name="20% - Accent1 7 2 2 3" xfId="131" xr:uid="{00000000-0005-0000-0000-00007F000000}"/>
    <cellStyle name="20% - Accent1 7 2 2 4" xfId="132" xr:uid="{00000000-0005-0000-0000-000080000000}"/>
    <cellStyle name="20% - Accent1 7 2 3" xfId="133" xr:uid="{00000000-0005-0000-0000-000081000000}"/>
    <cellStyle name="20% - Accent1 7 2 3 2" xfId="134" xr:uid="{00000000-0005-0000-0000-000082000000}"/>
    <cellStyle name="20% - Accent1 7 2 4" xfId="135" xr:uid="{00000000-0005-0000-0000-000083000000}"/>
    <cellStyle name="20% - Accent1 7 2 5" xfId="136" xr:uid="{00000000-0005-0000-0000-000084000000}"/>
    <cellStyle name="20% - Accent1 7 3" xfId="137" xr:uid="{00000000-0005-0000-0000-000085000000}"/>
    <cellStyle name="20% - Accent1 7 3 2" xfId="138" xr:uid="{00000000-0005-0000-0000-000086000000}"/>
    <cellStyle name="20% - Accent1 7 3 2 2" xfId="139" xr:uid="{00000000-0005-0000-0000-000087000000}"/>
    <cellStyle name="20% - Accent1 7 3 3" xfId="140" xr:uid="{00000000-0005-0000-0000-000088000000}"/>
    <cellStyle name="20% - Accent1 7 3 4" xfId="141" xr:uid="{00000000-0005-0000-0000-000089000000}"/>
    <cellStyle name="20% - Accent1 7 4" xfId="142" xr:uid="{00000000-0005-0000-0000-00008A000000}"/>
    <cellStyle name="20% - Accent1 7 4 2" xfId="143" xr:uid="{00000000-0005-0000-0000-00008B000000}"/>
    <cellStyle name="20% - Accent1 7 5" xfId="144" xr:uid="{00000000-0005-0000-0000-00008C000000}"/>
    <cellStyle name="20% - Accent1 7 6" xfId="145" xr:uid="{00000000-0005-0000-0000-00008D000000}"/>
    <cellStyle name="20% - Accent1 8" xfId="146" xr:uid="{00000000-0005-0000-0000-00008E000000}"/>
    <cellStyle name="20% - Accent1 8 2" xfId="147" xr:uid="{00000000-0005-0000-0000-00008F000000}"/>
    <cellStyle name="20% - Accent1 8 2 2" xfId="148" xr:uid="{00000000-0005-0000-0000-000090000000}"/>
    <cellStyle name="20% - Accent1 8 2 2 2" xfId="149" xr:uid="{00000000-0005-0000-0000-000091000000}"/>
    <cellStyle name="20% - Accent1 8 2 2 2 2" xfId="150" xr:uid="{00000000-0005-0000-0000-000092000000}"/>
    <cellStyle name="20% - Accent1 8 2 2 3" xfId="151" xr:uid="{00000000-0005-0000-0000-000093000000}"/>
    <cellStyle name="20% - Accent1 8 2 2 4" xfId="152" xr:uid="{00000000-0005-0000-0000-000094000000}"/>
    <cellStyle name="20% - Accent1 8 2 3" xfId="153" xr:uid="{00000000-0005-0000-0000-000095000000}"/>
    <cellStyle name="20% - Accent1 8 2 3 2" xfId="154" xr:uid="{00000000-0005-0000-0000-000096000000}"/>
    <cellStyle name="20% - Accent1 8 2 4" xfId="155" xr:uid="{00000000-0005-0000-0000-000097000000}"/>
    <cellStyle name="20% - Accent1 8 2 5" xfId="156" xr:uid="{00000000-0005-0000-0000-000098000000}"/>
    <cellStyle name="20% - Accent1 8 3" xfId="157" xr:uid="{00000000-0005-0000-0000-000099000000}"/>
    <cellStyle name="20% - Accent1 8 3 2" xfId="158" xr:uid="{00000000-0005-0000-0000-00009A000000}"/>
    <cellStyle name="20% - Accent1 8 3 2 2" xfId="159" xr:uid="{00000000-0005-0000-0000-00009B000000}"/>
    <cellStyle name="20% - Accent1 8 3 3" xfId="160" xr:uid="{00000000-0005-0000-0000-00009C000000}"/>
    <cellStyle name="20% - Accent1 8 3 4" xfId="161" xr:uid="{00000000-0005-0000-0000-00009D000000}"/>
    <cellStyle name="20% - Accent1 8 4" xfId="162" xr:uid="{00000000-0005-0000-0000-00009E000000}"/>
    <cellStyle name="20% - Accent1 8 4 2" xfId="163" xr:uid="{00000000-0005-0000-0000-00009F000000}"/>
    <cellStyle name="20% - Accent1 8 5" xfId="164" xr:uid="{00000000-0005-0000-0000-0000A0000000}"/>
    <cellStyle name="20% - Accent1 8 6" xfId="165" xr:uid="{00000000-0005-0000-0000-0000A1000000}"/>
    <cellStyle name="20% - Accent1 9" xfId="166" xr:uid="{00000000-0005-0000-0000-0000A2000000}"/>
    <cellStyle name="20% - Accent1 9 2" xfId="167" xr:uid="{00000000-0005-0000-0000-0000A3000000}"/>
    <cellStyle name="20% - Accent1 9 2 2" xfId="168" xr:uid="{00000000-0005-0000-0000-0000A4000000}"/>
    <cellStyle name="20% - Accent1 9 2 2 2" xfId="169" xr:uid="{00000000-0005-0000-0000-0000A5000000}"/>
    <cellStyle name="20% - Accent1 9 2 2 2 2" xfId="170" xr:uid="{00000000-0005-0000-0000-0000A6000000}"/>
    <cellStyle name="20% - Accent1 9 2 2 3" xfId="171" xr:uid="{00000000-0005-0000-0000-0000A7000000}"/>
    <cellStyle name="20% - Accent1 9 2 2 4" xfId="172" xr:uid="{00000000-0005-0000-0000-0000A8000000}"/>
    <cellStyle name="20% - Accent1 9 2 3" xfId="173" xr:uid="{00000000-0005-0000-0000-0000A9000000}"/>
    <cellStyle name="20% - Accent1 9 2 3 2" xfId="174" xr:uid="{00000000-0005-0000-0000-0000AA000000}"/>
    <cellStyle name="20% - Accent1 9 2 4" xfId="175" xr:uid="{00000000-0005-0000-0000-0000AB000000}"/>
    <cellStyle name="20% - Accent1 9 2 5" xfId="176" xr:uid="{00000000-0005-0000-0000-0000AC000000}"/>
    <cellStyle name="20% - Accent1 9 3" xfId="177" xr:uid="{00000000-0005-0000-0000-0000AD000000}"/>
    <cellStyle name="20% - Accent1 9 3 2" xfId="178" xr:uid="{00000000-0005-0000-0000-0000AE000000}"/>
    <cellStyle name="20% - Accent1 9 3 2 2" xfId="179" xr:uid="{00000000-0005-0000-0000-0000AF000000}"/>
    <cellStyle name="20% - Accent1 9 3 3" xfId="180" xr:uid="{00000000-0005-0000-0000-0000B0000000}"/>
    <cellStyle name="20% - Accent1 9 3 4" xfId="181" xr:uid="{00000000-0005-0000-0000-0000B1000000}"/>
    <cellStyle name="20% - Accent1 9 4" xfId="182" xr:uid="{00000000-0005-0000-0000-0000B2000000}"/>
    <cellStyle name="20% - Accent1 9 4 2" xfId="183" xr:uid="{00000000-0005-0000-0000-0000B3000000}"/>
    <cellStyle name="20% - Accent1 9 5" xfId="184" xr:uid="{00000000-0005-0000-0000-0000B4000000}"/>
    <cellStyle name="20% - Accent1 9 6" xfId="185" xr:uid="{00000000-0005-0000-0000-0000B5000000}"/>
    <cellStyle name="20% - Accent2 10" xfId="186" xr:uid="{00000000-0005-0000-0000-0000B6000000}"/>
    <cellStyle name="20% - Accent2 10 2" xfId="187" xr:uid="{00000000-0005-0000-0000-0000B7000000}"/>
    <cellStyle name="20% - Accent2 10 2 2" xfId="188" xr:uid="{00000000-0005-0000-0000-0000B8000000}"/>
    <cellStyle name="20% - Accent2 10 2 2 2" xfId="189" xr:uid="{00000000-0005-0000-0000-0000B9000000}"/>
    <cellStyle name="20% - Accent2 10 2 3" xfId="190" xr:uid="{00000000-0005-0000-0000-0000BA000000}"/>
    <cellStyle name="20% - Accent2 10 2 4" xfId="191" xr:uid="{00000000-0005-0000-0000-0000BB000000}"/>
    <cellStyle name="20% - Accent2 10 3" xfId="192" xr:uid="{00000000-0005-0000-0000-0000BC000000}"/>
    <cellStyle name="20% - Accent2 10 3 2" xfId="193" xr:uid="{00000000-0005-0000-0000-0000BD000000}"/>
    <cellStyle name="20% - Accent2 10 4" xfId="194" xr:uid="{00000000-0005-0000-0000-0000BE000000}"/>
    <cellStyle name="20% - Accent2 10 5" xfId="195" xr:uid="{00000000-0005-0000-0000-0000BF000000}"/>
    <cellStyle name="20% - Accent2 11" xfId="196" xr:uid="{00000000-0005-0000-0000-0000C0000000}"/>
    <cellStyle name="20% - Accent2 11 2" xfId="197" xr:uid="{00000000-0005-0000-0000-0000C1000000}"/>
    <cellStyle name="20% - Accent2 11 2 2" xfId="198" xr:uid="{00000000-0005-0000-0000-0000C2000000}"/>
    <cellStyle name="20% - Accent2 11 2 2 2" xfId="199" xr:uid="{00000000-0005-0000-0000-0000C3000000}"/>
    <cellStyle name="20% - Accent2 11 2 3" xfId="200" xr:uid="{00000000-0005-0000-0000-0000C4000000}"/>
    <cellStyle name="20% - Accent2 11 2 4" xfId="201" xr:uid="{00000000-0005-0000-0000-0000C5000000}"/>
    <cellStyle name="20% - Accent2 11 3" xfId="202" xr:uid="{00000000-0005-0000-0000-0000C6000000}"/>
    <cellStyle name="20% - Accent2 11 3 2" xfId="203" xr:uid="{00000000-0005-0000-0000-0000C7000000}"/>
    <cellStyle name="20% - Accent2 11 4" xfId="204" xr:uid="{00000000-0005-0000-0000-0000C8000000}"/>
    <cellStyle name="20% - Accent2 11 5" xfId="205" xr:uid="{00000000-0005-0000-0000-0000C9000000}"/>
    <cellStyle name="20% - Accent2 12" xfId="206" xr:uid="{00000000-0005-0000-0000-0000CA000000}"/>
    <cellStyle name="20% - Accent2 12 2" xfId="207" xr:uid="{00000000-0005-0000-0000-0000CB000000}"/>
    <cellStyle name="20% - Accent2 12 2 2" xfId="208" xr:uid="{00000000-0005-0000-0000-0000CC000000}"/>
    <cellStyle name="20% - Accent2 12 3" xfId="209" xr:uid="{00000000-0005-0000-0000-0000CD000000}"/>
    <cellStyle name="20% - Accent2 12 4" xfId="210" xr:uid="{00000000-0005-0000-0000-0000CE000000}"/>
    <cellStyle name="20% - Accent2 13" xfId="211" xr:uid="{00000000-0005-0000-0000-0000CF000000}"/>
    <cellStyle name="20% - Accent2 13 2" xfId="212" xr:uid="{00000000-0005-0000-0000-0000D0000000}"/>
    <cellStyle name="20% - Accent2 14" xfId="213" xr:uid="{00000000-0005-0000-0000-0000D1000000}"/>
    <cellStyle name="20% - Accent2 14 2" xfId="214" xr:uid="{00000000-0005-0000-0000-0000D2000000}"/>
    <cellStyle name="20% - Accent2 15" xfId="215" xr:uid="{00000000-0005-0000-0000-0000D3000000}"/>
    <cellStyle name="20% - Accent2 16" xfId="216" xr:uid="{00000000-0005-0000-0000-0000D4000000}"/>
    <cellStyle name="20% - Accent2 2" xfId="217" xr:uid="{00000000-0005-0000-0000-0000D5000000}"/>
    <cellStyle name="20% - Accent2 2 2" xfId="218" xr:uid="{00000000-0005-0000-0000-0000D6000000}"/>
    <cellStyle name="20% - Accent2 2 2 2" xfId="219" xr:uid="{00000000-0005-0000-0000-0000D7000000}"/>
    <cellStyle name="20% - Accent2 2 2 2 2" xfId="220" xr:uid="{00000000-0005-0000-0000-0000D8000000}"/>
    <cellStyle name="20% - Accent2 2 2 2 2 2" xfId="221" xr:uid="{00000000-0005-0000-0000-0000D9000000}"/>
    <cellStyle name="20% - Accent2 2 2 2 2 2 2" xfId="222" xr:uid="{00000000-0005-0000-0000-0000DA000000}"/>
    <cellStyle name="20% - Accent2 2 2 2 2 3" xfId="223" xr:uid="{00000000-0005-0000-0000-0000DB000000}"/>
    <cellStyle name="20% - Accent2 2 2 2 2 4" xfId="224" xr:uid="{00000000-0005-0000-0000-0000DC000000}"/>
    <cellStyle name="20% - Accent2 2 2 2 3" xfId="225" xr:uid="{00000000-0005-0000-0000-0000DD000000}"/>
    <cellStyle name="20% - Accent2 2 2 2 3 2" xfId="226" xr:uid="{00000000-0005-0000-0000-0000DE000000}"/>
    <cellStyle name="20% - Accent2 2 2 2 4" xfId="227" xr:uid="{00000000-0005-0000-0000-0000DF000000}"/>
    <cellStyle name="20% - Accent2 2 2 2 5" xfId="228" xr:uid="{00000000-0005-0000-0000-0000E0000000}"/>
    <cellStyle name="20% - Accent2 2 2 3" xfId="229" xr:uid="{00000000-0005-0000-0000-0000E1000000}"/>
    <cellStyle name="20% - Accent2 2 2 3 2" xfId="230" xr:uid="{00000000-0005-0000-0000-0000E2000000}"/>
    <cellStyle name="20% - Accent2 2 2 3 2 2" xfId="231" xr:uid="{00000000-0005-0000-0000-0000E3000000}"/>
    <cellStyle name="20% - Accent2 2 2 3 3" xfId="232" xr:uid="{00000000-0005-0000-0000-0000E4000000}"/>
    <cellStyle name="20% - Accent2 2 2 3 4" xfId="233" xr:uid="{00000000-0005-0000-0000-0000E5000000}"/>
    <cellStyle name="20% - Accent2 2 2 4" xfId="234" xr:uid="{00000000-0005-0000-0000-0000E6000000}"/>
    <cellStyle name="20% - Accent2 2 2 4 2" xfId="235" xr:uid="{00000000-0005-0000-0000-0000E7000000}"/>
    <cellStyle name="20% - Accent2 2 2 5" xfId="236" xr:uid="{00000000-0005-0000-0000-0000E8000000}"/>
    <cellStyle name="20% - Accent2 2 2 5 2" xfId="237" xr:uid="{00000000-0005-0000-0000-0000E9000000}"/>
    <cellStyle name="20% - Accent2 2 2 6" xfId="238" xr:uid="{00000000-0005-0000-0000-0000EA000000}"/>
    <cellStyle name="20% - Accent2 2 2 7" xfId="239" xr:uid="{00000000-0005-0000-0000-0000EB000000}"/>
    <cellStyle name="20% - Accent2 2 3" xfId="240" xr:uid="{00000000-0005-0000-0000-0000EC000000}"/>
    <cellStyle name="20% - Accent2 2 3 2" xfId="241" xr:uid="{00000000-0005-0000-0000-0000ED000000}"/>
    <cellStyle name="20% - Accent2 2 3 2 2" xfId="242" xr:uid="{00000000-0005-0000-0000-0000EE000000}"/>
    <cellStyle name="20% - Accent2 2 3 2 2 2" xfId="243" xr:uid="{00000000-0005-0000-0000-0000EF000000}"/>
    <cellStyle name="20% - Accent2 2 3 2 3" xfId="244" xr:uid="{00000000-0005-0000-0000-0000F0000000}"/>
    <cellStyle name="20% - Accent2 2 3 2 4" xfId="245" xr:uid="{00000000-0005-0000-0000-0000F1000000}"/>
    <cellStyle name="20% - Accent2 2 3 3" xfId="246" xr:uid="{00000000-0005-0000-0000-0000F2000000}"/>
    <cellStyle name="20% - Accent2 2 3 3 2" xfId="247" xr:uid="{00000000-0005-0000-0000-0000F3000000}"/>
    <cellStyle name="20% - Accent2 2 3 4" xfId="248" xr:uid="{00000000-0005-0000-0000-0000F4000000}"/>
    <cellStyle name="20% - Accent2 2 3 5" xfId="249" xr:uid="{00000000-0005-0000-0000-0000F5000000}"/>
    <cellStyle name="20% - Accent2 2 4" xfId="250" xr:uid="{00000000-0005-0000-0000-0000F6000000}"/>
    <cellStyle name="20% - Accent2 2 4 2" xfId="251" xr:uid="{00000000-0005-0000-0000-0000F7000000}"/>
    <cellStyle name="20% - Accent2 2 4 2 2" xfId="252" xr:uid="{00000000-0005-0000-0000-0000F8000000}"/>
    <cellStyle name="20% - Accent2 2 4 3" xfId="253" xr:uid="{00000000-0005-0000-0000-0000F9000000}"/>
    <cellStyle name="20% - Accent2 2 4 4" xfId="254" xr:uid="{00000000-0005-0000-0000-0000FA000000}"/>
    <cellStyle name="20% - Accent2 2 5" xfId="255" xr:uid="{00000000-0005-0000-0000-0000FB000000}"/>
    <cellStyle name="20% - Accent2 2 5 2" xfId="256" xr:uid="{00000000-0005-0000-0000-0000FC000000}"/>
    <cellStyle name="20% - Accent2 2 6" xfId="257" xr:uid="{00000000-0005-0000-0000-0000FD000000}"/>
    <cellStyle name="20% - Accent2 2 6 2" xfId="258" xr:uid="{00000000-0005-0000-0000-0000FE000000}"/>
    <cellStyle name="20% - Accent2 2 7" xfId="259" xr:uid="{00000000-0005-0000-0000-0000FF000000}"/>
    <cellStyle name="20% - Accent2 2 8" xfId="260" xr:uid="{00000000-0005-0000-0000-000000010000}"/>
    <cellStyle name="20% - Accent2 3" xfId="261" xr:uid="{00000000-0005-0000-0000-000001010000}"/>
    <cellStyle name="20% - Accent2 3 2" xfId="262" xr:uid="{00000000-0005-0000-0000-000002010000}"/>
    <cellStyle name="20% - Accent2 4" xfId="263" xr:uid="{00000000-0005-0000-0000-000003010000}"/>
    <cellStyle name="20% - Accent2 4 2" xfId="264" xr:uid="{00000000-0005-0000-0000-000004010000}"/>
    <cellStyle name="20% - Accent2 4 2 2" xfId="265" xr:uid="{00000000-0005-0000-0000-000005010000}"/>
    <cellStyle name="20% - Accent2 4 2 2 2" xfId="266" xr:uid="{00000000-0005-0000-0000-000006010000}"/>
    <cellStyle name="20% - Accent2 4 2 2 2 2" xfId="267" xr:uid="{00000000-0005-0000-0000-000007010000}"/>
    <cellStyle name="20% - Accent2 4 2 2 3" xfId="268" xr:uid="{00000000-0005-0000-0000-000008010000}"/>
    <cellStyle name="20% - Accent2 4 2 2 4" xfId="269" xr:uid="{00000000-0005-0000-0000-000009010000}"/>
    <cellStyle name="20% - Accent2 4 2 3" xfId="270" xr:uid="{00000000-0005-0000-0000-00000A010000}"/>
    <cellStyle name="20% - Accent2 4 2 3 2" xfId="271" xr:uid="{00000000-0005-0000-0000-00000B010000}"/>
    <cellStyle name="20% - Accent2 4 2 4" xfId="272" xr:uid="{00000000-0005-0000-0000-00000C010000}"/>
    <cellStyle name="20% - Accent2 4 2 5" xfId="273" xr:uid="{00000000-0005-0000-0000-00000D010000}"/>
    <cellStyle name="20% - Accent2 4 3" xfId="274" xr:uid="{00000000-0005-0000-0000-00000E010000}"/>
    <cellStyle name="20% - Accent2 4 3 2" xfId="275" xr:uid="{00000000-0005-0000-0000-00000F010000}"/>
    <cellStyle name="20% - Accent2 4 3 2 2" xfId="276" xr:uid="{00000000-0005-0000-0000-000010010000}"/>
    <cellStyle name="20% - Accent2 4 3 3" xfId="277" xr:uid="{00000000-0005-0000-0000-000011010000}"/>
    <cellStyle name="20% - Accent2 4 3 4" xfId="278" xr:uid="{00000000-0005-0000-0000-000012010000}"/>
    <cellStyle name="20% - Accent2 4 4" xfId="279" xr:uid="{00000000-0005-0000-0000-000013010000}"/>
    <cellStyle name="20% - Accent2 4 4 2" xfId="280" xr:uid="{00000000-0005-0000-0000-000014010000}"/>
    <cellStyle name="20% - Accent2 4 5" xfId="281" xr:uid="{00000000-0005-0000-0000-000015010000}"/>
    <cellStyle name="20% - Accent2 4 5 2" xfId="282" xr:uid="{00000000-0005-0000-0000-000016010000}"/>
    <cellStyle name="20% - Accent2 4 6" xfId="283" xr:uid="{00000000-0005-0000-0000-000017010000}"/>
    <cellStyle name="20% - Accent2 4 7" xfId="284" xr:uid="{00000000-0005-0000-0000-000018010000}"/>
    <cellStyle name="20% - Accent2 5" xfId="285" xr:uid="{00000000-0005-0000-0000-000019010000}"/>
    <cellStyle name="20% - Accent2 5 2" xfId="286" xr:uid="{00000000-0005-0000-0000-00001A010000}"/>
    <cellStyle name="20% - Accent2 5 2 2" xfId="287" xr:uid="{00000000-0005-0000-0000-00001B010000}"/>
    <cellStyle name="20% - Accent2 5 2 2 2" xfId="288" xr:uid="{00000000-0005-0000-0000-00001C010000}"/>
    <cellStyle name="20% - Accent2 5 2 2 2 2" xfId="289" xr:uid="{00000000-0005-0000-0000-00001D010000}"/>
    <cellStyle name="20% - Accent2 5 2 2 3" xfId="290" xr:uid="{00000000-0005-0000-0000-00001E010000}"/>
    <cellStyle name="20% - Accent2 5 2 2 4" xfId="291" xr:uid="{00000000-0005-0000-0000-00001F010000}"/>
    <cellStyle name="20% - Accent2 5 2 3" xfId="292" xr:uid="{00000000-0005-0000-0000-000020010000}"/>
    <cellStyle name="20% - Accent2 5 2 3 2" xfId="293" xr:uid="{00000000-0005-0000-0000-000021010000}"/>
    <cellStyle name="20% - Accent2 5 2 4" xfId="294" xr:uid="{00000000-0005-0000-0000-000022010000}"/>
    <cellStyle name="20% - Accent2 5 2 5" xfId="295" xr:uid="{00000000-0005-0000-0000-000023010000}"/>
    <cellStyle name="20% - Accent2 5 3" xfId="296" xr:uid="{00000000-0005-0000-0000-000024010000}"/>
    <cellStyle name="20% - Accent2 5 3 2" xfId="297" xr:uid="{00000000-0005-0000-0000-000025010000}"/>
    <cellStyle name="20% - Accent2 5 3 2 2" xfId="298" xr:uid="{00000000-0005-0000-0000-000026010000}"/>
    <cellStyle name="20% - Accent2 5 3 3" xfId="299" xr:uid="{00000000-0005-0000-0000-000027010000}"/>
    <cellStyle name="20% - Accent2 5 3 4" xfId="300" xr:uid="{00000000-0005-0000-0000-000028010000}"/>
    <cellStyle name="20% - Accent2 5 4" xfId="301" xr:uid="{00000000-0005-0000-0000-000029010000}"/>
    <cellStyle name="20% - Accent2 5 4 2" xfId="302" xr:uid="{00000000-0005-0000-0000-00002A010000}"/>
    <cellStyle name="20% - Accent2 5 5" xfId="303" xr:uid="{00000000-0005-0000-0000-00002B010000}"/>
    <cellStyle name="20% - Accent2 5 5 2" xfId="304" xr:uid="{00000000-0005-0000-0000-00002C010000}"/>
    <cellStyle name="20% - Accent2 5 6" xfId="305" xr:uid="{00000000-0005-0000-0000-00002D010000}"/>
    <cellStyle name="20% - Accent2 5 7" xfId="306" xr:uid="{00000000-0005-0000-0000-00002E010000}"/>
    <cellStyle name="20% - Accent2 6" xfId="307" xr:uid="{00000000-0005-0000-0000-00002F010000}"/>
    <cellStyle name="20% - Accent2 7" xfId="308" xr:uid="{00000000-0005-0000-0000-000030010000}"/>
    <cellStyle name="20% - Accent2 7 2" xfId="309" xr:uid="{00000000-0005-0000-0000-000031010000}"/>
    <cellStyle name="20% - Accent2 7 2 2" xfId="310" xr:uid="{00000000-0005-0000-0000-000032010000}"/>
    <cellStyle name="20% - Accent2 7 2 2 2" xfId="311" xr:uid="{00000000-0005-0000-0000-000033010000}"/>
    <cellStyle name="20% - Accent2 7 2 2 2 2" xfId="312" xr:uid="{00000000-0005-0000-0000-000034010000}"/>
    <cellStyle name="20% - Accent2 7 2 2 3" xfId="313" xr:uid="{00000000-0005-0000-0000-000035010000}"/>
    <cellStyle name="20% - Accent2 7 2 2 4" xfId="314" xr:uid="{00000000-0005-0000-0000-000036010000}"/>
    <cellStyle name="20% - Accent2 7 2 3" xfId="315" xr:uid="{00000000-0005-0000-0000-000037010000}"/>
    <cellStyle name="20% - Accent2 7 2 3 2" xfId="316" xr:uid="{00000000-0005-0000-0000-000038010000}"/>
    <cellStyle name="20% - Accent2 7 2 4" xfId="317" xr:uid="{00000000-0005-0000-0000-000039010000}"/>
    <cellStyle name="20% - Accent2 7 2 5" xfId="318" xr:uid="{00000000-0005-0000-0000-00003A010000}"/>
    <cellStyle name="20% - Accent2 7 3" xfId="319" xr:uid="{00000000-0005-0000-0000-00003B010000}"/>
    <cellStyle name="20% - Accent2 7 3 2" xfId="320" xr:uid="{00000000-0005-0000-0000-00003C010000}"/>
    <cellStyle name="20% - Accent2 7 3 2 2" xfId="321" xr:uid="{00000000-0005-0000-0000-00003D010000}"/>
    <cellStyle name="20% - Accent2 7 3 3" xfId="322" xr:uid="{00000000-0005-0000-0000-00003E010000}"/>
    <cellStyle name="20% - Accent2 7 3 4" xfId="323" xr:uid="{00000000-0005-0000-0000-00003F010000}"/>
    <cellStyle name="20% - Accent2 7 4" xfId="324" xr:uid="{00000000-0005-0000-0000-000040010000}"/>
    <cellStyle name="20% - Accent2 7 4 2" xfId="325" xr:uid="{00000000-0005-0000-0000-000041010000}"/>
    <cellStyle name="20% - Accent2 7 5" xfId="326" xr:uid="{00000000-0005-0000-0000-000042010000}"/>
    <cellStyle name="20% - Accent2 7 6" xfId="327" xr:uid="{00000000-0005-0000-0000-000043010000}"/>
    <cellStyle name="20% - Accent2 8" xfId="328" xr:uid="{00000000-0005-0000-0000-000044010000}"/>
    <cellStyle name="20% - Accent2 8 2" xfId="329" xr:uid="{00000000-0005-0000-0000-000045010000}"/>
    <cellStyle name="20% - Accent2 8 2 2" xfId="330" xr:uid="{00000000-0005-0000-0000-000046010000}"/>
    <cellStyle name="20% - Accent2 8 2 2 2" xfId="331" xr:uid="{00000000-0005-0000-0000-000047010000}"/>
    <cellStyle name="20% - Accent2 8 2 2 2 2" xfId="332" xr:uid="{00000000-0005-0000-0000-000048010000}"/>
    <cellStyle name="20% - Accent2 8 2 2 3" xfId="333" xr:uid="{00000000-0005-0000-0000-000049010000}"/>
    <cellStyle name="20% - Accent2 8 2 2 4" xfId="334" xr:uid="{00000000-0005-0000-0000-00004A010000}"/>
    <cellStyle name="20% - Accent2 8 2 3" xfId="335" xr:uid="{00000000-0005-0000-0000-00004B010000}"/>
    <cellStyle name="20% - Accent2 8 2 3 2" xfId="336" xr:uid="{00000000-0005-0000-0000-00004C010000}"/>
    <cellStyle name="20% - Accent2 8 2 4" xfId="337" xr:uid="{00000000-0005-0000-0000-00004D010000}"/>
    <cellStyle name="20% - Accent2 8 2 5" xfId="338" xr:uid="{00000000-0005-0000-0000-00004E010000}"/>
    <cellStyle name="20% - Accent2 8 3" xfId="339" xr:uid="{00000000-0005-0000-0000-00004F010000}"/>
    <cellStyle name="20% - Accent2 8 3 2" xfId="340" xr:uid="{00000000-0005-0000-0000-000050010000}"/>
    <cellStyle name="20% - Accent2 8 3 2 2" xfId="341" xr:uid="{00000000-0005-0000-0000-000051010000}"/>
    <cellStyle name="20% - Accent2 8 3 3" xfId="342" xr:uid="{00000000-0005-0000-0000-000052010000}"/>
    <cellStyle name="20% - Accent2 8 3 4" xfId="343" xr:uid="{00000000-0005-0000-0000-000053010000}"/>
    <cellStyle name="20% - Accent2 8 4" xfId="344" xr:uid="{00000000-0005-0000-0000-000054010000}"/>
    <cellStyle name="20% - Accent2 8 4 2" xfId="345" xr:uid="{00000000-0005-0000-0000-000055010000}"/>
    <cellStyle name="20% - Accent2 8 5" xfId="346" xr:uid="{00000000-0005-0000-0000-000056010000}"/>
    <cellStyle name="20% - Accent2 8 6" xfId="347" xr:uid="{00000000-0005-0000-0000-000057010000}"/>
    <cellStyle name="20% - Accent2 9" xfId="348" xr:uid="{00000000-0005-0000-0000-000058010000}"/>
    <cellStyle name="20% - Accent2 9 2" xfId="349" xr:uid="{00000000-0005-0000-0000-000059010000}"/>
    <cellStyle name="20% - Accent2 9 2 2" xfId="350" xr:uid="{00000000-0005-0000-0000-00005A010000}"/>
    <cellStyle name="20% - Accent2 9 2 2 2" xfId="351" xr:uid="{00000000-0005-0000-0000-00005B010000}"/>
    <cellStyle name="20% - Accent2 9 2 2 2 2" xfId="352" xr:uid="{00000000-0005-0000-0000-00005C010000}"/>
    <cellStyle name="20% - Accent2 9 2 2 3" xfId="353" xr:uid="{00000000-0005-0000-0000-00005D010000}"/>
    <cellStyle name="20% - Accent2 9 2 2 4" xfId="354" xr:uid="{00000000-0005-0000-0000-00005E010000}"/>
    <cellStyle name="20% - Accent2 9 2 3" xfId="355" xr:uid="{00000000-0005-0000-0000-00005F010000}"/>
    <cellStyle name="20% - Accent2 9 2 3 2" xfId="356" xr:uid="{00000000-0005-0000-0000-000060010000}"/>
    <cellStyle name="20% - Accent2 9 2 4" xfId="357" xr:uid="{00000000-0005-0000-0000-000061010000}"/>
    <cellStyle name="20% - Accent2 9 2 5" xfId="358" xr:uid="{00000000-0005-0000-0000-000062010000}"/>
    <cellStyle name="20% - Accent2 9 3" xfId="359" xr:uid="{00000000-0005-0000-0000-000063010000}"/>
    <cellStyle name="20% - Accent2 9 3 2" xfId="360" xr:uid="{00000000-0005-0000-0000-000064010000}"/>
    <cellStyle name="20% - Accent2 9 3 2 2" xfId="361" xr:uid="{00000000-0005-0000-0000-000065010000}"/>
    <cellStyle name="20% - Accent2 9 3 3" xfId="362" xr:uid="{00000000-0005-0000-0000-000066010000}"/>
    <cellStyle name="20% - Accent2 9 3 4" xfId="363" xr:uid="{00000000-0005-0000-0000-000067010000}"/>
    <cellStyle name="20% - Accent2 9 4" xfId="364" xr:uid="{00000000-0005-0000-0000-000068010000}"/>
    <cellStyle name="20% - Accent2 9 4 2" xfId="365" xr:uid="{00000000-0005-0000-0000-000069010000}"/>
    <cellStyle name="20% - Accent2 9 5" xfId="366" xr:uid="{00000000-0005-0000-0000-00006A010000}"/>
    <cellStyle name="20% - Accent2 9 6" xfId="367" xr:uid="{00000000-0005-0000-0000-00006B010000}"/>
    <cellStyle name="20% - Accent3 10" xfId="368" xr:uid="{00000000-0005-0000-0000-00006C010000}"/>
    <cellStyle name="20% - Accent3 10 2" xfId="369" xr:uid="{00000000-0005-0000-0000-00006D010000}"/>
    <cellStyle name="20% - Accent3 10 2 2" xfId="370" xr:uid="{00000000-0005-0000-0000-00006E010000}"/>
    <cellStyle name="20% - Accent3 10 2 2 2" xfId="371" xr:uid="{00000000-0005-0000-0000-00006F010000}"/>
    <cellStyle name="20% - Accent3 10 2 3" xfId="372" xr:uid="{00000000-0005-0000-0000-000070010000}"/>
    <cellStyle name="20% - Accent3 10 2 4" xfId="373" xr:uid="{00000000-0005-0000-0000-000071010000}"/>
    <cellStyle name="20% - Accent3 10 3" xfId="374" xr:uid="{00000000-0005-0000-0000-000072010000}"/>
    <cellStyle name="20% - Accent3 10 3 2" xfId="375" xr:uid="{00000000-0005-0000-0000-000073010000}"/>
    <cellStyle name="20% - Accent3 10 4" xfId="376" xr:uid="{00000000-0005-0000-0000-000074010000}"/>
    <cellStyle name="20% - Accent3 10 5" xfId="377" xr:uid="{00000000-0005-0000-0000-000075010000}"/>
    <cellStyle name="20% - Accent3 11" xfId="378" xr:uid="{00000000-0005-0000-0000-000076010000}"/>
    <cellStyle name="20% - Accent3 11 2" xfId="379" xr:uid="{00000000-0005-0000-0000-000077010000}"/>
    <cellStyle name="20% - Accent3 11 2 2" xfId="380" xr:uid="{00000000-0005-0000-0000-000078010000}"/>
    <cellStyle name="20% - Accent3 11 2 2 2" xfId="381" xr:uid="{00000000-0005-0000-0000-000079010000}"/>
    <cellStyle name="20% - Accent3 11 2 3" xfId="382" xr:uid="{00000000-0005-0000-0000-00007A010000}"/>
    <cellStyle name="20% - Accent3 11 2 4" xfId="383" xr:uid="{00000000-0005-0000-0000-00007B010000}"/>
    <cellStyle name="20% - Accent3 11 3" xfId="384" xr:uid="{00000000-0005-0000-0000-00007C010000}"/>
    <cellStyle name="20% - Accent3 11 3 2" xfId="385" xr:uid="{00000000-0005-0000-0000-00007D010000}"/>
    <cellStyle name="20% - Accent3 11 4" xfId="386" xr:uid="{00000000-0005-0000-0000-00007E010000}"/>
    <cellStyle name="20% - Accent3 11 5" xfId="387" xr:uid="{00000000-0005-0000-0000-00007F010000}"/>
    <cellStyle name="20% - Accent3 12" xfId="388" xr:uid="{00000000-0005-0000-0000-000080010000}"/>
    <cellStyle name="20% - Accent3 12 2" xfId="389" xr:uid="{00000000-0005-0000-0000-000081010000}"/>
    <cellStyle name="20% - Accent3 12 2 2" xfId="390" xr:uid="{00000000-0005-0000-0000-000082010000}"/>
    <cellStyle name="20% - Accent3 12 3" xfId="391" xr:uid="{00000000-0005-0000-0000-000083010000}"/>
    <cellStyle name="20% - Accent3 12 4" xfId="392" xr:uid="{00000000-0005-0000-0000-000084010000}"/>
    <cellStyle name="20% - Accent3 13" xfId="393" xr:uid="{00000000-0005-0000-0000-000085010000}"/>
    <cellStyle name="20% - Accent3 13 2" xfId="394" xr:uid="{00000000-0005-0000-0000-000086010000}"/>
    <cellStyle name="20% - Accent3 14" xfId="395" xr:uid="{00000000-0005-0000-0000-000087010000}"/>
    <cellStyle name="20% - Accent3 14 2" xfId="396" xr:uid="{00000000-0005-0000-0000-000088010000}"/>
    <cellStyle name="20% - Accent3 15" xfId="397" xr:uid="{00000000-0005-0000-0000-000089010000}"/>
    <cellStyle name="20% - Accent3 16" xfId="398" xr:uid="{00000000-0005-0000-0000-00008A010000}"/>
    <cellStyle name="20% - Accent3 2" xfId="399" xr:uid="{00000000-0005-0000-0000-00008B010000}"/>
    <cellStyle name="20% - Accent3 2 2" xfId="400" xr:uid="{00000000-0005-0000-0000-00008C010000}"/>
    <cellStyle name="20% - Accent3 2 2 2" xfId="401" xr:uid="{00000000-0005-0000-0000-00008D010000}"/>
    <cellStyle name="20% - Accent3 2 2 2 2" xfId="402" xr:uid="{00000000-0005-0000-0000-00008E010000}"/>
    <cellStyle name="20% - Accent3 2 2 2 2 2" xfId="403" xr:uid="{00000000-0005-0000-0000-00008F010000}"/>
    <cellStyle name="20% - Accent3 2 2 2 2 2 2" xfId="404" xr:uid="{00000000-0005-0000-0000-000090010000}"/>
    <cellStyle name="20% - Accent3 2 2 2 2 3" xfId="405" xr:uid="{00000000-0005-0000-0000-000091010000}"/>
    <cellStyle name="20% - Accent3 2 2 2 2 4" xfId="406" xr:uid="{00000000-0005-0000-0000-000092010000}"/>
    <cellStyle name="20% - Accent3 2 2 2 3" xfId="407" xr:uid="{00000000-0005-0000-0000-000093010000}"/>
    <cellStyle name="20% - Accent3 2 2 2 3 2" xfId="408" xr:uid="{00000000-0005-0000-0000-000094010000}"/>
    <cellStyle name="20% - Accent3 2 2 2 4" xfId="409" xr:uid="{00000000-0005-0000-0000-000095010000}"/>
    <cellStyle name="20% - Accent3 2 2 2 5" xfId="410" xr:uid="{00000000-0005-0000-0000-000096010000}"/>
    <cellStyle name="20% - Accent3 2 2 3" xfId="411" xr:uid="{00000000-0005-0000-0000-000097010000}"/>
    <cellStyle name="20% - Accent3 2 2 3 2" xfId="412" xr:uid="{00000000-0005-0000-0000-000098010000}"/>
    <cellStyle name="20% - Accent3 2 2 3 2 2" xfId="413" xr:uid="{00000000-0005-0000-0000-000099010000}"/>
    <cellStyle name="20% - Accent3 2 2 3 3" xfId="414" xr:uid="{00000000-0005-0000-0000-00009A010000}"/>
    <cellStyle name="20% - Accent3 2 2 3 4" xfId="415" xr:uid="{00000000-0005-0000-0000-00009B010000}"/>
    <cellStyle name="20% - Accent3 2 2 4" xfId="416" xr:uid="{00000000-0005-0000-0000-00009C010000}"/>
    <cellStyle name="20% - Accent3 2 2 4 2" xfId="417" xr:uid="{00000000-0005-0000-0000-00009D010000}"/>
    <cellStyle name="20% - Accent3 2 2 5" xfId="418" xr:uid="{00000000-0005-0000-0000-00009E010000}"/>
    <cellStyle name="20% - Accent3 2 2 5 2" xfId="419" xr:uid="{00000000-0005-0000-0000-00009F010000}"/>
    <cellStyle name="20% - Accent3 2 2 6" xfId="420" xr:uid="{00000000-0005-0000-0000-0000A0010000}"/>
    <cellStyle name="20% - Accent3 2 2 7" xfId="421" xr:uid="{00000000-0005-0000-0000-0000A1010000}"/>
    <cellStyle name="20% - Accent3 2 3" xfId="422" xr:uid="{00000000-0005-0000-0000-0000A2010000}"/>
    <cellStyle name="20% - Accent3 2 3 2" xfId="423" xr:uid="{00000000-0005-0000-0000-0000A3010000}"/>
    <cellStyle name="20% - Accent3 2 3 2 2" xfId="424" xr:uid="{00000000-0005-0000-0000-0000A4010000}"/>
    <cellStyle name="20% - Accent3 2 3 2 2 2" xfId="425" xr:uid="{00000000-0005-0000-0000-0000A5010000}"/>
    <cellStyle name="20% - Accent3 2 3 2 3" xfId="426" xr:uid="{00000000-0005-0000-0000-0000A6010000}"/>
    <cellStyle name="20% - Accent3 2 3 2 4" xfId="427" xr:uid="{00000000-0005-0000-0000-0000A7010000}"/>
    <cellStyle name="20% - Accent3 2 3 3" xfId="428" xr:uid="{00000000-0005-0000-0000-0000A8010000}"/>
    <cellStyle name="20% - Accent3 2 3 3 2" xfId="429" xr:uid="{00000000-0005-0000-0000-0000A9010000}"/>
    <cellStyle name="20% - Accent3 2 3 4" xfId="430" xr:uid="{00000000-0005-0000-0000-0000AA010000}"/>
    <cellStyle name="20% - Accent3 2 3 5" xfId="431" xr:uid="{00000000-0005-0000-0000-0000AB010000}"/>
    <cellStyle name="20% - Accent3 2 4" xfId="432" xr:uid="{00000000-0005-0000-0000-0000AC010000}"/>
    <cellStyle name="20% - Accent3 2 4 2" xfId="433" xr:uid="{00000000-0005-0000-0000-0000AD010000}"/>
    <cellStyle name="20% - Accent3 2 4 2 2" xfId="434" xr:uid="{00000000-0005-0000-0000-0000AE010000}"/>
    <cellStyle name="20% - Accent3 2 4 3" xfId="435" xr:uid="{00000000-0005-0000-0000-0000AF010000}"/>
    <cellStyle name="20% - Accent3 2 4 4" xfId="436" xr:uid="{00000000-0005-0000-0000-0000B0010000}"/>
    <cellStyle name="20% - Accent3 2 5" xfId="437" xr:uid="{00000000-0005-0000-0000-0000B1010000}"/>
    <cellStyle name="20% - Accent3 2 5 2" xfId="438" xr:uid="{00000000-0005-0000-0000-0000B2010000}"/>
    <cellStyle name="20% - Accent3 2 6" xfId="439" xr:uid="{00000000-0005-0000-0000-0000B3010000}"/>
    <cellStyle name="20% - Accent3 2 6 2" xfId="440" xr:uid="{00000000-0005-0000-0000-0000B4010000}"/>
    <cellStyle name="20% - Accent3 2 7" xfId="441" xr:uid="{00000000-0005-0000-0000-0000B5010000}"/>
    <cellStyle name="20% - Accent3 2 8" xfId="442" xr:uid="{00000000-0005-0000-0000-0000B6010000}"/>
    <cellStyle name="20% - Accent3 3" xfId="443" xr:uid="{00000000-0005-0000-0000-0000B7010000}"/>
    <cellStyle name="20% - Accent3 3 2" xfId="444" xr:uid="{00000000-0005-0000-0000-0000B8010000}"/>
    <cellStyle name="20% - Accent3 4" xfId="445" xr:uid="{00000000-0005-0000-0000-0000B9010000}"/>
    <cellStyle name="20% - Accent3 4 2" xfId="446" xr:uid="{00000000-0005-0000-0000-0000BA010000}"/>
    <cellStyle name="20% - Accent3 4 2 2" xfId="447" xr:uid="{00000000-0005-0000-0000-0000BB010000}"/>
    <cellStyle name="20% - Accent3 4 2 2 2" xfId="448" xr:uid="{00000000-0005-0000-0000-0000BC010000}"/>
    <cellStyle name="20% - Accent3 4 2 2 2 2" xfId="449" xr:uid="{00000000-0005-0000-0000-0000BD010000}"/>
    <cellStyle name="20% - Accent3 4 2 2 3" xfId="450" xr:uid="{00000000-0005-0000-0000-0000BE010000}"/>
    <cellStyle name="20% - Accent3 4 2 2 4" xfId="451" xr:uid="{00000000-0005-0000-0000-0000BF010000}"/>
    <cellStyle name="20% - Accent3 4 2 3" xfId="452" xr:uid="{00000000-0005-0000-0000-0000C0010000}"/>
    <cellStyle name="20% - Accent3 4 2 3 2" xfId="453" xr:uid="{00000000-0005-0000-0000-0000C1010000}"/>
    <cellStyle name="20% - Accent3 4 2 4" xfId="454" xr:uid="{00000000-0005-0000-0000-0000C2010000}"/>
    <cellStyle name="20% - Accent3 4 2 5" xfId="455" xr:uid="{00000000-0005-0000-0000-0000C3010000}"/>
    <cellStyle name="20% - Accent3 4 3" xfId="456" xr:uid="{00000000-0005-0000-0000-0000C4010000}"/>
    <cellStyle name="20% - Accent3 4 3 2" xfId="457" xr:uid="{00000000-0005-0000-0000-0000C5010000}"/>
    <cellStyle name="20% - Accent3 4 3 2 2" xfId="458" xr:uid="{00000000-0005-0000-0000-0000C6010000}"/>
    <cellStyle name="20% - Accent3 4 3 3" xfId="459" xr:uid="{00000000-0005-0000-0000-0000C7010000}"/>
    <cellStyle name="20% - Accent3 4 3 4" xfId="460" xr:uid="{00000000-0005-0000-0000-0000C8010000}"/>
    <cellStyle name="20% - Accent3 4 4" xfId="461" xr:uid="{00000000-0005-0000-0000-0000C9010000}"/>
    <cellStyle name="20% - Accent3 4 4 2" xfId="462" xr:uid="{00000000-0005-0000-0000-0000CA010000}"/>
    <cellStyle name="20% - Accent3 4 5" xfId="463" xr:uid="{00000000-0005-0000-0000-0000CB010000}"/>
    <cellStyle name="20% - Accent3 4 5 2" xfId="464" xr:uid="{00000000-0005-0000-0000-0000CC010000}"/>
    <cellStyle name="20% - Accent3 4 6" xfId="465" xr:uid="{00000000-0005-0000-0000-0000CD010000}"/>
    <cellStyle name="20% - Accent3 4 7" xfId="466" xr:uid="{00000000-0005-0000-0000-0000CE010000}"/>
    <cellStyle name="20% - Accent3 5" xfId="467" xr:uid="{00000000-0005-0000-0000-0000CF010000}"/>
    <cellStyle name="20% - Accent3 5 2" xfId="468" xr:uid="{00000000-0005-0000-0000-0000D0010000}"/>
    <cellStyle name="20% - Accent3 5 2 2" xfId="469" xr:uid="{00000000-0005-0000-0000-0000D1010000}"/>
    <cellStyle name="20% - Accent3 5 2 2 2" xfId="470" xr:uid="{00000000-0005-0000-0000-0000D2010000}"/>
    <cellStyle name="20% - Accent3 5 2 2 2 2" xfId="471" xr:uid="{00000000-0005-0000-0000-0000D3010000}"/>
    <cellStyle name="20% - Accent3 5 2 2 3" xfId="472" xr:uid="{00000000-0005-0000-0000-0000D4010000}"/>
    <cellStyle name="20% - Accent3 5 2 2 4" xfId="473" xr:uid="{00000000-0005-0000-0000-0000D5010000}"/>
    <cellStyle name="20% - Accent3 5 2 3" xfId="474" xr:uid="{00000000-0005-0000-0000-0000D6010000}"/>
    <cellStyle name="20% - Accent3 5 2 3 2" xfId="475" xr:uid="{00000000-0005-0000-0000-0000D7010000}"/>
    <cellStyle name="20% - Accent3 5 2 4" xfId="476" xr:uid="{00000000-0005-0000-0000-0000D8010000}"/>
    <cellStyle name="20% - Accent3 5 2 5" xfId="477" xr:uid="{00000000-0005-0000-0000-0000D9010000}"/>
    <cellStyle name="20% - Accent3 5 3" xfId="478" xr:uid="{00000000-0005-0000-0000-0000DA010000}"/>
    <cellStyle name="20% - Accent3 5 3 2" xfId="479" xr:uid="{00000000-0005-0000-0000-0000DB010000}"/>
    <cellStyle name="20% - Accent3 5 3 2 2" xfId="480" xr:uid="{00000000-0005-0000-0000-0000DC010000}"/>
    <cellStyle name="20% - Accent3 5 3 3" xfId="481" xr:uid="{00000000-0005-0000-0000-0000DD010000}"/>
    <cellStyle name="20% - Accent3 5 3 4" xfId="482" xr:uid="{00000000-0005-0000-0000-0000DE010000}"/>
    <cellStyle name="20% - Accent3 5 4" xfId="483" xr:uid="{00000000-0005-0000-0000-0000DF010000}"/>
    <cellStyle name="20% - Accent3 5 4 2" xfId="484" xr:uid="{00000000-0005-0000-0000-0000E0010000}"/>
    <cellStyle name="20% - Accent3 5 5" xfId="485" xr:uid="{00000000-0005-0000-0000-0000E1010000}"/>
    <cellStyle name="20% - Accent3 5 5 2" xfId="486" xr:uid="{00000000-0005-0000-0000-0000E2010000}"/>
    <cellStyle name="20% - Accent3 5 6" xfId="487" xr:uid="{00000000-0005-0000-0000-0000E3010000}"/>
    <cellStyle name="20% - Accent3 5 7" xfId="488" xr:uid="{00000000-0005-0000-0000-0000E4010000}"/>
    <cellStyle name="20% - Accent3 6" xfId="489" xr:uid="{00000000-0005-0000-0000-0000E5010000}"/>
    <cellStyle name="20% - Accent3 7" xfId="490" xr:uid="{00000000-0005-0000-0000-0000E6010000}"/>
    <cellStyle name="20% - Accent3 7 2" xfId="491" xr:uid="{00000000-0005-0000-0000-0000E7010000}"/>
    <cellStyle name="20% - Accent3 7 2 2" xfId="492" xr:uid="{00000000-0005-0000-0000-0000E8010000}"/>
    <cellStyle name="20% - Accent3 7 2 2 2" xfId="493" xr:uid="{00000000-0005-0000-0000-0000E9010000}"/>
    <cellStyle name="20% - Accent3 7 2 2 2 2" xfId="494" xr:uid="{00000000-0005-0000-0000-0000EA010000}"/>
    <cellStyle name="20% - Accent3 7 2 2 3" xfId="495" xr:uid="{00000000-0005-0000-0000-0000EB010000}"/>
    <cellStyle name="20% - Accent3 7 2 2 4" xfId="496" xr:uid="{00000000-0005-0000-0000-0000EC010000}"/>
    <cellStyle name="20% - Accent3 7 2 3" xfId="497" xr:uid="{00000000-0005-0000-0000-0000ED010000}"/>
    <cellStyle name="20% - Accent3 7 2 3 2" xfId="498" xr:uid="{00000000-0005-0000-0000-0000EE010000}"/>
    <cellStyle name="20% - Accent3 7 2 4" xfId="499" xr:uid="{00000000-0005-0000-0000-0000EF010000}"/>
    <cellStyle name="20% - Accent3 7 2 5" xfId="500" xr:uid="{00000000-0005-0000-0000-0000F0010000}"/>
    <cellStyle name="20% - Accent3 7 3" xfId="501" xr:uid="{00000000-0005-0000-0000-0000F1010000}"/>
    <cellStyle name="20% - Accent3 7 3 2" xfId="502" xr:uid="{00000000-0005-0000-0000-0000F2010000}"/>
    <cellStyle name="20% - Accent3 7 3 2 2" xfId="503" xr:uid="{00000000-0005-0000-0000-0000F3010000}"/>
    <cellStyle name="20% - Accent3 7 3 3" xfId="504" xr:uid="{00000000-0005-0000-0000-0000F4010000}"/>
    <cellStyle name="20% - Accent3 7 3 4" xfId="505" xr:uid="{00000000-0005-0000-0000-0000F5010000}"/>
    <cellStyle name="20% - Accent3 7 4" xfId="506" xr:uid="{00000000-0005-0000-0000-0000F6010000}"/>
    <cellStyle name="20% - Accent3 7 4 2" xfId="507" xr:uid="{00000000-0005-0000-0000-0000F7010000}"/>
    <cellStyle name="20% - Accent3 7 5" xfId="508" xr:uid="{00000000-0005-0000-0000-0000F8010000}"/>
    <cellStyle name="20% - Accent3 7 6" xfId="509" xr:uid="{00000000-0005-0000-0000-0000F9010000}"/>
    <cellStyle name="20% - Accent3 8" xfId="510" xr:uid="{00000000-0005-0000-0000-0000FA010000}"/>
    <cellStyle name="20% - Accent3 8 2" xfId="511" xr:uid="{00000000-0005-0000-0000-0000FB010000}"/>
    <cellStyle name="20% - Accent3 8 2 2" xfId="512" xr:uid="{00000000-0005-0000-0000-0000FC010000}"/>
    <cellStyle name="20% - Accent3 8 2 2 2" xfId="513" xr:uid="{00000000-0005-0000-0000-0000FD010000}"/>
    <cellStyle name="20% - Accent3 8 2 2 2 2" xfId="514" xr:uid="{00000000-0005-0000-0000-0000FE010000}"/>
    <cellStyle name="20% - Accent3 8 2 2 3" xfId="515" xr:uid="{00000000-0005-0000-0000-0000FF010000}"/>
    <cellStyle name="20% - Accent3 8 2 2 4" xfId="516" xr:uid="{00000000-0005-0000-0000-000000020000}"/>
    <cellStyle name="20% - Accent3 8 2 3" xfId="517" xr:uid="{00000000-0005-0000-0000-000001020000}"/>
    <cellStyle name="20% - Accent3 8 2 3 2" xfId="518" xr:uid="{00000000-0005-0000-0000-000002020000}"/>
    <cellStyle name="20% - Accent3 8 2 4" xfId="519" xr:uid="{00000000-0005-0000-0000-000003020000}"/>
    <cellStyle name="20% - Accent3 8 2 5" xfId="520" xr:uid="{00000000-0005-0000-0000-000004020000}"/>
    <cellStyle name="20% - Accent3 8 3" xfId="521" xr:uid="{00000000-0005-0000-0000-000005020000}"/>
    <cellStyle name="20% - Accent3 8 3 2" xfId="522" xr:uid="{00000000-0005-0000-0000-000006020000}"/>
    <cellStyle name="20% - Accent3 8 3 2 2" xfId="523" xr:uid="{00000000-0005-0000-0000-000007020000}"/>
    <cellStyle name="20% - Accent3 8 3 3" xfId="524" xr:uid="{00000000-0005-0000-0000-000008020000}"/>
    <cellStyle name="20% - Accent3 8 3 4" xfId="525" xr:uid="{00000000-0005-0000-0000-000009020000}"/>
    <cellStyle name="20% - Accent3 8 4" xfId="526" xr:uid="{00000000-0005-0000-0000-00000A020000}"/>
    <cellStyle name="20% - Accent3 8 4 2" xfId="527" xr:uid="{00000000-0005-0000-0000-00000B020000}"/>
    <cellStyle name="20% - Accent3 8 5" xfId="528" xr:uid="{00000000-0005-0000-0000-00000C020000}"/>
    <cellStyle name="20% - Accent3 8 6" xfId="529" xr:uid="{00000000-0005-0000-0000-00000D020000}"/>
    <cellStyle name="20% - Accent3 9" xfId="530" xr:uid="{00000000-0005-0000-0000-00000E020000}"/>
    <cellStyle name="20% - Accent3 9 2" xfId="531" xr:uid="{00000000-0005-0000-0000-00000F020000}"/>
    <cellStyle name="20% - Accent3 9 2 2" xfId="532" xr:uid="{00000000-0005-0000-0000-000010020000}"/>
    <cellStyle name="20% - Accent3 9 2 2 2" xfId="533" xr:uid="{00000000-0005-0000-0000-000011020000}"/>
    <cellStyle name="20% - Accent3 9 2 2 2 2" xfId="534" xr:uid="{00000000-0005-0000-0000-000012020000}"/>
    <cellStyle name="20% - Accent3 9 2 2 3" xfId="535" xr:uid="{00000000-0005-0000-0000-000013020000}"/>
    <cellStyle name="20% - Accent3 9 2 2 4" xfId="536" xr:uid="{00000000-0005-0000-0000-000014020000}"/>
    <cellStyle name="20% - Accent3 9 2 3" xfId="537" xr:uid="{00000000-0005-0000-0000-000015020000}"/>
    <cellStyle name="20% - Accent3 9 2 3 2" xfId="538" xr:uid="{00000000-0005-0000-0000-000016020000}"/>
    <cellStyle name="20% - Accent3 9 2 4" xfId="539" xr:uid="{00000000-0005-0000-0000-000017020000}"/>
    <cellStyle name="20% - Accent3 9 2 5" xfId="540" xr:uid="{00000000-0005-0000-0000-000018020000}"/>
    <cellStyle name="20% - Accent3 9 3" xfId="541" xr:uid="{00000000-0005-0000-0000-000019020000}"/>
    <cellStyle name="20% - Accent3 9 3 2" xfId="542" xr:uid="{00000000-0005-0000-0000-00001A020000}"/>
    <cellStyle name="20% - Accent3 9 3 2 2" xfId="543" xr:uid="{00000000-0005-0000-0000-00001B020000}"/>
    <cellStyle name="20% - Accent3 9 3 3" xfId="544" xr:uid="{00000000-0005-0000-0000-00001C020000}"/>
    <cellStyle name="20% - Accent3 9 3 4" xfId="545" xr:uid="{00000000-0005-0000-0000-00001D020000}"/>
    <cellStyle name="20% - Accent3 9 4" xfId="546" xr:uid="{00000000-0005-0000-0000-00001E020000}"/>
    <cellStyle name="20% - Accent3 9 4 2" xfId="547" xr:uid="{00000000-0005-0000-0000-00001F020000}"/>
    <cellStyle name="20% - Accent3 9 5" xfId="548" xr:uid="{00000000-0005-0000-0000-000020020000}"/>
    <cellStyle name="20% - Accent3 9 6" xfId="549" xr:uid="{00000000-0005-0000-0000-000021020000}"/>
    <cellStyle name="20% - Accent4 10" xfId="550" xr:uid="{00000000-0005-0000-0000-000022020000}"/>
    <cellStyle name="20% - Accent4 10 2" xfId="551" xr:uid="{00000000-0005-0000-0000-000023020000}"/>
    <cellStyle name="20% - Accent4 10 2 2" xfId="552" xr:uid="{00000000-0005-0000-0000-000024020000}"/>
    <cellStyle name="20% - Accent4 10 2 2 2" xfId="553" xr:uid="{00000000-0005-0000-0000-000025020000}"/>
    <cellStyle name="20% - Accent4 10 2 3" xfId="554" xr:uid="{00000000-0005-0000-0000-000026020000}"/>
    <cellStyle name="20% - Accent4 10 2 4" xfId="555" xr:uid="{00000000-0005-0000-0000-000027020000}"/>
    <cellStyle name="20% - Accent4 10 3" xfId="556" xr:uid="{00000000-0005-0000-0000-000028020000}"/>
    <cellStyle name="20% - Accent4 10 3 2" xfId="557" xr:uid="{00000000-0005-0000-0000-000029020000}"/>
    <cellStyle name="20% - Accent4 10 4" xfId="558" xr:uid="{00000000-0005-0000-0000-00002A020000}"/>
    <cellStyle name="20% - Accent4 10 5" xfId="559" xr:uid="{00000000-0005-0000-0000-00002B020000}"/>
    <cellStyle name="20% - Accent4 11" xfId="560" xr:uid="{00000000-0005-0000-0000-00002C020000}"/>
    <cellStyle name="20% - Accent4 11 2" xfId="561" xr:uid="{00000000-0005-0000-0000-00002D020000}"/>
    <cellStyle name="20% - Accent4 11 2 2" xfId="562" xr:uid="{00000000-0005-0000-0000-00002E020000}"/>
    <cellStyle name="20% - Accent4 11 2 2 2" xfId="563" xr:uid="{00000000-0005-0000-0000-00002F020000}"/>
    <cellStyle name="20% - Accent4 11 2 3" xfId="564" xr:uid="{00000000-0005-0000-0000-000030020000}"/>
    <cellStyle name="20% - Accent4 11 2 4" xfId="565" xr:uid="{00000000-0005-0000-0000-000031020000}"/>
    <cellStyle name="20% - Accent4 11 3" xfId="566" xr:uid="{00000000-0005-0000-0000-000032020000}"/>
    <cellStyle name="20% - Accent4 11 3 2" xfId="567" xr:uid="{00000000-0005-0000-0000-000033020000}"/>
    <cellStyle name="20% - Accent4 11 4" xfId="568" xr:uid="{00000000-0005-0000-0000-000034020000}"/>
    <cellStyle name="20% - Accent4 11 5" xfId="569" xr:uid="{00000000-0005-0000-0000-000035020000}"/>
    <cellStyle name="20% - Accent4 12" xfId="570" xr:uid="{00000000-0005-0000-0000-000036020000}"/>
    <cellStyle name="20% - Accent4 12 2" xfId="571" xr:uid="{00000000-0005-0000-0000-000037020000}"/>
    <cellStyle name="20% - Accent4 12 2 2" xfId="572" xr:uid="{00000000-0005-0000-0000-000038020000}"/>
    <cellStyle name="20% - Accent4 12 3" xfId="573" xr:uid="{00000000-0005-0000-0000-000039020000}"/>
    <cellStyle name="20% - Accent4 12 4" xfId="574" xr:uid="{00000000-0005-0000-0000-00003A020000}"/>
    <cellStyle name="20% - Accent4 13" xfId="575" xr:uid="{00000000-0005-0000-0000-00003B020000}"/>
    <cellStyle name="20% - Accent4 13 2" xfId="576" xr:uid="{00000000-0005-0000-0000-00003C020000}"/>
    <cellStyle name="20% - Accent4 14" xfId="577" xr:uid="{00000000-0005-0000-0000-00003D020000}"/>
    <cellStyle name="20% - Accent4 14 2" xfId="578" xr:uid="{00000000-0005-0000-0000-00003E020000}"/>
    <cellStyle name="20% - Accent4 15" xfId="579" xr:uid="{00000000-0005-0000-0000-00003F020000}"/>
    <cellStyle name="20% - Accent4 16" xfId="580" xr:uid="{00000000-0005-0000-0000-000040020000}"/>
    <cellStyle name="20% - Accent4 2" xfId="581" xr:uid="{00000000-0005-0000-0000-000041020000}"/>
    <cellStyle name="20% - Accent4 2 2" xfId="582" xr:uid="{00000000-0005-0000-0000-000042020000}"/>
    <cellStyle name="20% - Accent4 2 2 2" xfId="583" xr:uid="{00000000-0005-0000-0000-000043020000}"/>
    <cellStyle name="20% - Accent4 2 2 2 2" xfId="584" xr:uid="{00000000-0005-0000-0000-000044020000}"/>
    <cellStyle name="20% - Accent4 2 2 2 2 2" xfId="585" xr:uid="{00000000-0005-0000-0000-000045020000}"/>
    <cellStyle name="20% - Accent4 2 2 2 2 2 2" xfId="586" xr:uid="{00000000-0005-0000-0000-000046020000}"/>
    <cellStyle name="20% - Accent4 2 2 2 2 3" xfId="587" xr:uid="{00000000-0005-0000-0000-000047020000}"/>
    <cellStyle name="20% - Accent4 2 2 2 2 4" xfId="588" xr:uid="{00000000-0005-0000-0000-000048020000}"/>
    <cellStyle name="20% - Accent4 2 2 2 3" xfId="589" xr:uid="{00000000-0005-0000-0000-000049020000}"/>
    <cellStyle name="20% - Accent4 2 2 2 3 2" xfId="590" xr:uid="{00000000-0005-0000-0000-00004A020000}"/>
    <cellStyle name="20% - Accent4 2 2 2 4" xfId="591" xr:uid="{00000000-0005-0000-0000-00004B020000}"/>
    <cellStyle name="20% - Accent4 2 2 2 5" xfId="592" xr:uid="{00000000-0005-0000-0000-00004C020000}"/>
    <cellStyle name="20% - Accent4 2 2 3" xfId="593" xr:uid="{00000000-0005-0000-0000-00004D020000}"/>
    <cellStyle name="20% - Accent4 2 2 3 2" xfId="594" xr:uid="{00000000-0005-0000-0000-00004E020000}"/>
    <cellStyle name="20% - Accent4 2 2 3 2 2" xfId="595" xr:uid="{00000000-0005-0000-0000-00004F020000}"/>
    <cellStyle name="20% - Accent4 2 2 3 3" xfId="596" xr:uid="{00000000-0005-0000-0000-000050020000}"/>
    <cellStyle name="20% - Accent4 2 2 3 4" xfId="597" xr:uid="{00000000-0005-0000-0000-000051020000}"/>
    <cellStyle name="20% - Accent4 2 2 4" xfId="598" xr:uid="{00000000-0005-0000-0000-000052020000}"/>
    <cellStyle name="20% - Accent4 2 2 4 2" xfId="599" xr:uid="{00000000-0005-0000-0000-000053020000}"/>
    <cellStyle name="20% - Accent4 2 2 5" xfId="600" xr:uid="{00000000-0005-0000-0000-000054020000}"/>
    <cellStyle name="20% - Accent4 2 2 5 2" xfId="601" xr:uid="{00000000-0005-0000-0000-000055020000}"/>
    <cellStyle name="20% - Accent4 2 2 6" xfId="602" xr:uid="{00000000-0005-0000-0000-000056020000}"/>
    <cellStyle name="20% - Accent4 2 2 7" xfId="603" xr:uid="{00000000-0005-0000-0000-000057020000}"/>
    <cellStyle name="20% - Accent4 2 3" xfId="604" xr:uid="{00000000-0005-0000-0000-000058020000}"/>
    <cellStyle name="20% - Accent4 2 3 2" xfId="605" xr:uid="{00000000-0005-0000-0000-000059020000}"/>
    <cellStyle name="20% - Accent4 2 3 2 2" xfId="606" xr:uid="{00000000-0005-0000-0000-00005A020000}"/>
    <cellStyle name="20% - Accent4 2 3 2 2 2" xfId="607" xr:uid="{00000000-0005-0000-0000-00005B020000}"/>
    <cellStyle name="20% - Accent4 2 3 2 3" xfId="608" xr:uid="{00000000-0005-0000-0000-00005C020000}"/>
    <cellStyle name="20% - Accent4 2 3 2 4" xfId="609" xr:uid="{00000000-0005-0000-0000-00005D020000}"/>
    <cellStyle name="20% - Accent4 2 3 3" xfId="610" xr:uid="{00000000-0005-0000-0000-00005E020000}"/>
    <cellStyle name="20% - Accent4 2 3 3 2" xfId="611" xr:uid="{00000000-0005-0000-0000-00005F020000}"/>
    <cellStyle name="20% - Accent4 2 3 4" xfId="612" xr:uid="{00000000-0005-0000-0000-000060020000}"/>
    <cellStyle name="20% - Accent4 2 3 5" xfId="613" xr:uid="{00000000-0005-0000-0000-000061020000}"/>
    <cellStyle name="20% - Accent4 2 4" xfId="614" xr:uid="{00000000-0005-0000-0000-000062020000}"/>
    <cellStyle name="20% - Accent4 2 4 2" xfId="615" xr:uid="{00000000-0005-0000-0000-000063020000}"/>
    <cellStyle name="20% - Accent4 2 4 2 2" xfId="616" xr:uid="{00000000-0005-0000-0000-000064020000}"/>
    <cellStyle name="20% - Accent4 2 4 3" xfId="617" xr:uid="{00000000-0005-0000-0000-000065020000}"/>
    <cellStyle name="20% - Accent4 2 4 4" xfId="618" xr:uid="{00000000-0005-0000-0000-000066020000}"/>
    <cellStyle name="20% - Accent4 2 5" xfId="619" xr:uid="{00000000-0005-0000-0000-000067020000}"/>
    <cellStyle name="20% - Accent4 2 5 2" xfId="620" xr:uid="{00000000-0005-0000-0000-000068020000}"/>
    <cellStyle name="20% - Accent4 2 6" xfId="621" xr:uid="{00000000-0005-0000-0000-000069020000}"/>
    <cellStyle name="20% - Accent4 2 6 2" xfId="622" xr:uid="{00000000-0005-0000-0000-00006A020000}"/>
    <cellStyle name="20% - Accent4 2 7" xfId="623" xr:uid="{00000000-0005-0000-0000-00006B020000}"/>
    <cellStyle name="20% - Accent4 2 8" xfId="624" xr:uid="{00000000-0005-0000-0000-00006C020000}"/>
    <cellStyle name="20% - Accent4 3" xfId="625" xr:uid="{00000000-0005-0000-0000-00006D020000}"/>
    <cellStyle name="20% - Accent4 3 2" xfId="626" xr:uid="{00000000-0005-0000-0000-00006E020000}"/>
    <cellStyle name="20% - Accent4 4" xfId="627" xr:uid="{00000000-0005-0000-0000-00006F020000}"/>
    <cellStyle name="20% - Accent4 4 2" xfId="628" xr:uid="{00000000-0005-0000-0000-000070020000}"/>
    <cellStyle name="20% - Accent4 4 2 2" xfId="629" xr:uid="{00000000-0005-0000-0000-000071020000}"/>
    <cellStyle name="20% - Accent4 4 2 2 2" xfId="630" xr:uid="{00000000-0005-0000-0000-000072020000}"/>
    <cellStyle name="20% - Accent4 4 2 2 2 2" xfId="631" xr:uid="{00000000-0005-0000-0000-000073020000}"/>
    <cellStyle name="20% - Accent4 4 2 2 3" xfId="632" xr:uid="{00000000-0005-0000-0000-000074020000}"/>
    <cellStyle name="20% - Accent4 4 2 2 4" xfId="633" xr:uid="{00000000-0005-0000-0000-000075020000}"/>
    <cellStyle name="20% - Accent4 4 2 3" xfId="634" xr:uid="{00000000-0005-0000-0000-000076020000}"/>
    <cellStyle name="20% - Accent4 4 2 3 2" xfId="635" xr:uid="{00000000-0005-0000-0000-000077020000}"/>
    <cellStyle name="20% - Accent4 4 2 4" xfId="636" xr:uid="{00000000-0005-0000-0000-000078020000}"/>
    <cellStyle name="20% - Accent4 4 2 5" xfId="637" xr:uid="{00000000-0005-0000-0000-000079020000}"/>
    <cellStyle name="20% - Accent4 4 3" xfId="638" xr:uid="{00000000-0005-0000-0000-00007A020000}"/>
    <cellStyle name="20% - Accent4 4 3 2" xfId="639" xr:uid="{00000000-0005-0000-0000-00007B020000}"/>
    <cellStyle name="20% - Accent4 4 3 2 2" xfId="640" xr:uid="{00000000-0005-0000-0000-00007C020000}"/>
    <cellStyle name="20% - Accent4 4 3 3" xfId="641" xr:uid="{00000000-0005-0000-0000-00007D020000}"/>
    <cellStyle name="20% - Accent4 4 3 4" xfId="642" xr:uid="{00000000-0005-0000-0000-00007E020000}"/>
    <cellStyle name="20% - Accent4 4 4" xfId="643" xr:uid="{00000000-0005-0000-0000-00007F020000}"/>
    <cellStyle name="20% - Accent4 4 4 2" xfId="644" xr:uid="{00000000-0005-0000-0000-000080020000}"/>
    <cellStyle name="20% - Accent4 4 5" xfId="645" xr:uid="{00000000-0005-0000-0000-000081020000}"/>
    <cellStyle name="20% - Accent4 4 5 2" xfId="646" xr:uid="{00000000-0005-0000-0000-000082020000}"/>
    <cellStyle name="20% - Accent4 4 6" xfId="647" xr:uid="{00000000-0005-0000-0000-000083020000}"/>
    <cellStyle name="20% - Accent4 4 7" xfId="648" xr:uid="{00000000-0005-0000-0000-000084020000}"/>
    <cellStyle name="20% - Accent4 5" xfId="649" xr:uid="{00000000-0005-0000-0000-000085020000}"/>
    <cellStyle name="20% - Accent4 5 2" xfId="650" xr:uid="{00000000-0005-0000-0000-000086020000}"/>
    <cellStyle name="20% - Accent4 5 2 2" xfId="651" xr:uid="{00000000-0005-0000-0000-000087020000}"/>
    <cellStyle name="20% - Accent4 5 2 2 2" xfId="652" xr:uid="{00000000-0005-0000-0000-000088020000}"/>
    <cellStyle name="20% - Accent4 5 2 2 2 2" xfId="653" xr:uid="{00000000-0005-0000-0000-000089020000}"/>
    <cellStyle name="20% - Accent4 5 2 2 3" xfId="654" xr:uid="{00000000-0005-0000-0000-00008A020000}"/>
    <cellStyle name="20% - Accent4 5 2 2 4" xfId="655" xr:uid="{00000000-0005-0000-0000-00008B020000}"/>
    <cellStyle name="20% - Accent4 5 2 3" xfId="656" xr:uid="{00000000-0005-0000-0000-00008C020000}"/>
    <cellStyle name="20% - Accent4 5 2 3 2" xfId="657" xr:uid="{00000000-0005-0000-0000-00008D020000}"/>
    <cellStyle name="20% - Accent4 5 2 4" xfId="658" xr:uid="{00000000-0005-0000-0000-00008E020000}"/>
    <cellStyle name="20% - Accent4 5 2 5" xfId="659" xr:uid="{00000000-0005-0000-0000-00008F020000}"/>
    <cellStyle name="20% - Accent4 5 3" xfId="660" xr:uid="{00000000-0005-0000-0000-000090020000}"/>
    <cellStyle name="20% - Accent4 5 3 2" xfId="661" xr:uid="{00000000-0005-0000-0000-000091020000}"/>
    <cellStyle name="20% - Accent4 5 3 2 2" xfId="662" xr:uid="{00000000-0005-0000-0000-000092020000}"/>
    <cellStyle name="20% - Accent4 5 3 3" xfId="663" xr:uid="{00000000-0005-0000-0000-000093020000}"/>
    <cellStyle name="20% - Accent4 5 3 4" xfId="664" xr:uid="{00000000-0005-0000-0000-000094020000}"/>
    <cellStyle name="20% - Accent4 5 4" xfId="665" xr:uid="{00000000-0005-0000-0000-000095020000}"/>
    <cellStyle name="20% - Accent4 5 4 2" xfId="666" xr:uid="{00000000-0005-0000-0000-000096020000}"/>
    <cellStyle name="20% - Accent4 5 5" xfId="667" xr:uid="{00000000-0005-0000-0000-000097020000}"/>
    <cellStyle name="20% - Accent4 5 5 2" xfId="668" xr:uid="{00000000-0005-0000-0000-000098020000}"/>
    <cellStyle name="20% - Accent4 5 6" xfId="669" xr:uid="{00000000-0005-0000-0000-000099020000}"/>
    <cellStyle name="20% - Accent4 5 7" xfId="670" xr:uid="{00000000-0005-0000-0000-00009A020000}"/>
    <cellStyle name="20% - Accent4 6" xfId="671" xr:uid="{00000000-0005-0000-0000-00009B020000}"/>
    <cellStyle name="20% - Accent4 7" xfId="672" xr:uid="{00000000-0005-0000-0000-00009C020000}"/>
    <cellStyle name="20% - Accent4 7 2" xfId="673" xr:uid="{00000000-0005-0000-0000-00009D020000}"/>
    <cellStyle name="20% - Accent4 7 2 2" xfId="674" xr:uid="{00000000-0005-0000-0000-00009E020000}"/>
    <cellStyle name="20% - Accent4 7 2 2 2" xfId="675" xr:uid="{00000000-0005-0000-0000-00009F020000}"/>
    <cellStyle name="20% - Accent4 7 2 2 2 2" xfId="676" xr:uid="{00000000-0005-0000-0000-0000A0020000}"/>
    <cellStyle name="20% - Accent4 7 2 2 3" xfId="677" xr:uid="{00000000-0005-0000-0000-0000A1020000}"/>
    <cellStyle name="20% - Accent4 7 2 2 4" xfId="678" xr:uid="{00000000-0005-0000-0000-0000A2020000}"/>
    <cellStyle name="20% - Accent4 7 2 3" xfId="679" xr:uid="{00000000-0005-0000-0000-0000A3020000}"/>
    <cellStyle name="20% - Accent4 7 2 3 2" xfId="680" xr:uid="{00000000-0005-0000-0000-0000A4020000}"/>
    <cellStyle name="20% - Accent4 7 2 4" xfId="681" xr:uid="{00000000-0005-0000-0000-0000A5020000}"/>
    <cellStyle name="20% - Accent4 7 2 5" xfId="682" xr:uid="{00000000-0005-0000-0000-0000A6020000}"/>
    <cellStyle name="20% - Accent4 7 3" xfId="683" xr:uid="{00000000-0005-0000-0000-0000A7020000}"/>
    <cellStyle name="20% - Accent4 7 3 2" xfId="684" xr:uid="{00000000-0005-0000-0000-0000A8020000}"/>
    <cellStyle name="20% - Accent4 7 3 2 2" xfId="685" xr:uid="{00000000-0005-0000-0000-0000A9020000}"/>
    <cellStyle name="20% - Accent4 7 3 3" xfId="686" xr:uid="{00000000-0005-0000-0000-0000AA020000}"/>
    <cellStyle name="20% - Accent4 7 3 4" xfId="687" xr:uid="{00000000-0005-0000-0000-0000AB020000}"/>
    <cellStyle name="20% - Accent4 7 4" xfId="688" xr:uid="{00000000-0005-0000-0000-0000AC020000}"/>
    <cellStyle name="20% - Accent4 7 4 2" xfId="689" xr:uid="{00000000-0005-0000-0000-0000AD020000}"/>
    <cellStyle name="20% - Accent4 7 5" xfId="690" xr:uid="{00000000-0005-0000-0000-0000AE020000}"/>
    <cellStyle name="20% - Accent4 7 6" xfId="691" xr:uid="{00000000-0005-0000-0000-0000AF020000}"/>
    <cellStyle name="20% - Accent4 8" xfId="692" xr:uid="{00000000-0005-0000-0000-0000B0020000}"/>
    <cellStyle name="20% - Accent4 8 2" xfId="693" xr:uid="{00000000-0005-0000-0000-0000B1020000}"/>
    <cellStyle name="20% - Accent4 8 2 2" xfId="694" xr:uid="{00000000-0005-0000-0000-0000B2020000}"/>
    <cellStyle name="20% - Accent4 8 2 2 2" xfId="695" xr:uid="{00000000-0005-0000-0000-0000B3020000}"/>
    <cellStyle name="20% - Accent4 8 2 2 2 2" xfId="696" xr:uid="{00000000-0005-0000-0000-0000B4020000}"/>
    <cellStyle name="20% - Accent4 8 2 2 3" xfId="697" xr:uid="{00000000-0005-0000-0000-0000B5020000}"/>
    <cellStyle name="20% - Accent4 8 2 2 4" xfId="698" xr:uid="{00000000-0005-0000-0000-0000B6020000}"/>
    <cellStyle name="20% - Accent4 8 2 3" xfId="699" xr:uid="{00000000-0005-0000-0000-0000B7020000}"/>
    <cellStyle name="20% - Accent4 8 2 3 2" xfId="700" xr:uid="{00000000-0005-0000-0000-0000B8020000}"/>
    <cellStyle name="20% - Accent4 8 2 4" xfId="701" xr:uid="{00000000-0005-0000-0000-0000B9020000}"/>
    <cellStyle name="20% - Accent4 8 2 5" xfId="702" xr:uid="{00000000-0005-0000-0000-0000BA020000}"/>
    <cellStyle name="20% - Accent4 8 3" xfId="703" xr:uid="{00000000-0005-0000-0000-0000BB020000}"/>
    <cellStyle name="20% - Accent4 8 3 2" xfId="704" xr:uid="{00000000-0005-0000-0000-0000BC020000}"/>
    <cellStyle name="20% - Accent4 8 3 2 2" xfId="705" xr:uid="{00000000-0005-0000-0000-0000BD020000}"/>
    <cellStyle name="20% - Accent4 8 3 3" xfId="706" xr:uid="{00000000-0005-0000-0000-0000BE020000}"/>
    <cellStyle name="20% - Accent4 8 3 4" xfId="707" xr:uid="{00000000-0005-0000-0000-0000BF020000}"/>
    <cellStyle name="20% - Accent4 8 4" xfId="708" xr:uid="{00000000-0005-0000-0000-0000C0020000}"/>
    <cellStyle name="20% - Accent4 8 4 2" xfId="709" xr:uid="{00000000-0005-0000-0000-0000C1020000}"/>
    <cellStyle name="20% - Accent4 8 5" xfId="710" xr:uid="{00000000-0005-0000-0000-0000C2020000}"/>
    <cellStyle name="20% - Accent4 8 6" xfId="711" xr:uid="{00000000-0005-0000-0000-0000C3020000}"/>
    <cellStyle name="20% - Accent4 9" xfId="712" xr:uid="{00000000-0005-0000-0000-0000C4020000}"/>
    <cellStyle name="20% - Accent4 9 2" xfId="713" xr:uid="{00000000-0005-0000-0000-0000C5020000}"/>
    <cellStyle name="20% - Accent4 9 2 2" xfId="714" xr:uid="{00000000-0005-0000-0000-0000C6020000}"/>
    <cellStyle name="20% - Accent4 9 2 2 2" xfId="715" xr:uid="{00000000-0005-0000-0000-0000C7020000}"/>
    <cellStyle name="20% - Accent4 9 2 2 2 2" xfId="716" xr:uid="{00000000-0005-0000-0000-0000C8020000}"/>
    <cellStyle name="20% - Accent4 9 2 2 3" xfId="717" xr:uid="{00000000-0005-0000-0000-0000C9020000}"/>
    <cellStyle name="20% - Accent4 9 2 2 4" xfId="718" xr:uid="{00000000-0005-0000-0000-0000CA020000}"/>
    <cellStyle name="20% - Accent4 9 2 3" xfId="719" xr:uid="{00000000-0005-0000-0000-0000CB020000}"/>
    <cellStyle name="20% - Accent4 9 2 3 2" xfId="720" xr:uid="{00000000-0005-0000-0000-0000CC020000}"/>
    <cellStyle name="20% - Accent4 9 2 4" xfId="721" xr:uid="{00000000-0005-0000-0000-0000CD020000}"/>
    <cellStyle name="20% - Accent4 9 2 5" xfId="722" xr:uid="{00000000-0005-0000-0000-0000CE020000}"/>
    <cellStyle name="20% - Accent4 9 3" xfId="723" xr:uid="{00000000-0005-0000-0000-0000CF020000}"/>
    <cellStyle name="20% - Accent4 9 3 2" xfId="724" xr:uid="{00000000-0005-0000-0000-0000D0020000}"/>
    <cellStyle name="20% - Accent4 9 3 2 2" xfId="725" xr:uid="{00000000-0005-0000-0000-0000D1020000}"/>
    <cellStyle name="20% - Accent4 9 3 3" xfId="726" xr:uid="{00000000-0005-0000-0000-0000D2020000}"/>
    <cellStyle name="20% - Accent4 9 3 4" xfId="727" xr:uid="{00000000-0005-0000-0000-0000D3020000}"/>
    <cellStyle name="20% - Accent4 9 4" xfId="728" xr:uid="{00000000-0005-0000-0000-0000D4020000}"/>
    <cellStyle name="20% - Accent4 9 4 2" xfId="729" xr:uid="{00000000-0005-0000-0000-0000D5020000}"/>
    <cellStyle name="20% - Accent4 9 5" xfId="730" xr:uid="{00000000-0005-0000-0000-0000D6020000}"/>
    <cellStyle name="20% - Accent4 9 6" xfId="731" xr:uid="{00000000-0005-0000-0000-0000D7020000}"/>
    <cellStyle name="20% - Accent5 10" xfId="732" xr:uid="{00000000-0005-0000-0000-0000D8020000}"/>
    <cellStyle name="20% - Accent5 10 2" xfId="733" xr:uid="{00000000-0005-0000-0000-0000D9020000}"/>
    <cellStyle name="20% - Accent5 10 2 2" xfId="734" xr:uid="{00000000-0005-0000-0000-0000DA020000}"/>
    <cellStyle name="20% - Accent5 10 2 2 2" xfId="735" xr:uid="{00000000-0005-0000-0000-0000DB020000}"/>
    <cellStyle name="20% - Accent5 10 2 3" xfId="736" xr:uid="{00000000-0005-0000-0000-0000DC020000}"/>
    <cellStyle name="20% - Accent5 10 2 4" xfId="737" xr:uid="{00000000-0005-0000-0000-0000DD020000}"/>
    <cellStyle name="20% - Accent5 10 3" xfId="738" xr:uid="{00000000-0005-0000-0000-0000DE020000}"/>
    <cellStyle name="20% - Accent5 10 3 2" xfId="739" xr:uid="{00000000-0005-0000-0000-0000DF020000}"/>
    <cellStyle name="20% - Accent5 10 4" xfId="740" xr:uid="{00000000-0005-0000-0000-0000E0020000}"/>
    <cellStyle name="20% - Accent5 10 5" xfId="741" xr:uid="{00000000-0005-0000-0000-0000E1020000}"/>
    <cellStyle name="20% - Accent5 11" xfId="742" xr:uid="{00000000-0005-0000-0000-0000E2020000}"/>
    <cellStyle name="20% - Accent5 11 2" xfId="743" xr:uid="{00000000-0005-0000-0000-0000E3020000}"/>
    <cellStyle name="20% - Accent5 11 2 2" xfId="744" xr:uid="{00000000-0005-0000-0000-0000E4020000}"/>
    <cellStyle name="20% - Accent5 11 2 2 2" xfId="745" xr:uid="{00000000-0005-0000-0000-0000E5020000}"/>
    <cellStyle name="20% - Accent5 11 2 3" xfId="746" xr:uid="{00000000-0005-0000-0000-0000E6020000}"/>
    <cellStyle name="20% - Accent5 11 2 4" xfId="747" xr:uid="{00000000-0005-0000-0000-0000E7020000}"/>
    <cellStyle name="20% - Accent5 11 3" xfId="748" xr:uid="{00000000-0005-0000-0000-0000E8020000}"/>
    <cellStyle name="20% - Accent5 11 3 2" xfId="749" xr:uid="{00000000-0005-0000-0000-0000E9020000}"/>
    <cellStyle name="20% - Accent5 11 4" xfId="750" xr:uid="{00000000-0005-0000-0000-0000EA020000}"/>
    <cellStyle name="20% - Accent5 11 5" xfId="751" xr:uid="{00000000-0005-0000-0000-0000EB020000}"/>
    <cellStyle name="20% - Accent5 12" xfId="752" xr:uid="{00000000-0005-0000-0000-0000EC020000}"/>
    <cellStyle name="20% - Accent5 12 2" xfId="753" xr:uid="{00000000-0005-0000-0000-0000ED020000}"/>
    <cellStyle name="20% - Accent5 12 2 2" xfId="754" xr:uid="{00000000-0005-0000-0000-0000EE020000}"/>
    <cellStyle name="20% - Accent5 12 3" xfId="755" xr:uid="{00000000-0005-0000-0000-0000EF020000}"/>
    <cellStyle name="20% - Accent5 12 4" xfId="756" xr:uid="{00000000-0005-0000-0000-0000F0020000}"/>
    <cellStyle name="20% - Accent5 13" xfId="757" xr:uid="{00000000-0005-0000-0000-0000F1020000}"/>
    <cellStyle name="20% - Accent5 13 2" xfId="758" xr:uid="{00000000-0005-0000-0000-0000F2020000}"/>
    <cellStyle name="20% - Accent5 14" xfId="759" xr:uid="{00000000-0005-0000-0000-0000F3020000}"/>
    <cellStyle name="20% - Accent5 14 2" xfId="760" xr:uid="{00000000-0005-0000-0000-0000F4020000}"/>
    <cellStyle name="20% - Accent5 15" xfId="761" xr:uid="{00000000-0005-0000-0000-0000F5020000}"/>
    <cellStyle name="20% - Accent5 16" xfId="762" xr:uid="{00000000-0005-0000-0000-0000F6020000}"/>
    <cellStyle name="20% - Accent5 2" xfId="763" xr:uid="{00000000-0005-0000-0000-0000F7020000}"/>
    <cellStyle name="20% - Accent5 2 2" xfId="764" xr:uid="{00000000-0005-0000-0000-0000F8020000}"/>
    <cellStyle name="20% - Accent5 2 2 2" xfId="765" xr:uid="{00000000-0005-0000-0000-0000F9020000}"/>
    <cellStyle name="20% - Accent5 2 2 2 2" xfId="766" xr:uid="{00000000-0005-0000-0000-0000FA020000}"/>
    <cellStyle name="20% - Accent5 2 2 2 2 2" xfId="767" xr:uid="{00000000-0005-0000-0000-0000FB020000}"/>
    <cellStyle name="20% - Accent5 2 2 2 2 2 2" xfId="768" xr:uid="{00000000-0005-0000-0000-0000FC020000}"/>
    <cellStyle name="20% - Accent5 2 2 2 2 3" xfId="769" xr:uid="{00000000-0005-0000-0000-0000FD020000}"/>
    <cellStyle name="20% - Accent5 2 2 2 2 4" xfId="770" xr:uid="{00000000-0005-0000-0000-0000FE020000}"/>
    <cellStyle name="20% - Accent5 2 2 2 3" xfId="771" xr:uid="{00000000-0005-0000-0000-0000FF020000}"/>
    <cellStyle name="20% - Accent5 2 2 2 3 2" xfId="772" xr:uid="{00000000-0005-0000-0000-000000030000}"/>
    <cellStyle name="20% - Accent5 2 2 2 4" xfId="773" xr:uid="{00000000-0005-0000-0000-000001030000}"/>
    <cellStyle name="20% - Accent5 2 2 2 5" xfId="774" xr:uid="{00000000-0005-0000-0000-000002030000}"/>
    <cellStyle name="20% - Accent5 2 2 3" xfId="775" xr:uid="{00000000-0005-0000-0000-000003030000}"/>
    <cellStyle name="20% - Accent5 2 2 3 2" xfId="776" xr:uid="{00000000-0005-0000-0000-000004030000}"/>
    <cellStyle name="20% - Accent5 2 2 3 2 2" xfId="777" xr:uid="{00000000-0005-0000-0000-000005030000}"/>
    <cellStyle name="20% - Accent5 2 2 3 3" xfId="778" xr:uid="{00000000-0005-0000-0000-000006030000}"/>
    <cellStyle name="20% - Accent5 2 2 3 4" xfId="779" xr:uid="{00000000-0005-0000-0000-000007030000}"/>
    <cellStyle name="20% - Accent5 2 2 4" xfId="780" xr:uid="{00000000-0005-0000-0000-000008030000}"/>
    <cellStyle name="20% - Accent5 2 2 4 2" xfId="781" xr:uid="{00000000-0005-0000-0000-000009030000}"/>
    <cellStyle name="20% - Accent5 2 2 5" xfId="782" xr:uid="{00000000-0005-0000-0000-00000A030000}"/>
    <cellStyle name="20% - Accent5 2 2 5 2" xfId="783" xr:uid="{00000000-0005-0000-0000-00000B030000}"/>
    <cellStyle name="20% - Accent5 2 2 6" xfId="784" xr:uid="{00000000-0005-0000-0000-00000C030000}"/>
    <cellStyle name="20% - Accent5 2 2 7" xfId="785" xr:uid="{00000000-0005-0000-0000-00000D030000}"/>
    <cellStyle name="20% - Accent5 2 3" xfId="786" xr:uid="{00000000-0005-0000-0000-00000E030000}"/>
    <cellStyle name="20% - Accent5 2 3 2" xfId="787" xr:uid="{00000000-0005-0000-0000-00000F030000}"/>
    <cellStyle name="20% - Accent5 2 3 2 2" xfId="788" xr:uid="{00000000-0005-0000-0000-000010030000}"/>
    <cellStyle name="20% - Accent5 2 3 2 2 2" xfId="789" xr:uid="{00000000-0005-0000-0000-000011030000}"/>
    <cellStyle name="20% - Accent5 2 3 2 3" xfId="790" xr:uid="{00000000-0005-0000-0000-000012030000}"/>
    <cellStyle name="20% - Accent5 2 3 2 4" xfId="791" xr:uid="{00000000-0005-0000-0000-000013030000}"/>
    <cellStyle name="20% - Accent5 2 3 3" xfId="792" xr:uid="{00000000-0005-0000-0000-000014030000}"/>
    <cellStyle name="20% - Accent5 2 3 3 2" xfId="793" xr:uid="{00000000-0005-0000-0000-000015030000}"/>
    <cellStyle name="20% - Accent5 2 3 4" xfId="794" xr:uid="{00000000-0005-0000-0000-000016030000}"/>
    <cellStyle name="20% - Accent5 2 3 5" xfId="795" xr:uid="{00000000-0005-0000-0000-000017030000}"/>
    <cellStyle name="20% - Accent5 2 4" xfId="796" xr:uid="{00000000-0005-0000-0000-000018030000}"/>
    <cellStyle name="20% - Accent5 2 4 2" xfId="797" xr:uid="{00000000-0005-0000-0000-000019030000}"/>
    <cellStyle name="20% - Accent5 2 4 2 2" xfId="798" xr:uid="{00000000-0005-0000-0000-00001A030000}"/>
    <cellStyle name="20% - Accent5 2 4 3" xfId="799" xr:uid="{00000000-0005-0000-0000-00001B030000}"/>
    <cellStyle name="20% - Accent5 2 4 4" xfId="800" xr:uid="{00000000-0005-0000-0000-00001C030000}"/>
    <cellStyle name="20% - Accent5 2 5" xfId="801" xr:uid="{00000000-0005-0000-0000-00001D030000}"/>
    <cellStyle name="20% - Accent5 2 5 2" xfId="802" xr:uid="{00000000-0005-0000-0000-00001E030000}"/>
    <cellStyle name="20% - Accent5 2 6" xfId="803" xr:uid="{00000000-0005-0000-0000-00001F030000}"/>
    <cellStyle name="20% - Accent5 2 6 2" xfId="804" xr:uid="{00000000-0005-0000-0000-000020030000}"/>
    <cellStyle name="20% - Accent5 2 7" xfId="805" xr:uid="{00000000-0005-0000-0000-000021030000}"/>
    <cellStyle name="20% - Accent5 2 8" xfId="806" xr:uid="{00000000-0005-0000-0000-000022030000}"/>
    <cellStyle name="20% - Accent5 3" xfId="807" xr:uid="{00000000-0005-0000-0000-000023030000}"/>
    <cellStyle name="20% - Accent5 3 2" xfId="808" xr:uid="{00000000-0005-0000-0000-000024030000}"/>
    <cellStyle name="20% - Accent5 4" xfId="809" xr:uid="{00000000-0005-0000-0000-000025030000}"/>
    <cellStyle name="20% - Accent5 4 2" xfId="810" xr:uid="{00000000-0005-0000-0000-000026030000}"/>
    <cellStyle name="20% - Accent5 4 2 2" xfId="811" xr:uid="{00000000-0005-0000-0000-000027030000}"/>
    <cellStyle name="20% - Accent5 4 2 2 2" xfId="812" xr:uid="{00000000-0005-0000-0000-000028030000}"/>
    <cellStyle name="20% - Accent5 4 2 2 2 2" xfId="813" xr:uid="{00000000-0005-0000-0000-000029030000}"/>
    <cellStyle name="20% - Accent5 4 2 2 3" xfId="814" xr:uid="{00000000-0005-0000-0000-00002A030000}"/>
    <cellStyle name="20% - Accent5 4 2 2 4" xfId="815" xr:uid="{00000000-0005-0000-0000-00002B030000}"/>
    <cellStyle name="20% - Accent5 4 2 3" xfId="816" xr:uid="{00000000-0005-0000-0000-00002C030000}"/>
    <cellStyle name="20% - Accent5 4 2 3 2" xfId="817" xr:uid="{00000000-0005-0000-0000-00002D030000}"/>
    <cellStyle name="20% - Accent5 4 2 4" xfId="818" xr:uid="{00000000-0005-0000-0000-00002E030000}"/>
    <cellStyle name="20% - Accent5 4 2 5" xfId="819" xr:uid="{00000000-0005-0000-0000-00002F030000}"/>
    <cellStyle name="20% - Accent5 4 3" xfId="820" xr:uid="{00000000-0005-0000-0000-000030030000}"/>
    <cellStyle name="20% - Accent5 4 3 2" xfId="821" xr:uid="{00000000-0005-0000-0000-000031030000}"/>
    <cellStyle name="20% - Accent5 4 3 2 2" xfId="822" xr:uid="{00000000-0005-0000-0000-000032030000}"/>
    <cellStyle name="20% - Accent5 4 3 3" xfId="823" xr:uid="{00000000-0005-0000-0000-000033030000}"/>
    <cellStyle name="20% - Accent5 4 3 4" xfId="824" xr:uid="{00000000-0005-0000-0000-000034030000}"/>
    <cellStyle name="20% - Accent5 4 4" xfId="825" xr:uid="{00000000-0005-0000-0000-000035030000}"/>
    <cellStyle name="20% - Accent5 4 4 2" xfId="826" xr:uid="{00000000-0005-0000-0000-000036030000}"/>
    <cellStyle name="20% - Accent5 4 5" xfId="827" xr:uid="{00000000-0005-0000-0000-000037030000}"/>
    <cellStyle name="20% - Accent5 4 5 2" xfId="828" xr:uid="{00000000-0005-0000-0000-000038030000}"/>
    <cellStyle name="20% - Accent5 4 6" xfId="829" xr:uid="{00000000-0005-0000-0000-000039030000}"/>
    <cellStyle name="20% - Accent5 4 7" xfId="830" xr:uid="{00000000-0005-0000-0000-00003A030000}"/>
    <cellStyle name="20% - Accent5 5" xfId="831" xr:uid="{00000000-0005-0000-0000-00003B030000}"/>
    <cellStyle name="20% - Accent5 5 2" xfId="832" xr:uid="{00000000-0005-0000-0000-00003C030000}"/>
    <cellStyle name="20% - Accent5 5 2 2" xfId="833" xr:uid="{00000000-0005-0000-0000-00003D030000}"/>
    <cellStyle name="20% - Accent5 5 2 2 2" xfId="834" xr:uid="{00000000-0005-0000-0000-00003E030000}"/>
    <cellStyle name="20% - Accent5 5 2 2 2 2" xfId="835" xr:uid="{00000000-0005-0000-0000-00003F030000}"/>
    <cellStyle name="20% - Accent5 5 2 2 3" xfId="836" xr:uid="{00000000-0005-0000-0000-000040030000}"/>
    <cellStyle name="20% - Accent5 5 2 2 4" xfId="837" xr:uid="{00000000-0005-0000-0000-000041030000}"/>
    <cellStyle name="20% - Accent5 5 2 3" xfId="838" xr:uid="{00000000-0005-0000-0000-000042030000}"/>
    <cellStyle name="20% - Accent5 5 2 3 2" xfId="839" xr:uid="{00000000-0005-0000-0000-000043030000}"/>
    <cellStyle name="20% - Accent5 5 2 4" xfId="840" xr:uid="{00000000-0005-0000-0000-000044030000}"/>
    <cellStyle name="20% - Accent5 5 2 5" xfId="841" xr:uid="{00000000-0005-0000-0000-000045030000}"/>
    <cellStyle name="20% - Accent5 5 3" xfId="842" xr:uid="{00000000-0005-0000-0000-000046030000}"/>
    <cellStyle name="20% - Accent5 5 3 2" xfId="843" xr:uid="{00000000-0005-0000-0000-000047030000}"/>
    <cellStyle name="20% - Accent5 5 3 2 2" xfId="844" xr:uid="{00000000-0005-0000-0000-000048030000}"/>
    <cellStyle name="20% - Accent5 5 3 3" xfId="845" xr:uid="{00000000-0005-0000-0000-000049030000}"/>
    <cellStyle name="20% - Accent5 5 3 4" xfId="846" xr:uid="{00000000-0005-0000-0000-00004A030000}"/>
    <cellStyle name="20% - Accent5 5 4" xfId="847" xr:uid="{00000000-0005-0000-0000-00004B030000}"/>
    <cellStyle name="20% - Accent5 5 4 2" xfId="848" xr:uid="{00000000-0005-0000-0000-00004C030000}"/>
    <cellStyle name="20% - Accent5 5 5" xfId="849" xr:uid="{00000000-0005-0000-0000-00004D030000}"/>
    <cellStyle name="20% - Accent5 5 5 2" xfId="850" xr:uid="{00000000-0005-0000-0000-00004E030000}"/>
    <cellStyle name="20% - Accent5 5 6" xfId="851" xr:uid="{00000000-0005-0000-0000-00004F030000}"/>
    <cellStyle name="20% - Accent5 5 7" xfId="852" xr:uid="{00000000-0005-0000-0000-000050030000}"/>
    <cellStyle name="20% - Accent5 6" xfId="853" xr:uid="{00000000-0005-0000-0000-000051030000}"/>
    <cellStyle name="20% - Accent5 7" xfId="854" xr:uid="{00000000-0005-0000-0000-000052030000}"/>
    <cellStyle name="20% - Accent5 7 2" xfId="855" xr:uid="{00000000-0005-0000-0000-000053030000}"/>
    <cellStyle name="20% - Accent5 7 2 2" xfId="856" xr:uid="{00000000-0005-0000-0000-000054030000}"/>
    <cellStyle name="20% - Accent5 7 2 2 2" xfId="857" xr:uid="{00000000-0005-0000-0000-000055030000}"/>
    <cellStyle name="20% - Accent5 7 2 2 2 2" xfId="858" xr:uid="{00000000-0005-0000-0000-000056030000}"/>
    <cellStyle name="20% - Accent5 7 2 2 3" xfId="859" xr:uid="{00000000-0005-0000-0000-000057030000}"/>
    <cellStyle name="20% - Accent5 7 2 2 4" xfId="860" xr:uid="{00000000-0005-0000-0000-000058030000}"/>
    <cellStyle name="20% - Accent5 7 2 3" xfId="861" xr:uid="{00000000-0005-0000-0000-000059030000}"/>
    <cellStyle name="20% - Accent5 7 2 3 2" xfId="862" xr:uid="{00000000-0005-0000-0000-00005A030000}"/>
    <cellStyle name="20% - Accent5 7 2 4" xfId="863" xr:uid="{00000000-0005-0000-0000-00005B030000}"/>
    <cellStyle name="20% - Accent5 7 2 5" xfId="864" xr:uid="{00000000-0005-0000-0000-00005C030000}"/>
    <cellStyle name="20% - Accent5 7 3" xfId="865" xr:uid="{00000000-0005-0000-0000-00005D030000}"/>
    <cellStyle name="20% - Accent5 7 3 2" xfId="866" xr:uid="{00000000-0005-0000-0000-00005E030000}"/>
    <cellStyle name="20% - Accent5 7 3 2 2" xfId="867" xr:uid="{00000000-0005-0000-0000-00005F030000}"/>
    <cellStyle name="20% - Accent5 7 3 3" xfId="868" xr:uid="{00000000-0005-0000-0000-000060030000}"/>
    <cellStyle name="20% - Accent5 7 3 4" xfId="869" xr:uid="{00000000-0005-0000-0000-000061030000}"/>
    <cellStyle name="20% - Accent5 7 4" xfId="870" xr:uid="{00000000-0005-0000-0000-000062030000}"/>
    <cellStyle name="20% - Accent5 7 4 2" xfId="871" xr:uid="{00000000-0005-0000-0000-000063030000}"/>
    <cellStyle name="20% - Accent5 7 5" xfId="872" xr:uid="{00000000-0005-0000-0000-000064030000}"/>
    <cellStyle name="20% - Accent5 7 6" xfId="873" xr:uid="{00000000-0005-0000-0000-000065030000}"/>
    <cellStyle name="20% - Accent5 8" xfId="874" xr:uid="{00000000-0005-0000-0000-000066030000}"/>
    <cellStyle name="20% - Accent5 8 2" xfId="875" xr:uid="{00000000-0005-0000-0000-000067030000}"/>
    <cellStyle name="20% - Accent5 8 2 2" xfId="876" xr:uid="{00000000-0005-0000-0000-000068030000}"/>
    <cellStyle name="20% - Accent5 8 2 2 2" xfId="877" xr:uid="{00000000-0005-0000-0000-000069030000}"/>
    <cellStyle name="20% - Accent5 8 2 2 2 2" xfId="878" xr:uid="{00000000-0005-0000-0000-00006A030000}"/>
    <cellStyle name="20% - Accent5 8 2 2 3" xfId="879" xr:uid="{00000000-0005-0000-0000-00006B030000}"/>
    <cellStyle name="20% - Accent5 8 2 2 4" xfId="880" xr:uid="{00000000-0005-0000-0000-00006C030000}"/>
    <cellStyle name="20% - Accent5 8 2 3" xfId="881" xr:uid="{00000000-0005-0000-0000-00006D030000}"/>
    <cellStyle name="20% - Accent5 8 2 3 2" xfId="882" xr:uid="{00000000-0005-0000-0000-00006E030000}"/>
    <cellStyle name="20% - Accent5 8 2 4" xfId="883" xr:uid="{00000000-0005-0000-0000-00006F030000}"/>
    <cellStyle name="20% - Accent5 8 2 5" xfId="884" xr:uid="{00000000-0005-0000-0000-000070030000}"/>
    <cellStyle name="20% - Accent5 8 3" xfId="885" xr:uid="{00000000-0005-0000-0000-000071030000}"/>
    <cellStyle name="20% - Accent5 8 3 2" xfId="886" xr:uid="{00000000-0005-0000-0000-000072030000}"/>
    <cellStyle name="20% - Accent5 8 3 2 2" xfId="887" xr:uid="{00000000-0005-0000-0000-000073030000}"/>
    <cellStyle name="20% - Accent5 8 3 3" xfId="888" xr:uid="{00000000-0005-0000-0000-000074030000}"/>
    <cellStyle name="20% - Accent5 8 3 4" xfId="889" xr:uid="{00000000-0005-0000-0000-000075030000}"/>
    <cellStyle name="20% - Accent5 8 4" xfId="890" xr:uid="{00000000-0005-0000-0000-000076030000}"/>
    <cellStyle name="20% - Accent5 8 4 2" xfId="891" xr:uid="{00000000-0005-0000-0000-000077030000}"/>
    <cellStyle name="20% - Accent5 8 5" xfId="892" xr:uid="{00000000-0005-0000-0000-000078030000}"/>
    <cellStyle name="20% - Accent5 8 6" xfId="893" xr:uid="{00000000-0005-0000-0000-000079030000}"/>
    <cellStyle name="20% - Accent5 9" xfId="894" xr:uid="{00000000-0005-0000-0000-00007A030000}"/>
    <cellStyle name="20% - Accent5 9 2" xfId="895" xr:uid="{00000000-0005-0000-0000-00007B030000}"/>
    <cellStyle name="20% - Accent5 9 2 2" xfId="896" xr:uid="{00000000-0005-0000-0000-00007C030000}"/>
    <cellStyle name="20% - Accent5 9 2 2 2" xfId="897" xr:uid="{00000000-0005-0000-0000-00007D030000}"/>
    <cellStyle name="20% - Accent5 9 2 2 2 2" xfId="898" xr:uid="{00000000-0005-0000-0000-00007E030000}"/>
    <cellStyle name="20% - Accent5 9 2 2 3" xfId="899" xr:uid="{00000000-0005-0000-0000-00007F030000}"/>
    <cellStyle name="20% - Accent5 9 2 2 4" xfId="900" xr:uid="{00000000-0005-0000-0000-000080030000}"/>
    <cellStyle name="20% - Accent5 9 2 3" xfId="901" xr:uid="{00000000-0005-0000-0000-000081030000}"/>
    <cellStyle name="20% - Accent5 9 2 3 2" xfId="902" xr:uid="{00000000-0005-0000-0000-000082030000}"/>
    <cellStyle name="20% - Accent5 9 2 4" xfId="903" xr:uid="{00000000-0005-0000-0000-000083030000}"/>
    <cellStyle name="20% - Accent5 9 2 5" xfId="904" xr:uid="{00000000-0005-0000-0000-000084030000}"/>
    <cellStyle name="20% - Accent5 9 3" xfId="905" xr:uid="{00000000-0005-0000-0000-000085030000}"/>
    <cellStyle name="20% - Accent5 9 3 2" xfId="906" xr:uid="{00000000-0005-0000-0000-000086030000}"/>
    <cellStyle name="20% - Accent5 9 3 2 2" xfId="907" xr:uid="{00000000-0005-0000-0000-000087030000}"/>
    <cellStyle name="20% - Accent5 9 3 3" xfId="908" xr:uid="{00000000-0005-0000-0000-000088030000}"/>
    <cellStyle name="20% - Accent5 9 3 4" xfId="909" xr:uid="{00000000-0005-0000-0000-000089030000}"/>
    <cellStyle name="20% - Accent5 9 4" xfId="910" xr:uid="{00000000-0005-0000-0000-00008A030000}"/>
    <cellStyle name="20% - Accent5 9 4 2" xfId="911" xr:uid="{00000000-0005-0000-0000-00008B030000}"/>
    <cellStyle name="20% - Accent5 9 5" xfId="912" xr:uid="{00000000-0005-0000-0000-00008C030000}"/>
    <cellStyle name="20% - Accent5 9 6" xfId="913" xr:uid="{00000000-0005-0000-0000-00008D030000}"/>
    <cellStyle name="20% - Accent6 10" xfId="914" xr:uid="{00000000-0005-0000-0000-00008E030000}"/>
    <cellStyle name="20% - Accent6 10 2" xfId="915" xr:uid="{00000000-0005-0000-0000-00008F030000}"/>
    <cellStyle name="20% - Accent6 10 2 2" xfId="916" xr:uid="{00000000-0005-0000-0000-000090030000}"/>
    <cellStyle name="20% - Accent6 10 2 2 2" xfId="917" xr:uid="{00000000-0005-0000-0000-000091030000}"/>
    <cellStyle name="20% - Accent6 10 2 3" xfId="918" xr:uid="{00000000-0005-0000-0000-000092030000}"/>
    <cellStyle name="20% - Accent6 10 2 4" xfId="919" xr:uid="{00000000-0005-0000-0000-000093030000}"/>
    <cellStyle name="20% - Accent6 10 3" xfId="920" xr:uid="{00000000-0005-0000-0000-000094030000}"/>
    <cellStyle name="20% - Accent6 10 3 2" xfId="921" xr:uid="{00000000-0005-0000-0000-000095030000}"/>
    <cellStyle name="20% - Accent6 10 4" xfId="922" xr:uid="{00000000-0005-0000-0000-000096030000}"/>
    <cellStyle name="20% - Accent6 10 5" xfId="923" xr:uid="{00000000-0005-0000-0000-000097030000}"/>
    <cellStyle name="20% - Accent6 11" xfId="924" xr:uid="{00000000-0005-0000-0000-000098030000}"/>
    <cellStyle name="20% - Accent6 11 2" xfId="925" xr:uid="{00000000-0005-0000-0000-000099030000}"/>
    <cellStyle name="20% - Accent6 11 2 2" xfId="926" xr:uid="{00000000-0005-0000-0000-00009A030000}"/>
    <cellStyle name="20% - Accent6 11 2 2 2" xfId="927" xr:uid="{00000000-0005-0000-0000-00009B030000}"/>
    <cellStyle name="20% - Accent6 11 2 3" xfId="928" xr:uid="{00000000-0005-0000-0000-00009C030000}"/>
    <cellStyle name="20% - Accent6 11 2 4" xfId="929" xr:uid="{00000000-0005-0000-0000-00009D030000}"/>
    <cellStyle name="20% - Accent6 11 3" xfId="930" xr:uid="{00000000-0005-0000-0000-00009E030000}"/>
    <cellStyle name="20% - Accent6 11 3 2" xfId="931" xr:uid="{00000000-0005-0000-0000-00009F030000}"/>
    <cellStyle name="20% - Accent6 11 4" xfId="932" xr:uid="{00000000-0005-0000-0000-0000A0030000}"/>
    <cellStyle name="20% - Accent6 11 5" xfId="933" xr:uid="{00000000-0005-0000-0000-0000A1030000}"/>
    <cellStyle name="20% - Accent6 12" xfId="934" xr:uid="{00000000-0005-0000-0000-0000A2030000}"/>
    <cellStyle name="20% - Accent6 12 2" xfId="935" xr:uid="{00000000-0005-0000-0000-0000A3030000}"/>
    <cellStyle name="20% - Accent6 12 2 2" xfId="936" xr:uid="{00000000-0005-0000-0000-0000A4030000}"/>
    <cellStyle name="20% - Accent6 12 3" xfId="937" xr:uid="{00000000-0005-0000-0000-0000A5030000}"/>
    <cellStyle name="20% - Accent6 12 4" xfId="938" xr:uid="{00000000-0005-0000-0000-0000A6030000}"/>
    <cellStyle name="20% - Accent6 13" xfId="939" xr:uid="{00000000-0005-0000-0000-0000A7030000}"/>
    <cellStyle name="20% - Accent6 13 2" xfId="940" xr:uid="{00000000-0005-0000-0000-0000A8030000}"/>
    <cellStyle name="20% - Accent6 14" xfId="941" xr:uid="{00000000-0005-0000-0000-0000A9030000}"/>
    <cellStyle name="20% - Accent6 14 2" xfId="942" xr:uid="{00000000-0005-0000-0000-0000AA030000}"/>
    <cellStyle name="20% - Accent6 15" xfId="943" xr:uid="{00000000-0005-0000-0000-0000AB030000}"/>
    <cellStyle name="20% - Accent6 16" xfId="944" xr:uid="{00000000-0005-0000-0000-0000AC030000}"/>
    <cellStyle name="20% - Accent6 2" xfId="945" xr:uid="{00000000-0005-0000-0000-0000AD030000}"/>
    <cellStyle name="20% - Accent6 2 2" xfId="946" xr:uid="{00000000-0005-0000-0000-0000AE030000}"/>
    <cellStyle name="20% - Accent6 2 2 2" xfId="947" xr:uid="{00000000-0005-0000-0000-0000AF030000}"/>
    <cellStyle name="20% - Accent6 2 2 2 2" xfId="948" xr:uid="{00000000-0005-0000-0000-0000B0030000}"/>
    <cellStyle name="20% - Accent6 2 2 2 2 2" xfId="949" xr:uid="{00000000-0005-0000-0000-0000B1030000}"/>
    <cellStyle name="20% - Accent6 2 2 2 2 2 2" xfId="950" xr:uid="{00000000-0005-0000-0000-0000B2030000}"/>
    <cellStyle name="20% - Accent6 2 2 2 2 3" xfId="951" xr:uid="{00000000-0005-0000-0000-0000B3030000}"/>
    <cellStyle name="20% - Accent6 2 2 2 2 4" xfId="952" xr:uid="{00000000-0005-0000-0000-0000B4030000}"/>
    <cellStyle name="20% - Accent6 2 2 2 3" xfId="953" xr:uid="{00000000-0005-0000-0000-0000B5030000}"/>
    <cellStyle name="20% - Accent6 2 2 2 3 2" xfId="954" xr:uid="{00000000-0005-0000-0000-0000B6030000}"/>
    <cellStyle name="20% - Accent6 2 2 2 4" xfId="955" xr:uid="{00000000-0005-0000-0000-0000B7030000}"/>
    <cellStyle name="20% - Accent6 2 2 2 5" xfId="956" xr:uid="{00000000-0005-0000-0000-0000B8030000}"/>
    <cellStyle name="20% - Accent6 2 2 3" xfId="957" xr:uid="{00000000-0005-0000-0000-0000B9030000}"/>
    <cellStyle name="20% - Accent6 2 2 3 2" xfId="958" xr:uid="{00000000-0005-0000-0000-0000BA030000}"/>
    <cellStyle name="20% - Accent6 2 2 3 2 2" xfId="959" xr:uid="{00000000-0005-0000-0000-0000BB030000}"/>
    <cellStyle name="20% - Accent6 2 2 3 3" xfId="960" xr:uid="{00000000-0005-0000-0000-0000BC030000}"/>
    <cellStyle name="20% - Accent6 2 2 3 4" xfId="961" xr:uid="{00000000-0005-0000-0000-0000BD030000}"/>
    <cellStyle name="20% - Accent6 2 2 4" xfId="962" xr:uid="{00000000-0005-0000-0000-0000BE030000}"/>
    <cellStyle name="20% - Accent6 2 2 4 2" xfId="963" xr:uid="{00000000-0005-0000-0000-0000BF030000}"/>
    <cellStyle name="20% - Accent6 2 2 5" xfId="964" xr:uid="{00000000-0005-0000-0000-0000C0030000}"/>
    <cellStyle name="20% - Accent6 2 2 5 2" xfId="965" xr:uid="{00000000-0005-0000-0000-0000C1030000}"/>
    <cellStyle name="20% - Accent6 2 2 6" xfId="966" xr:uid="{00000000-0005-0000-0000-0000C2030000}"/>
    <cellStyle name="20% - Accent6 2 2 7" xfId="967" xr:uid="{00000000-0005-0000-0000-0000C3030000}"/>
    <cellStyle name="20% - Accent6 2 3" xfId="968" xr:uid="{00000000-0005-0000-0000-0000C4030000}"/>
    <cellStyle name="20% - Accent6 2 3 2" xfId="969" xr:uid="{00000000-0005-0000-0000-0000C5030000}"/>
    <cellStyle name="20% - Accent6 2 3 2 2" xfId="970" xr:uid="{00000000-0005-0000-0000-0000C6030000}"/>
    <cellStyle name="20% - Accent6 2 3 2 2 2" xfId="971" xr:uid="{00000000-0005-0000-0000-0000C7030000}"/>
    <cellStyle name="20% - Accent6 2 3 2 3" xfId="972" xr:uid="{00000000-0005-0000-0000-0000C8030000}"/>
    <cellStyle name="20% - Accent6 2 3 2 4" xfId="973" xr:uid="{00000000-0005-0000-0000-0000C9030000}"/>
    <cellStyle name="20% - Accent6 2 3 3" xfId="974" xr:uid="{00000000-0005-0000-0000-0000CA030000}"/>
    <cellStyle name="20% - Accent6 2 3 3 2" xfId="975" xr:uid="{00000000-0005-0000-0000-0000CB030000}"/>
    <cellStyle name="20% - Accent6 2 3 4" xfId="976" xr:uid="{00000000-0005-0000-0000-0000CC030000}"/>
    <cellStyle name="20% - Accent6 2 3 5" xfId="977" xr:uid="{00000000-0005-0000-0000-0000CD030000}"/>
    <cellStyle name="20% - Accent6 2 4" xfId="978" xr:uid="{00000000-0005-0000-0000-0000CE030000}"/>
    <cellStyle name="20% - Accent6 2 4 2" xfId="979" xr:uid="{00000000-0005-0000-0000-0000CF030000}"/>
    <cellStyle name="20% - Accent6 2 4 2 2" xfId="980" xr:uid="{00000000-0005-0000-0000-0000D0030000}"/>
    <cellStyle name="20% - Accent6 2 4 3" xfId="981" xr:uid="{00000000-0005-0000-0000-0000D1030000}"/>
    <cellStyle name="20% - Accent6 2 4 4" xfId="982" xr:uid="{00000000-0005-0000-0000-0000D2030000}"/>
    <cellStyle name="20% - Accent6 2 5" xfId="983" xr:uid="{00000000-0005-0000-0000-0000D3030000}"/>
    <cellStyle name="20% - Accent6 2 5 2" xfId="984" xr:uid="{00000000-0005-0000-0000-0000D4030000}"/>
    <cellStyle name="20% - Accent6 2 6" xfId="985" xr:uid="{00000000-0005-0000-0000-0000D5030000}"/>
    <cellStyle name="20% - Accent6 2 6 2" xfId="986" xr:uid="{00000000-0005-0000-0000-0000D6030000}"/>
    <cellStyle name="20% - Accent6 2 7" xfId="987" xr:uid="{00000000-0005-0000-0000-0000D7030000}"/>
    <cellStyle name="20% - Accent6 2 8" xfId="988" xr:uid="{00000000-0005-0000-0000-0000D8030000}"/>
    <cellStyle name="20% - Accent6 3" xfId="989" xr:uid="{00000000-0005-0000-0000-0000D9030000}"/>
    <cellStyle name="20% - Accent6 3 2" xfId="990" xr:uid="{00000000-0005-0000-0000-0000DA030000}"/>
    <cellStyle name="20% - Accent6 4" xfId="991" xr:uid="{00000000-0005-0000-0000-0000DB030000}"/>
    <cellStyle name="20% - Accent6 4 2" xfId="992" xr:uid="{00000000-0005-0000-0000-0000DC030000}"/>
    <cellStyle name="20% - Accent6 4 2 2" xfId="993" xr:uid="{00000000-0005-0000-0000-0000DD030000}"/>
    <cellStyle name="20% - Accent6 4 2 2 2" xfId="994" xr:uid="{00000000-0005-0000-0000-0000DE030000}"/>
    <cellStyle name="20% - Accent6 4 2 2 2 2" xfId="995" xr:uid="{00000000-0005-0000-0000-0000DF030000}"/>
    <cellStyle name="20% - Accent6 4 2 2 3" xfId="996" xr:uid="{00000000-0005-0000-0000-0000E0030000}"/>
    <cellStyle name="20% - Accent6 4 2 2 4" xfId="997" xr:uid="{00000000-0005-0000-0000-0000E1030000}"/>
    <cellStyle name="20% - Accent6 4 2 3" xfId="998" xr:uid="{00000000-0005-0000-0000-0000E2030000}"/>
    <cellStyle name="20% - Accent6 4 2 3 2" xfId="999" xr:uid="{00000000-0005-0000-0000-0000E3030000}"/>
    <cellStyle name="20% - Accent6 4 2 4" xfId="1000" xr:uid="{00000000-0005-0000-0000-0000E4030000}"/>
    <cellStyle name="20% - Accent6 4 2 5" xfId="1001" xr:uid="{00000000-0005-0000-0000-0000E5030000}"/>
    <cellStyle name="20% - Accent6 4 3" xfId="1002" xr:uid="{00000000-0005-0000-0000-0000E6030000}"/>
    <cellStyle name="20% - Accent6 4 3 2" xfId="1003" xr:uid="{00000000-0005-0000-0000-0000E7030000}"/>
    <cellStyle name="20% - Accent6 4 3 2 2" xfId="1004" xr:uid="{00000000-0005-0000-0000-0000E8030000}"/>
    <cellStyle name="20% - Accent6 4 3 3" xfId="1005" xr:uid="{00000000-0005-0000-0000-0000E9030000}"/>
    <cellStyle name="20% - Accent6 4 3 4" xfId="1006" xr:uid="{00000000-0005-0000-0000-0000EA030000}"/>
    <cellStyle name="20% - Accent6 4 4" xfId="1007" xr:uid="{00000000-0005-0000-0000-0000EB030000}"/>
    <cellStyle name="20% - Accent6 4 4 2" xfId="1008" xr:uid="{00000000-0005-0000-0000-0000EC030000}"/>
    <cellStyle name="20% - Accent6 4 5" xfId="1009" xr:uid="{00000000-0005-0000-0000-0000ED030000}"/>
    <cellStyle name="20% - Accent6 4 5 2" xfId="1010" xr:uid="{00000000-0005-0000-0000-0000EE030000}"/>
    <cellStyle name="20% - Accent6 4 6" xfId="1011" xr:uid="{00000000-0005-0000-0000-0000EF030000}"/>
    <cellStyle name="20% - Accent6 4 7" xfId="1012" xr:uid="{00000000-0005-0000-0000-0000F0030000}"/>
    <cellStyle name="20% - Accent6 5" xfId="1013" xr:uid="{00000000-0005-0000-0000-0000F1030000}"/>
    <cellStyle name="20% - Accent6 5 2" xfId="1014" xr:uid="{00000000-0005-0000-0000-0000F2030000}"/>
    <cellStyle name="20% - Accent6 5 2 2" xfId="1015" xr:uid="{00000000-0005-0000-0000-0000F3030000}"/>
    <cellStyle name="20% - Accent6 5 2 2 2" xfId="1016" xr:uid="{00000000-0005-0000-0000-0000F4030000}"/>
    <cellStyle name="20% - Accent6 5 2 2 2 2" xfId="1017" xr:uid="{00000000-0005-0000-0000-0000F5030000}"/>
    <cellStyle name="20% - Accent6 5 2 2 3" xfId="1018" xr:uid="{00000000-0005-0000-0000-0000F6030000}"/>
    <cellStyle name="20% - Accent6 5 2 2 4" xfId="1019" xr:uid="{00000000-0005-0000-0000-0000F7030000}"/>
    <cellStyle name="20% - Accent6 5 2 3" xfId="1020" xr:uid="{00000000-0005-0000-0000-0000F8030000}"/>
    <cellStyle name="20% - Accent6 5 2 3 2" xfId="1021" xr:uid="{00000000-0005-0000-0000-0000F9030000}"/>
    <cellStyle name="20% - Accent6 5 2 4" xfId="1022" xr:uid="{00000000-0005-0000-0000-0000FA030000}"/>
    <cellStyle name="20% - Accent6 5 2 5" xfId="1023" xr:uid="{00000000-0005-0000-0000-0000FB030000}"/>
    <cellStyle name="20% - Accent6 5 3" xfId="1024" xr:uid="{00000000-0005-0000-0000-0000FC030000}"/>
    <cellStyle name="20% - Accent6 5 3 2" xfId="1025" xr:uid="{00000000-0005-0000-0000-0000FD030000}"/>
    <cellStyle name="20% - Accent6 5 3 2 2" xfId="1026" xr:uid="{00000000-0005-0000-0000-0000FE030000}"/>
    <cellStyle name="20% - Accent6 5 3 3" xfId="1027" xr:uid="{00000000-0005-0000-0000-0000FF030000}"/>
    <cellStyle name="20% - Accent6 5 3 4" xfId="1028" xr:uid="{00000000-0005-0000-0000-000000040000}"/>
    <cellStyle name="20% - Accent6 5 4" xfId="1029" xr:uid="{00000000-0005-0000-0000-000001040000}"/>
    <cellStyle name="20% - Accent6 5 4 2" xfId="1030" xr:uid="{00000000-0005-0000-0000-000002040000}"/>
    <cellStyle name="20% - Accent6 5 5" xfId="1031" xr:uid="{00000000-0005-0000-0000-000003040000}"/>
    <cellStyle name="20% - Accent6 5 5 2" xfId="1032" xr:uid="{00000000-0005-0000-0000-000004040000}"/>
    <cellStyle name="20% - Accent6 5 6" xfId="1033" xr:uid="{00000000-0005-0000-0000-000005040000}"/>
    <cellStyle name="20% - Accent6 5 7" xfId="1034" xr:uid="{00000000-0005-0000-0000-000006040000}"/>
    <cellStyle name="20% - Accent6 6" xfId="1035" xr:uid="{00000000-0005-0000-0000-000007040000}"/>
    <cellStyle name="20% - Accent6 7" xfId="1036" xr:uid="{00000000-0005-0000-0000-000008040000}"/>
    <cellStyle name="20% - Accent6 7 2" xfId="1037" xr:uid="{00000000-0005-0000-0000-000009040000}"/>
    <cellStyle name="20% - Accent6 7 2 2" xfId="1038" xr:uid="{00000000-0005-0000-0000-00000A040000}"/>
    <cellStyle name="20% - Accent6 7 2 2 2" xfId="1039" xr:uid="{00000000-0005-0000-0000-00000B040000}"/>
    <cellStyle name="20% - Accent6 7 2 2 2 2" xfId="1040" xr:uid="{00000000-0005-0000-0000-00000C040000}"/>
    <cellStyle name="20% - Accent6 7 2 2 3" xfId="1041" xr:uid="{00000000-0005-0000-0000-00000D040000}"/>
    <cellStyle name="20% - Accent6 7 2 2 4" xfId="1042" xr:uid="{00000000-0005-0000-0000-00000E040000}"/>
    <cellStyle name="20% - Accent6 7 2 3" xfId="1043" xr:uid="{00000000-0005-0000-0000-00000F040000}"/>
    <cellStyle name="20% - Accent6 7 2 3 2" xfId="1044" xr:uid="{00000000-0005-0000-0000-000010040000}"/>
    <cellStyle name="20% - Accent6 7 2 4" xfId="1045" xr:uid="{00000000-0005-0000-0000-000011040000}"/>
    <cellStyle name="20% - Accent6 7 2 5" xfId="1046" xr:uid="{00000000-0005-0000-0000-000012040000}"/>
    <cellStyle name="20% - Accent6 7 3" xfId="1047" xr:uid="{00000000-0005-0000-0000-000013040000}"/>
    <cellStyle name="20% - Accent6 7 3 2" xfId="1048" xr:uid="{00000000-0005-0000-0000-000014040000}"/>
    <cellStyle name="20% - Accent6 7 3 2 2" xfId="1049" xr:uid="{00000000-0005-0000-0000-000015040000}"/>
    <cellStyle name="20% - Accent6 7 3 3" xfId="1050" xr:uid="{00000000-0005-0000-0000-000016040000}"/>
    <cellStyle name="20% - Accent6 7 3 4" xfId="1051" xr:uid="{00000000-0005-0000-0000-000017040000}"/>
    <cellStyle name="20% - Accent6 7 4" xfId="1052" xr:uid="{00000000-0005-0000-0000-000018040000}"/>
    <cellStyle name="20% - Accent6 7 4 2" xfId="1053" xr:uid="{00000000-0005-0000-0000-000019040000}"/>
    <cellStyle name="20% - Accent6 7 5" xfId="1054" xr:uid="{00000000-0005-0000-0000-00001A040000}"/>
    <cellStyle name="20% - Accent6 7 6" xfId="1055" xr:uid="{00000000-0005-0000-0000-00001B040000}"/>
    <cellStyle name="20% - Accent6 8" xfId="1056" xr:uid="{00000000-0005-0000-0000-00001C040000}"/>
    <cellStyle name="20% - Accent6 8 2" xfId="1057" xr:uid="{00000000-0005-0000-0000-00001D040000}"/>
    <cellStyle name="20% - Accent6 8 2 2" xfId="1058" xr:uid="{00000000-0005-0000-0000-00001E040000}"/>
    <cellStyle name="20% - Accent6 8 2 2 2" xfId="1059" xr:uid="{00000000-0005-0000-0000-00001F040000}"/>
    <cellStyle name="20% - Accent6 8 2 2 2 2" xfId="1060" xr:uid="{00000000-0005-0000-0000-000020040000}"/>
    <cellStyle name="20% - Accent6 8 2 2 3" xfId="1061" xr:uid="{00000000-0005-0000-0000-000021040000}"/>
    <cellStyle name="20% - Accent6 8 2 2 4" xfId="1062" xr:uid="{00000000-0005-0000-0000-000022040000}"/>
    <cellStyle name="20% - Accent6 8 2 3" xfId="1063" xr:uid="{00000000-0005-0000-0000-000023040000}"/>
    <cellStyle name="20% - Accent6 8 2 3 2" xfId="1064" xr:uid="{00000000-0005-0000-0000-000024040000}"/>
    <cellStyle name="20% - Accent6 8 2 4" xfId="1065" xr:uid="{00000000-0005-0000-0000-000025040000}"/>
    <cellStyle name="20% - Accent6 8 2 5" xfId="1066" xr:uid="{00000000-0005-0000-0000-000026040000}"/>
    <cellStyle name="20% - Accent6 8 3" xfId="1067" xr:uid="{00000000-0005-0000-0000-000027040000}"/>
    <cellStyle name="20% - Accent6 8 3 2" xfId="1068" xr:uid="{00000000-0005-0000-0000-000028040000}"/>
    <cellStyle name="20% - Accent6 8 3 2 2" xfId="1069" xr:uid="{00000000-0005-0000-0000-000029040000}"/>
    <cellStyle name="20% - Accent6 8 3 3" xfId="1070" xr:uid="{00000000-0005-0000-0000-00002A040000}"/>
    <cellStyle name="20% - Accent6 8 3 4" xfId="1071" xr:uid="{00000000-0005-0000-0000-00002B040000}"/>
    <cellStyle name="20% - Accent6 8 4" xfId="1072" xr:uid="{00000000-0005-0000-0000-00002C040000}"/>
    <cellStyle name="20% - Accent6 8 4 2" xfId="1073" xr:uid="{00000000-0005-0000-0000-00002D040000}"/>
    <cellStyle name="20% - Accent6 8 5" xfId="1074" xr:uid="{00000000-0005-0000-0000-00002E040000}"/>
    <cellStyle name="20% - Accent6 8 6" xfId="1075" xr:uid="{00000000-0005-0000-0000-00002F040000}"/>
    <cellStyle name="20% - Accent6 9" xfId="1076" xr:uid="{00000000-0005-0000-0000-000030040000}"/>
    <cellStyle name="20% - Accent6 9 2" xfId="1077" xr:uid="{00000000-0005-0000-0000-000031040000}"/>
    <cellStyle name="20% - Accent6 9 2 2" xfId="1078" xr:uid="{00000000-0005-0000-0000-000032040000}"/>
    <cellStyle name="20% - Accent6 9 2 2 2" xfId="1079" xr:uid="{00000000-0005-0000-0000-000033040000}"/>
    <cellStyle name="20% - Accent6 9 2 2 2 2" xfId="1080" xr:uid="{00000000-0005-0000-0000-000034040000}"/>
    <cellStyle name="20% - Accent6 9 2 2 3" xfId="1081" xr:uid="{00000000-0005-0000-0000-000035040000}"/>
    <cellStyle name="20% - Accent6 9 2 2 4" xfId="1082" xr:uid="{00000000-0005-0000-0000-000036040000}"/>
    <cellStyle name="20% - Accent6 9 2 3" xfId="1083" xr:uid="{00000000-0005-0000-0000-000037040000}"/>
    <cellStyle name="20% - Accent6 9 2 3 2" xfId="1084" xr:uid="{00000000-0005-0000-0000-000038040000}"/>
    <cellStyle name="20% - Accent6 9 2 4" xfId="1085" xr:uid="{00000000-0005-0000-0000-000039040000}"/>
    <cellStyle name="20% - Accent6 9 2 5" xfId="1086" xr:uid="{00000000-0005-0000-0000-00003A040000}"/>
    <cellStyle name="20% - Accent6 9 3" xfId="1087" xr:uid="{00000000-0005-0000-0000-00003B040000}"/>
    <cellStyle name="20% - Accent6 9 3 2" xfId="1088" xr:uid="{00000000-0005-0000-0000-00003C040000}"/>
    <cellStyle name="20% - Accent6 9 3 2 2" xfId="1089" xr:uid="{00000000-0005-0000-0000-00003D040000}"/>
    <cellStyle name="20% - Accent6 9 3 3" xfId="1090" xr:uid="{00000000-0005-0000-0000-00003E040000}"/>
    <cellStyle name="20% - Accent6 9 3 4" xfId="1091" xr:uid="{00000000-0005-0000-0000-00003F040000}"/>
    <cellStyle name="20% - Accent6 9 4" xfId="1092" xr:uid="{00000000-0005-0000-0000-000040040000}"/>
    <cellStyle name="20% - Accent6 9 4 2" xfId="1093" xr:uid="{00000000-0005-0000-0000-000041040000}"/>
    <cellStyle name="20% - Accent6 9 5" xfId="1094" xr:uid="{00000000-0005-0000-0000-000042040000}"/>
    <cellStyle name="20% - Accent6 9 6" xfId="1095" xr:uid="{00000000-0005-0000-0000-000043040000}"/>
    <cellStyle name="40% - Accent1 10" xfId="1096" xr:uid="{00000000-0005-0000-0000-000044040000}"/>
    <cellStyle name="40% - Accent1 10 2" xfId="1097" xr:uid="{00000000-0005-0000-0000-000045040000}"/>
    <cellStyle name="40% - Accent1 10 2 2" xfId="1098" xr:uid="{00000000-0005-0000-0000-000046040000}"/>
    <cellStyle name="40% - Accent1 10 2 2 2" xfId="1099" xr:uid="{00000000-0005-0000-0000-000047040000}"/>
    <cellStyle name="40% - Accent1 10 2 3" xfId="1100" xr:uid="{00000000-0005-0000-0000-000048040000}"/>
    <cellStyle name="40% - Accent1 10 2 4" xfId="1101" xr:uid="{00000000-0005-0000-0000-000049040000}"/>
    <cellStyle name="40% - Accent1 10 3" xfId="1102" xr:uid="{00000000-0005-0000-0000-00004A040000}"/>
    <cellStyle name="40% - Accent1 10 3 2" xfId="1103" xr:uid="{00000000-0005-0000-0000-00004B040000}"/>
    <cellStyle name="40% - Accent1 10 4" xfId="1104" xr:uid="{00000000-0005-0000-0000-00004C040000}"/>
    <cellStyle name="40% - Accent1 10 5" xfId="1105" xr:uid="{00000000-0005-0000-0000-00004D040000}"/>
    <cellStyle name="40% - Accent1 11" xfId="1106" xr:uid="{00000000-0005-0000-0000-00004E040000}"/>
    <cellStyle name="40% - Accent1 11 2" xfId="1107" xr:uid="{00000000-0005-0000-0000-00004F040000}"/>
    <cellStyle name="40% - Accent1 11 2 2" xfId="1108" xr:uid="{00000000-0005-0000-0000-000050040000}"/>
    <cellStyle name="40% - Accent1 11 2 2 2" xfId="1109" xr:uid="{00000000-0005-0000-0000-000051040000}"/>
    <cellStyle name="40% - Accent1 11 2 3" xfId="1110" xr:uid="{00000000-0005-0000-0000-000052040000}"/>
    <cellStyle name="40% - Accent1 11 2 4" xfId="1111" xr:uid="{00000000-0005-0000-0000-000053040000}"/>
    <cellStyle name="40% - Accent1 11 3" xfId="1112" xr:uid="{00000000-0005-0000-0000-000054040000}"/>
    <cellStyle name="40% - Accent1 11 3 2" xfId="1113" xr:uid="{00000000-0005-0000-0000-000055040000}"/>
    <cellStyle name="40% - Accent1 11 4" xfId="1114" xr:uid="{00000000-0005-0000-0000-000056040000}"/>
    <cellStyle name="40% - Accent1 11 5" xfId="1115" xr:uid="{00000000-0005-0000-0000-000057040000}"/>
    <cellStyle name="40% - Accent1 12" xfId="1116" xr:uid="{00000000-0005-0000-0000-000058040000}"/>
    <cellStyle name="40% - Accent1 12 2" xfId="1117" xr:uid="{00000000-0005-0000-0000-000059040000}"/>
    <cellStyle name="40% - Accent1 12 2 2" xfId="1118" xr:uid="{00000000-0005-0000-0000-00005A040000}"/>
    <cellStyle name="40% - Accent1 12 3" xfId="1119" xr:uid="{00000000-0005-0000-0000-00005B040000}"/>
    <cellStyle name="40% - Accent1 12 4" xfId="1120" xr:uid="{00000000-0005-0000-0000-00005C040000}"/>
    <cellStyle name="40% - Accent1 13" xfId="1121" xr:uid="{00000000-0005-0000-0000-00005D040000}"/>
    <cellStyle name="40% - Accent1 13 2" xfId="1122" xr:uid="{00000000-0005-0000-0000-00005E040000}"/>
    <cellStyle name="40% - Accent1 14" xfId="1123" xr:uid="{00000000-0005-0000-0000-00005F040000}"/>
    <cellStyle name="40% - Accent1 14 2" xfId="1124" xr:uid="{00000000-0005-0000-0000-000060040000}"/>
    <cellStyle name="40% - Accent1 15" xfId="1125" xr:uid="{00000000-0005-0000-0000-000061040000}"/>
    <cellStyle name="40% - Accent1 16" xfId="1126" xr:uid="{00000000-0005-0000-0000-000062040000}"/>
    <cellStyle name="40% - Accent1 2" xfId="1127" xr:uid="{00000000-0005-0000-0000-000063040000}"/>
    <cellStyle name="40% - Accent1 2 2" xfId="1128" xr:uid="{00000000-0005-0000-0000-000064040000}"/>
    <cellStyle name="40% - Accent1 2 2 2" xfId="1129" xr:uid="{00000000-0005-0000-0000-000065040000}"/>
    <cellStyle name="40% - Accent1 2 2 2 2" xfId="1130" xr:uid="{00000000-0005-0000-0000-000066040000}"/>
    <cellStyle name="40% - Accent1 2 2 2 2 2" xfId="1131" xr:uid="{00000000-0005-0000-0000-000067040000}"/>
    <cellStyle name="40% - Accent1 2 2 2 2 2 2" xfId="1132" xr:uid="{00000000-0005-0000-0000-000068040000}"/>
    <cellStyle name="40% - Accent1 2 2 2 2 3" xfId="1133" xr:uid="{00000000-0005-0000-0000-000069040000}"/>
    <cellStyle name="40% - Accent1 2 2 2 2 4" xfId="1134" xr:uid="{00000000-0005-0000-0000-00006A040000}"/>
    <cellStyle name="40% - Accent1 2 2 2 3" xfId="1135" xr:uid="{00000000-0005-0000-0000-00006B040000}"/>
    <cellStyle name="40% - Accent1 2 2 2 3 2" xfId="1136" xr:uid="{00000000-0005-0000-0000-00006C040000}"/>
    <cellStyle name="40% - Accent1 2 2 2 4" xfId="1137" xr:uid="{00000000-0005-0000-0000-00006D040000}"/>
    <cellStyle name="40% - Accent1 2 2 2 5" xfId="1138" xr:uid="{00000000-0005-0000-0000-00006E040000}"/>
    <cellStyle name="40% - Accent1 2 2 3" xfId="1139" xr:uid="{00000000-0005-0000-0000-00006F040000}"/>
    <cellStyle name="40% - Accent1 2 2 3 2" xfId="1140" xr:uid="{00000000-0005-0000-0000-000070040000}"/>
    <cellStyle name="40% - Accent1 2 2 3 2 2" xfId="1141" xr:uid="{00000000-0005-0000-0000-000071040000}"/>
    <cellStyle name="40% - Accent1 2 2 3 3" xfId="1142" xr:uid="{00000000-0005-0000-0000-000072040000}"/>
    <cellStyle name="40% - Accent1 2 2 3 4" xfId="1143" xr:uid="{00000000-0005-0000-0000-000073040000}"/>
    <cellStyle name="40% - Accent1 2 2 4" xfId="1144" xr:uid="{00000000-0005-0000-0000-000074040000}"/>
    <cellStyle name="40% - Accent1 2 2 4 2" xfId="1145" xr:uid="{00000000-0005-0000-0000-000075040000}"/>
    <cellStyle name="40% - Accent1 2 2 5" xfId="1146" xr:uid="{00000000-0005-0000-0000-000076040000}"/>
    <cellStyle name="40% - Accent1 2 2 5 2" xfId="1147" xr:uid="{00000000-0005-0000-0000-000077040000}"/>
    <cellStyle name="40% - Accent1 2 2 6" xfId="1148" xr:uid="{00000000-0005-0000-0000-000078040000}"/>
    <cellStyle name="40% - Accent1 2 2 7" xfId="1149" xr:uid="{00000000-0005-0000-0000-000079040000}"/>
    <cellStyle name="40% - Accent1 2 3" xfId="1150" xr:uid="{00000000-0005-0000-0000-00007A040000}"/>
    <cellStyle name="40% - Accent1 2 3 2" xfId="1151" xr:uid="{00000000-0005-0000-0000-00007B040000}"/>
    <cellStyle name="40% - Accent1 2 3 2 2" xfId="1152" xr:uid="{00000000-0005-0000-0000-00007C040000}"/>
    <cellStyle name="40% - Accent1 2 3 2 2 2" xfId="1153" xr:uid="{00000000-0005-0000-0000-00007D040000}"/>
    <cellStyle name="40% - Accent1 2 3 2 3" xfId="1154" xr:uid="{00000000-0005-0000-0000-00007E040000}"/>
    <cellStyle name="40% - Accent1 2 3 2 4" xfId="1155" xr:uid="{00000000-0005-0000-0000-00007F040000}"/>
    <cellStyle name="40% - Accent1 2 3 3" xfId="1156" xr:uid="{00000000-0005-0000-0000-000080040000}"/>
    <cellStyle name="40% - Accent1 2 3 3 2" xfId="1157" xr:uid="{00000000-0005-0000-0000-000081040000}"/>
    <cellStyle name="40% - Accent1 2 3 4" xfId="1158" xr:uid="{00000000-0005-0000-0000-000082040000}"/>
    <cellStyle name="40% - Accent1 2 3 5" xfId="1159" xr:uid="{00000000-0005-0000-0000-000083040000}"/>
    <cellStyle name="40% - Accent1 2 4" xfId="1160" xr:uid="{00000000-0005-0000-0000-000084040000}"/>
    <cellStyle name="40% - Accent1 2 4 2" xfId="1161" xr:uid="{00000000-0005-0000-0000-000085040000}"/>
    <cellStyle name="40% - Accent1 2 4 2 2" xfId="1162" xr:uid="{00000000-0005-0000-0000-000086040000}"/>
    <cellStyle name="40% - Accent1 2 4 3" xfId="1163" xr:uid="{00000000-0005-0000-0000-000087040000}"/>
    <cellStyle name="40% - Accent1 2 4 4" xfId="1164" xr:uid="{00000000-0005-0000-0000-000088040000}"/>
    <cellStyle name="40% - Accent1 2 5" xfId="1165" xr:uid="{00000000-0005-0000-0000-000089040000}"/>
    <cellStyle name="40% - Accent1 2 5 2" xfId="1166" xr:uid="{00000000-0005-0000-0000-00008A040000}"/>
    <cellStyle name="40% - Accent1 2 6" xfId="1167" xr:uid="{00000000-0005-0000-0000-00008B040000}"/>
    <cellStyle name="40% - Accent1 2 6 2" xfId="1168" xr:uid="{00000000-0005-0000-0000-00008C040000}"/>
    <cellStyle name="40% - Accent1 2 7" xfId="1169" xr:uid="{00000000-0005-0000-0000-00008D040000}"/>
    <cellStyle name="40% - Accent1 2 8" xfId="1170" xr:uid="{00000000-0005-0000-0000-00008E040000}"/>
    <cellStyle name="40% - Accent1 3" xfId="1171" xr:uid="{00000000-0005-0000-0000-00008F040000}"/>
    <cellStyle name="40% - Accent1 3 2" xfId="1172" xr:uid="{00000000-0005-0000-0000-000090040000}"/>
    <cellStyle name="40% - Accent1 4" xfId="1173" xr:uid="{00000000-0005-0000-0000-000091040000}"/>
    <cellStyle name="40% - Accent1 4 2" xfId="1174" xr:uid="{00000000-0005-0000-0000-000092040000}"/>
    <cellStyle name="40% - Accent1 4 2 2" xfId="1175" xr:uid="{00000000-0005-0000-0000-000093040000}"/>
    <cellStyle name="40% - Accent1 4 2 2 2" xfId="1176" xr:uid="{00000000-0005-0000-0000-000094040000}"/>
    <cellStyle name="40% - Accent1 4 2 2 2 2" xfId="1177" xr:uid="{00000000-0005-0000-0000-000095040000}"/>
    <cellStyle name="40% - Accent1 4 2 2 3" xfId="1178" xr:uid="{00000000-0005-0000-0000-000096040000}"/>
    <cellStyle name="40% - Accent1 4 2 2 4" xfId="1179" xr:uid="{00000000-0005-0000-0000-000097040000}"/>
    <cellStyle name="40% - Accent1 4 2 3" xfId="1180" xr:uid="{00000000-0005-0000-0000-000098040000}"/>
    <cellStyle name="40% - Accent1 4 2 3 2" xfId="1181" xr:uid="{00000000-0005-0000-0000-000099040000}"/>
    <cellStyle name="40% - Accent1 4 2 4" xfId="1182" xr:uid="{00000000-0005-0000-0000-00009A040000}"/>
    <cellStyle name="40% - Accent1 4 2 5" xfId="1183" xr:uid="{00000000-0005-0000-0000-00009B040000}"/>
    <cellStyle name="40% - Accent1 4 3" xfId="1184" xr:uid="{00000000-0005-0000-0000-00009C040000}"/>
    <cellStyle name="40% - Accent1 4 3 2" xfId="1185" xr:uid="{00000000-0005-0000-0000-00009D040000}"/>
    <cellStyle name="40% - Accent1 4 3 2 2" xfId="1186" xr:uid="{00000000-0005-0000-0000-00009E040000}"/>
    <cellStyle name="40% - Accent1 4 3 3" xfId="1187" xr:uid="{00000000-0005-0000-0000-00009F040000}"/>
    <cellStyle name="40% - Accent1 4 3 4" xfId="1188" xr:uid="{00000000-0005-0000-0000-0000A0040000}"/>
    <cellStyle name="40% - Accent1 4 4" xfId="1189" xr:uid="{00000000-0005-0000-0000-0000A1040000}"/>
    <cellStyle name="40% - Accent1 4 4 2" xfId="1190" xr:uid="{00000000-0005-0000-0000-0000A2040000}"/>
    <cellStyle name="40% - Accent1 4 5" xfId="1191" xr:uid="{00000000-0005-0000-0000-0000A3040000}"/>
    <cellStyle name="40% - Accent1 4 5 2" xfId="1192" xr:uid="{00000000-0005-0000-0000-0000A4040000}"/>
    <cellStyle name="40% - Accent1 4 6" xfId="1193" xr:uid="{00000000-0005-0000-0000-0000A5040000}"/>
    <cellStyle name="40% - Accent1 4 7" xfId="1194" xr:uid="{00000000-0005-0000-0000-0000A6040000}"/>
    <cellStyle name="40% - Accent1 5" xfId="1195" xr:uid="{00000000-0005-0000-0000-0000A7040000}"/>
    <cellStyle name="40% - Accent1 5 2" xfId="1196" xr:uid="{00000000-0005-0000-0000-0000A8040000}"/>
    <cellStyle name="40% - Accent1 5 2 2" xfId="1197" xr:uid="{00000000-0005-0000-0000-0000A9040000}"/>
    <cellStyle name="40% - Accent1 5 2 2 2" xfId="1198" xr:uid="{00000000-0005-0000-0000-0000AA040000}"/>
    <cellStyle name="40% - Accent1 5 2 2 2 2" xfId="1199" xr:uid="{00000000-0005-0000-0000-0000AB040000}"/>
    <cellStyle name="40% - Accent1 5 2 2 3" xfId="1200" xr:uid="{00000000-0005-0000-0000-0000AC040000}"/>
    <cellStyle name="40% - Accent1 5 2 2 4" xfId="1201" xr:uid="{00000000-0005-0000-0000-0000AD040000}"/>
    <cellStyle name="40% - Accent1 5 2 3" xfId="1202" xr:uid="{00000000-0005-0000-0000-0000AE040000}"/>
    <cellStyle name="40% - Accent1 5 2 3 2" xfId="1203" xr:uid="{00000000-0005-0000-0000-0000AF040000}"/>
    <cellStyle name="40% - Accent1 5 2 4" xfId="1204" xr:uid="{00000000-0005-0000-0000-0000B0040000}"/>
    <cellStyle name="40% - Accent1 5 2 5" xfId="1205" xr:uid="{00000000-0005-0000-0000-0000B1040000}"/>
    <cellStyle name="40% - Accent1 5 3" xfId="1206" xr:uid="{00000000-0005-0000-0000-0000B2040000}"/>
    <cellStyle name="40% - Accent1 5 3 2" xfId="1207" xr:uid="{00000000-0005-0000-0000-0000B3040000}"/>
    <cellStyle name="40% - Accent1 5 3 2 2" xfId="1208" xr:uid="{00000000-0005-0000-0000-0000B4040000}"/>
    <cellStyle name="40% - Accent1 5 3 3" xfId="1209" xr:uid="{00000000-0005-0000-0000-0000B5040000}"/>
    <cellStyle name="40% - Accent1 5 3 4" xfId="1210" xr:uid="{00000000-0005-0000-0000-0000B6040000}"/>
    <cellStyle name="40% - Accent1 5 4" xfId="1211" xr:uid="{00000000-0005-0000-0000-0000B7040000}"/>
    <cellStyle name="40% - Accent1 5 4 2" xfId="1212" xr:uid="{00000000-0005-0000-0000-0000B8040000}"/>
    <cellStyle name="40% - Accent1 5 5" xfId="1213" xr:uid="{00000000-0005-0000-0000-0000B9040000}"/>
    <cellStyle name="40% - Accent1 5 5 2" xfId="1214" xr:uid="{00000000-0005-0000-0000-0000BA040000}"/>
    <cellStyle name="40% - Accent1 5 6" xfId="1215" xr:uid="{00000000-0005-0000-0000-0000BB040000}"/>
    <cellStyle name="40% - Accent1 5 7" xfId="1216" xr:uid="{00000000-0005-0000-0000-0000BC040000}"/>
    <cellStyle name="40% - Accent1 6" xfId="1217" xr:uid="{00000000-0005-0000-0000-0000BD040000}"/>
    <cellStyle name="40% - Accent1 7" xfId="1218" xr:uid="{00000000-0005-0000-0000-0000BE040000}"/>
    <cellStyle name="40% - Accent1 7 2" xfId="1219" xr:uid="{00000000-0005-0000-0000-0000BF040000}"/>
    <cellStyle name="40% - Accent1 7 2 2" xfId="1220" xr:uid="{00000000-0005-0000-0000-0000C0040000}"/>
    <cellStyle name="40% - Accent1 7 2 2 2" xfId="1221" xr:uid="{00000000-0005-0000-0000-0000C1040000}"/>
    <cellStyle name="40% - Accent1 7 2 2 2 2" xfId="1222" xr:uid="{00000000-0005-0000-0000-0000C2040000}"/>
    <cellStyle name="40% - Accent1 7 2 2 3" xfId="1223" xr:uid="{00000000-0005-0000-0000-0000C3040000}"/>
    <cellStyle name="40% - Accent1 7 2 2 4" xfId="1224" xr:uid="{00000000-0005-0000-0000-0000C4040000}"/>
    <cellStyle name="40% - Accent1 7 2 3" xfId="1225" xr:uid="{00000000-0005-0000-0000-0000C5040000}"/>
    <cellStyle name="40% - Accent1 7 2 3 2" xfId="1226" xr:uid="{00000000-0005-0000-0000-0000C6040000}"/>
    <cellStyle name="40% - Accent1 7 2 4" xfId="1227" xr:uid="{00000000-0005-0000-0000-0000C7040000}"/>
    <cellStyle name="40% - Accent1 7 2 5" xfId="1228" xr:uid="{00000000-0005-0000-0000-0000C8040000}"/>
    <cellStyle name="40% - Accent1 7 3" xfId="1229" xr:uid="{00000000-0005-0000-0000-0000C9040000}"/>
    <cellStyle name="40% - Accent1 7 3 2" xfId="1230" xr:uid="{00000000-0005-0000-0000-0000CA040000}"/>
    <cellStyle name="40% - Accent1 7 3 2 2" xfId="1231" xr:uid="{00000000-0005-0000-0000-0000CB040000}"/>
    <cellStyle name="40% - Accent1 7 3 3" xfId="1232" xr:uid="{00000000-0005-0000-0000-0000CC040000}"/>
    <cellStyle name="40% - Accent1 7 3 4" xfId="1233" xr:uid="{00000000-0005-0000-0000-0000CD040000}"/>
    <cellStyle name="40% - Accent1 7 4" xfId="1234" xr:uid="{00000000-0005-0000-0000-0000CE040000}"/>
    <cellStyle name="40% - Accent1 7 4 2" xfId="1235" xr:uid="{00000000-0005-0000-0000-0000CF040000}"/>
    <cellStyle name="40% - Accent1 7 5" xfId="1236" xr:uid="{00000000-0005-0000-0000-0000D0040000}"/>
    <cellStyle name="40% - Accent1 7 6" xfId="1237" xr:uid="{00000000-0005-0000-0000-0000D1040000}"/>
    <cellStyle name="40% - Accent1 8" xfId="1238" xr:uid="{00000000-0005-0000-0000-0000D2040000}"/>
    <cellStyle name="40% - Accent1 8 2" xfId="1239" xr:uid="{00000000-0005-0000-0000-0000D3040000}"/>
    <cellStyle name="40% - Accent1 8 2 2" xfId="1240" xr:uid="{00000000-0005-0000-0000-0000D4040000}"/>
    <cellStyle name="40% - Accent1 8 2 2 2" xfId="1241" xr:uid="{00000000-0005-0000-0000-0000D5040000}"/>
    <cellStyle name="40% - Accent1 8 2 2 2 2" xfId="1242" xr:uid="{00000000-0005-0000-0000-0000D6040000}"/>
    <cellStyle name="40% - Accent1 8 2 2 3" xfId="1243" xr:uid="{00000000-0005-0000-0000-0000D7040000}"/>
    <cellStyle name="40% - Accent1 8 2 2 4" xfId="1244" xr:uid="{00000000-0005-0000-0000-0000D8040000}"/>
    <cellStyle name="40% - Accent1 8 2 3" xfId="1245" xr:uid="{00000000-0005-0000-0000-0000D9040000}"/>
    <cellStyle name="40% - Accent1 8 2 3 2" xfId="1246" xr:uid="{00000000-0005-0000-0000-0000DA040000}"/>
    <cellStyle name="40% - Accent1 8 2 4" xfId="1247" xr:uid="{00000000-0005-0000-0000-0000DB040000}"/>
    <cellStyle name="40% - Accent1 8 2 5" xfId="1248" xr:uid="{00000000-0005-0000-0000-0000DC040000}"/>
    <cellStyle name="40% - Accent1 8 3" xfId="1249" xr:uid="{00000000-0005-0000-0000-0000DD040000}"/>
    <cellStyle name="40% - Accent1 8 3 2" xfId="1250" xr:uid="{00000000-0005-0000-0000-0000DE040000}"/>
    <cellStyle name="40% - Accent1 8 3 2 2" xfId="1251" xr:uid="{00000000-0005-0000-0000-0000DF040000}"/>
    <cellStyle name="40% - Accent1 8 3 3" xfId="1252" xr:uid="{00000000-0005-0000-0000-0000E0040000}"/>
    <cellStyle name="40% - Accent1 8 3 4" xfId="1253" xr:uid="{00000000-0005-0000-0000-0000E1040000}"/>
    <cellStyle name="40% - Accent1 8 4" xfId="1254" xr:uid="{00000000-0005-0000-0000-0000E2040000}"/>
    <cellStyle name="40% - Accent1 8 4 2" xfId="1255" xr:uid="{00000000-0005-0000-0000-0000E3040000}"/>
    <cellStyle name="40% - Accent1 8 5" xfId="1256" xr:uid="{00000000-0005-0000-0000-0000E4040000}"/>
    <cellStyle name="40% - Accent1 8 6" xfId="1257" xr:uid="{00000000-0005-0000-0000-0000E5040000}"/>
    <cellStyle name="40% - Accent1 9" xfId="1258" xr:uid="{00000000-0005-0000-0000-0000E6040000}"/>
    <cellStyle name="40% - Accent1 9 2" xfId="1259" xr:uid="{00000000-0005-0000-0000-0000E7040000}"/>
    <cellStyle name="40% - Accent1 9 2 2" xfId="1260" xr:uid="{00000000-0005-0000-0000-0000E8040000}"/>
    <cellStyle name="40% - Accent1 9 2 2 2" xfId="1261" xr:uid="{00000000-0005-0000-0000-0000E9040000}"/>
    <cellStyle name="40% - Accent1 9 2 2 2 2" xfId="1262" xr:uid="{00000000-0005-0000-0000-0000EA040000}"/>
    <cellStyle name="40% - Accent1 9 2 2 3" xfId="1263" xr:uid="{00000000-0005-0000-0000-0000EB040000}"/>
    <cellStyle name="40% - Accent1 9 2 2 4" xfId="1264" xr:uid="{00000000-0005-0000-0000-0000EC040000}"/>
    <cellStyle name="40% - Accent1 9 2 3" xfId="1265" xr:uid="{00000000-0005-0000-0000-0000ED040000}"/>
    <cellStyle name="40% - Accent1 9 2 3 2" xfId="1266" xr:uid="{00000000-0005-0000-0000-0000EE040000}"/>
    <cellStyle name="40% - Accent1 9 2 4" xfId="1267" xr:uid="{00000000-0005-0000-0000-0000EF040000}"/>
    <cellStyle name="40% - Accent1 9 2 5" xfId="1268" xr:uid="{00000000-0005-0000-0000-0000F0040000}"/>
    <cellStyle name="40% - Accent1 9 3" xfId="1269" xr:uid="{00000000-0005-0000-0000-0000F1040000}"/>
    <cellStyle name="40% - Accent1 9 3 2" xfId="1270" xr:uid="{00000000-0005-0000-0000-0000F2040000}"/>
    <cellStyle name="40% - Accent1 9 3 2 2" xfId="1271" xr:uid="{00000000-0005-0000-0000-0000F3040000}"/>
    <cellStyle name="40% - Accent1 9 3 3" xfId="1272" xr:uid="{00000000-0005-0000-0000-0000F4040000}"/>
    <cellStyle name="40% - Accent1 9 3 4" xfId="1273" xr:uid="{00000000-0005-0000-0000-0000F5040000}"/>
    <cellStyle name="40% - Accent1 9 4" xfId="1274" xr:uid="{00000000-0005-0000-0000-0000F6040000}"/>
    <cellStyle name="40% - Accent1 9 4 2" xfId="1275" xr:uid="{00000000-0005-0000-0000-0000F7040000}"/>
    <cellStyle name="40% - Accent1 9 5" xfId="1276" xr:uid="{00000000-0005-0000-0000-0000F8040000}"/>
    <cellStyle name="40% - Accent1 9 6" xfId="1277" xr:uid="{00000000-0005-0000-0000-0000F9040000}"/>
    <cellStyle name="40% - Accent2 10" xfId="1278" xr:uid="{00000000-0005-0000-0000-0000FA040000}"/>
    <cellStyle name="40% - Accent2 10 2" xfId="1279" xr:uid="{00000000-0005-0000-0000-0000FB040000}"/>
    <cellStyle name="40% - Accent2 10 2 2" xfId="1280" xr:uid="{00000000-0005-0000-0000-0000FC040000}"/>
    <cellStyle name="40% - Accent2 10 2 2 2" xfId="1281" xr:uid="{00000000-0005-0000-0000-0000FD040000}"/>
    <cellStyle name="40% - Accent2 10 2 3" xfId="1282" xr:uid="{00000000-0005-0000-0000-0000FE040000}"/>
    <cellStyle name="40% - Accent2 10 2 4" xfId="1283" xr:uid="{00000000-0005-0000-0000-0000FF040000}"/>
    <cellStyle name="40% - Accent2 10 3" xfId="1284" xr:uid="{00000000-0005-0000-0000-000000050000}"/>
    <cellStyle name="40% - Accent2 10 3 2" xfId="1285" xr:uid="{00000000-0005-0000-0000-000001050000}"/>
    <cellStyle name="40% - Accent2 10 4" xfId="1286" xr:uid="{00000000-0005-0000-0000-000002050000}"/>
    <cellStyle name="40% - Accent2 10 5" xfId="1287" xr:uid="{00000000-0005-0000-0000-000003050000}"/>
    <cellStyle name="40% - Accent2 11" xfId="1288" xr:uid="{00000000-0005-0000-0000-000004050000}"/>
    <cellStyle name="40% - Accent2 11 2" xfId="1289" xr:uid="{00000000-0005-0000-0000-000005050000}"/>
    <cellStyle name="40% - Accent2 11 2 2" xfId="1290" xr:uid="{00000000-0005-0000-0000-000006050000}"/>
    <cellStyle name="40% - Accent2 11 2 2 2" xfId="1291" xr:uid="{00000000-0005-0000-0000-000007050000}"/>
    <cellStyle name="40% - Accent2 11 2 3" xfId="1292" xr:uid="{00000000-0005-0000-0000-000008050000}"/>
    <cellStyle name="40% - Accent2 11 2 4" xfId="1293" xr:uid="{00000000-0005-0000-0000-000009050000}"/>
    <cellStyle name="40% - Accent2 11 3" xfId="1294" xr:uid="{00000000-0005-0000-0000-00000A050000}"/>
    <cellStyle name="40% - Accent2 11 3 2" xfId="1295" xr:uid="{00000000-0005-0000-0000-00000B050000}"/>
    <cellStyle name="40% - Accent2 11 4" xfId="1296" xr:uid="{00000000-0005-0000-0000-00000C050000}"/>
    <cellStyle name="40% - Accent2 11 5" xfId="1297" xr:uid="{00000000-0005-0000-0000-00000D050000}"/>
    <cellStyle name="40% - Accent2 12" xfId="1298" xr:uid="{00000000-0005-0000-0000-00000E050000}"/>
    <cellStyle name="40% - Accent2 12 2" xfId="1299" xr:uid="{00000000-0005-0000-0000-00000F050000}"/>
    <cellStyle name="40% - Accent2 12 2 2" xfId="1300" xr:uid="{00000000-0005-0000-0000-000010050000}"/>
    <cellStyle name="40% - Accent2 12 3" xfId="1301" xr:uid="{00000000-0005-0000-0000-000011050000}"/>
    <cellStyle name="40% - Accent2 12 4" xfId="1302" xr:uid="{00000000-0005-0000-0000-000012050000}"/>
    <cellStyle name="40% - Accent2 13" xfId="1303" xr:uid="{00000000-0005-0000-0000-000013050000}"/>
    <cellStyle name="40% - Accent2 13 2" xfId="1304" xr:uid="{00000000-0005-0000-0000-000014050000}"/>
    <cellStyle name="40% - Accent2 14" xfId="1305" xr:uid="{00000000-0005-0000-0000-000015050000}"/>
    <cellStyle name="40% - Accent2 14 2" xfId="1306" xr:uid="{00000000-0005-0000-0000-000016050000}"/>
    <cellStyle name="40% - Accent2 15" xfId="1307" xr:uid="{00000000-0005-0000-0000-000017050000}"/>
    <cellStyle name="40% - Accent2 16" xfId="1308" xr:uid="{00000000-0005-0000-0000-000018050000}"/>
    <cellStyle name="40% - Accent2 2" xfId="1309" xr:uid="{00000000-0005-0000-0000-000019050000}"/>
    <cellStyle name="40% - Accent2 2 2" xfId="1310" xr:uid="{00000000-0005-0000-0000-00001A050000}"/>
    <cellStyle name="40% - Accent2 2 2 2" xfId="1311" xr:uid="{00000000-0005-0000-0000-00001B050000}"/>
    <cellStyle name="40% - Accent2 2 2 2 2" xfId="1312" xr:uid="{00000000-0005-0000-0000-00001C050000}"/>
    <cellStyle name="40% - Accent2 2 2 2 2 2" xfId="1313" xr:uid="{00000000-0005-0000-0000-00001D050000}"/>
    <cellStyle name="40% - Accent2 2 2 2 2 2 2" xfId="1314" xr:uid="{00000000-0005-0000-0000-00001E050000}"/>
    <cellStyle name="40% - Accent2 2 2 2 2 3" xfId="1315" xr:uid="{00000000-0005-0000-0000-00001F050000}"/>
    <cellStyle name="40% - Accent2 2 2 2 2 4" xfId="1316" xr:uid="{00000000-0005-0000-0000-000020050000}"/>
    <cellStyle name="40% - Accent2 2 2 2 3" xfId="1317" xr:uid="{00000000-0005-0000-0000-000021050000}"/>
    <cellStyle name="40% - Accent2 2 2 2 3 2" xfId="1318" xr:uid="{00000000-0005-0000-0000-000022050000}"/>
    <cellStyle name="40% - Accent2 2 2 2 4" xfId="1319" xr:uid="{00000000-0005-0000-0000-000023050000}"/>
    <cellStyle name="40% - Accent2 2 2 2 5" xfId="1320" xr:uid="{00000000-0005-0000-0000-000024050000}"/>
    <cellStyle name="40% - Accent2 2 2 3" xfId="1321" xr:uid="{00000000-0005-0000-0000-000025050000}"/>
    <cellStyle name="40% - Accent2 2 2 3 2" xfId="1322" xr:uid="{00000000-0005-0000-0000-000026050000}"/>
    <cellStyle name="40% - Accent2 2 2 3 2 2" xfId="1323" xr:uid="{00000000-0005-0000-0000-000027050000}"/>
    <cellStyle name="40% - Accent2 2 2 3 3" xfId="1324" xr:uid="{00000000-0005-0000-0000-000028050000}"/>
    <cellStyle name="40% - Accent2 2 2 3 4" xfId="1325" xr:uid="{00000000-0005-0000-0000-000029050000}"/>
    <cellStyle name="40% - Accent2 2 2 4" xfId="1326" xr:uid="{00000000-0005-0000-0000-00002A050000}"/>
    <cellStyle name="40% - Accent2 2 2 4 2" xfId="1327" xr:uid="{00000000-0005-0000-0000-00002B050000}"/>
    <cellStyle name="40% - Accent2 2 2 5" xfId="1328" xr:uid="{00000000-0005-0000-0000-00002C050000}"/>
    <cellStyle name="40% - Accent2 2 2 5 2" xfId="1329" xr:uid="{00000000-0005-0000-0000-00002D050000}"/>
    <cellStyle name="40% - Accent2 2 2 6" xfId="1330" xr:uid="{00000000-0005-0000-0000-00002E050000}"/>
    <cellStyle name="40% - Accent2 2 2 7" xfId="1331" xr:uid="{00000000-0005-0000-0000-00002F050000}"/>
    <cellStyle name="40% - Accent2 2 3" xfId="1332" xr:uid="{00000000-0005-0000-0000-000030050000}"/>
    <cellStyle name="40% - Accent2 2 3 2" xfId="1333" xr:uid="{00000000-0005-0000-0000-000031050000}"/>
    <cellStyle name="40% - Accent2 2 3 2 2" xfId="1334" xr:uid="{00000000-0005-0000-0000-000032050000}"/>
    <cellStyle name="40% - Accent2 2 3 2 2 2" xfId="1335" xr:uid="{00000000-0005-0000-0000-000033050000}"/>
    <cellStyle name="40% - Accent2 2 3 2 3" xfId="1336" xr:uid="{00000000-0005-0000-0000-000034050000}"/>
    <cellStyle name="40% - Accent2 2 3 2 4" xfId="1337" xr:uid="{00000000-0005-0000-0000-000035050000}"/>
    <cellStyle name="40% - Accent2 2 3 3" xfId="1338" xr:uid="{00000000-0005-0000-0000-000036050000}"/>
    <cellStyle name="40% - Accent2 2 3 3 2" xfId="1339" xr:uid="{00000000-0005-0000-0000-000037050000}"/>
    <cellStyle name="40% - Accent2 2 3 4" xfId="1340" xr:uid="{00000000-0005-0000-0000-000038050000}"/>
    <cellStyle name="40% - Accent2 2 3 5" xfId="1341" xr:uid="{00000000-0005-0000-0000-000039050000}"/>
    <cellStyle name="40% - Accent2 2 4" xfId="1342" xr:uid="{00000000-0005-0000-0000-00003A050000}"/>
    <cellStyle name="40% - Accent2 2 4 2" xfId="1343" xr:uid="{00000000-0005-0000-0000-00003B050000}"/>
    <cellStyle name="40% - Accent2 2 4 2 2" xfId="1344" xr:uid="{00000000-0005-0000-0000-00003C050000}"/>
    <cellStyle name="40% - Accent2 2 4 3" xfId="1345" xr:uid="{00000000-0005-0000-0000-00003D050000}"/>
    <cellStyle name="40% - Accent2 2 4 4" xfId="1346" xr:uid="{00000000-0005-0000-0000-00003E050000}"/>
    <cellStyle name="40% - Accent2 2 5" xfId="1347" xr:uid="{00000000-0005-0000-0000-00003F050000}"/>
    <cellStyle name="40% - Accent2 2 5 2" xfId="1348" xr:uid="{00000000-0005-0000-0000-000040050000}"/>
    <cellStyle name="40% - Accent2 2 6" xfId="1349" xr:uid="{00000000-0005-0000-0000-000041050000}"/>
    <cellStyle name="40% - Accent2 2 6 2" xfId="1350" xr:uid="{00000000-0005-0000-0000-000042050000}"/>
    <cellStyle name="40% - Accent2 2 7" xfId="1351" xr:uid="{00000000-0005-0000-0000-000043050000}"/>
    <cellStyle name="40% - Accent2 2 8" xfId="1352" xr:uid="{00000000-0005-0000-0000-000044050000}"/>
    <cellStyle name="40% - Accent2 3" xfId="1353" xr:uid="{00000000-0005-0000-0000-000045050000}"/>
    <cellStyle name="40% - Accent2 3 2" xfId="1354" xr:uid="{00000000-0005-0000-0000-000046050000}"/>
    <cellStyle name="40% - Accent2 4" xfId="1355" xr:uid="{00000000-0005-0000-0000-000047050000}"/>
    <cellStyle name="40% - Accent2 4 2" xfId="1356" xr:uid="{00000000-0005-0000-0000-000048050000}"/>
    <cellStyle name="40% - Accent2 4 2 2" xfId="1357" xr:uid="{00000000-0005-0000-0000-000049050000}"/>
    <cellStyle name="40% - Accent2 4 2 2 2" xfId="1358" xr:uid="{00000000-0005-0000-0000-00004A050000}"/>
    <cellStyle name="40% - Accent2 4 2 2 2 2" xfId="1359" xr:uid="{00000000-0005-0000-0000-00004B050000}"/>
    <cellStyle name="40% - Accent2 4 2 2 3" xfId="1360" xr:uid="{00000000-0005-0000-0000-00004C050000}"/>
    <cellStyle name="40% - Accent2 4 2 2 4" xfId="1361" xr:uid="{00000000-0005-0000-0000-00004D050000}"/>
    <cellStyle name="40% - Accent2 4 2 3" xfId="1362" xr:uid="{00000000-0005-0000-0000-00004E050000}"/>
    <cellStyle name="40% - Accent2 4 2 3 2" xfId="1363" xr:uid="{00000000-0005-0000-0000-00004F050000}"/>
    <cellStyle name="40% - Accent2 4 2 4" xfId="1364" xr:uid="{00000000-0005-0000-0000-000050050000}"/>
    <cellStyle name="40% - Accent2 4 2 5" xfId="1365" xr:uid="{00000000-0005-0000-0000-000051050000}"/>
    <cellStyle name="40% - Accent2 4 3" xfId="1366" xr:uid="{00000000-0005-0000-0000-000052050000}"/>
    <cellStyle name="40% - Accent2 4 3 2" xfId="1367" xr:uid="{00000000-0005-0000-0000-000053050000}"/>
    <cellStyle name="40% - Accent2 4 3 2 2" xfId="1368" xr:uid="{00000000-0005-0000-0000-000054050000}"/>
    <cellStyle name="40% - Accent2 4 3 3" xfId="1369" xr:uid="{00000000-0005-0000-0000-000055050000}"/>
    <cellStyle name="40% - Accent2 4 3 4" xfId="1370" xr:uid="{00000000-0005-0000-0000-000056050000}"/>
    <cellStyle name="40% - Accent2 4 4" xfId="1371" xr:uid="{00000000-0005-0000-0000-000057050000}"/>
    <cellStyle name="40% - Accent2 4 4 2" xfId="1372" xr:uid="{00000000-0005-0000-0000-000058050000}"/>
    <cellStyle name="40% - Accent2 4 5" xfId="1373" xr:uid="{00000000-0005-0000-0000-000059050000}"/>
    <cellStyle name="40% - Accent2 4 5 2" xfId="1374" xr:uid="{00000000-0005-0000-0000-00005A050000}"/>
    <cellStyle name="40% - Accent2 4 6" xfId="1375" xr:uid="{00000000-0005-0000-0000-00005B050000}"/>
    <cellStyle name="40% - Accent2 4 7" xfId="1376" xr:uid="{00000000-0005-0000-0000-00005C050000}"/>
    <cellStyle name="40% - Accent2 5" xfId="1377" xr:uid="{00000000-0005-0000-0000-00005D050000}"/>
    <cellStyle name="40% - Accent2 5 2" xfId="1378" xr:uid="{00000000-0005-0000-0000-00005E050000}"/>
    <cellStyle name="40% - Accent2 5 2 2" xfId="1379" xr:uid="{00000000-0005-0000-0000-00005F050000}"/>
    <cellStyle name="40% - Accent2 5 2 2 2" xfId="1380" xr:uid="{00000000-0005-0000-0000-000060050000}"/>
    <cellStyle name="40% - Accent2 5 2 2 2 2" xfId="1381" xr:uid="{00000000-0005-0000-0000-000061050000}"/>
    <cellStyle name="40% - Accent2 5 2 2 3" xfId="1382" xr:uid="{00000000-0005-0000-0000-000062050000}"/>
    <cellStyle name="40% - Accent2 5 2 2 4" xfId="1383" xr:uid="{00000000-0005-0000-0000-000063050000}"/>
    <cellStyle name="40% - Accent2 5 2 3" xfId="1384" xr:uid="{00000000-0005-0000-0000-000064050000}"/>
    <cellStyle name="40% - Accent2 5 2 3 2" xfId="1385" xr:uid="{00000000-0005-0000-0000-000065050000}"/>
    <cellStyle name="40% - Accent2 5 2 4" xfId="1386" xr:uid="{00000000-0005-0000-0000-000066050000}"/>
    <cellStyle name="40% - Accent2 5 2 5" xfId="1387" xr:uid="{00000000-0005-0000-0000-000067050000}"/>
    <cellStyle name="40% - Accent2 5 3" xfId="1388" xr:uid="{00000000-0005-0000-0000-000068050000}"/>
    <cellStyle name="40% - Accent2 5 3 2" xfId="1389" xr:uid="{00000000-0005-0000-0000-000069050000}"/>
    <cellStyle name="40% - Accent2 5 3 2 2" xfId="1390" xr:uid="{00000000-0005-0000-0000-00006A050000}"/>
    <cellStyle name="40% - Accent2 5 3 3" xfId="1391" xr:uid="{00000000-0005-0000-0000-00006B050000}"/>
    <cellStyle name="40% - Accent2 5 3 4" xfId="1392" xr:uid="{00000000-0005-0000-0000-00006C050000}"/>
    <cellStyle name="40% - Accent2 5 4" xfId="1393" xr:uid="{00000000-0005-0000-0000-00006D050000}"/>
    <cellStyle name="40% - Accent2 5 4 2" xfId="1394" xr:uid="{00000000-0005-0000-0000-00006E050000}"/>
    <cellStyle name="40% - Accent2 5 5" xfId="1395" xr:uid="{00000000-0005-0000-0000-00006F050000}"/>
    <cellStyle name="40% - Accent2 5 5 2" xfId="1396" xr:uid="{00000000-0005-0000-0000-000070050000}"/>
    <cellStyle name="40% - Accent2 5 6" xfId="1397" xr:uid="{00000000-0005-0000-0000-000071050000}"/>
    <cellStyle name="40% - Accent2 5 7" xfId="1398" xr:uid="{00000000-0005-0000-0000-000072050000}"/>
    <cellStyle name="40% - Accent2 6" xfId="1399" xr:uid="{00000000-0005-0000-0000-000073050000}"/>
    <cellStyle name="40% - Accent2 7" xfId="1400" xr:uid="{00000000-0005-0000-0000-000074050000}"/>
    <cellStyle name="40% - Accent2 7 2" xfId="1401" xr:uid="{00000000-0005-0000-0000-000075050000}"/>
    <cellStyle name="40% - Accent2 7 2 2" xfId="1402" xr:uid="{00000000-0005-0000-0000-000076050000}"/>
    <cellStyle name="40% - Accent2 7 2 2 2" xfId="1403" xr:uid="{00000000-0005-0000-0000-000077050000}"/>
    <cellStyle name="40% - Accent2 7 2 2 2 2" xfId="1404" xr:uid="{00000000-0005-0000-0000-000078050000}"/>
    <cellStyle name="40% - Accent2 7 2 2 3" xfId="1405" xr:uid="{00000000-0005-0000-0000-000079050000}"/>
    <cellStyle name="40% - Accent2 7 2 2 4" xfId="1406" xr:uid="{00000000-0005-0000-0000-00007A050000}"/>
    <cellStyle name="40% - Accent2 7 2 3" xfId="1407" xr:uid="{00000000-0005-0000-0000-00007B050000}"/>
    <cellStyle name="40% - Accent2 7 2 3 2" xfId="1408" xr:uid="{00000000-0005-0000-0000-00007C050000}"/>
    <cellStyle name="40% - Accent2 7 2 4" xfId="1409" xr:uid="{00000000-0005-0000-0000-00007D050000}"/>
    <cellStyle name="40% - Accent2 7 2 5" xfId="1410" xr:uid="{00000000-0005-0000-0000-00007E050000}"/>
    <cellStyle name="40% - Accent2 7 3" xfId="1411" xr:uid="{00000000-0005-0000-0000-00007F050000}"/>
    <cellStyle name="40% - Accent2 7 3 2" xfId="1412" xr:uid="{00000000-0005-0000-0000-000080050000}"/>
    <cellStyle name="40% - Accent2 7 3 2 2" xfId="1413" xr:uid="{00000000-0005-0000-0000-000081050000}"/>
    <cellStyle name="40% - Accent2 7 3 3" xfId="1414" xr:uid="{00000000-0005-0000-0000-000082050000}"/>
    <cellStyle name="40% - Accent2 7 3 4" xfId="1415" xr:uid="{00000000-0005-0000-0000-000083050000}"/>
    <cellStyle name="40% - Accent2 7 4" xfId="1416" xr:uid="{00000000-0005-0000-0000-000084050000}"/>
    <cellStyle name="40% - Accent2 7 4 2" xfId="1417" xr:uid="{00000000-0005-0000-0000-000085050000}"/>
    <cellStyle name="40% - Accent2 7 5" xfId="1418" xr:uid="{00000000-0005-0000-0000-000086050000}"/>
    <cellStyle name="40% - Accent2 7 6" xfId="1419" xr:uid="{00000000-0005-0000-0000-000087050000}"/>
    <cellStyle name="40% - Accent2 8" xfId="1420" xr:uid="{00000000-0005-0000-0000-000088050000}"/>
    <cellStyle name="40% - Accent2 8 2" xfId="1421" xr:uid="{00000000-0005-0000-0000-000089050000}"/>
    <cellStyle name="40% - Accent2 8 2 2" xfId="1422" xr:uid="{00000000-0005-0000-0000-00008A050000}"/>
    <cellStyle name="40% - Accent2 8 2 2 2" xfId="1423" xr:uid="{00000000-0005-0000-0000-00008B050000}"/>
    <cellStyle name="40% - Accent2 8 2 2 2 2" xfId="1424" xr:uid="{00000000-0005-0000-0000-00008C050000}"/>
    <cellStyle name="40% - Accent2 8 2 2 3" xfId="1425" xr:uid="{00000000-0005-0000-0000-00008D050000}"/>
    <cellStyle name="40% - Accent2 8 2 2 4" xfId="1426" xr:uid="{00000000-0005-0000-0000-00008E050000}"/>
    <cellStyle name="40% - Accent2 8 2 3" xfId="1427" xr:uid="{00000000-0005-0000-0000-00008F050000}"/>
    <cellStyle name="40% - Accent2 8 2 3 2" xfId="1428" xr:uid="{00000000-0005-0000-0000-000090050000}"/>
    <cellStyle name="40% - Accent2 8 2 4" xfId="1429" xr:uid="{00000000-0005-0000-0000-000091050000}"/>
    <cellStyle name="40% - Accent2 8 2 5" xfId="1430" xr:uid="{00000000-0005-0000-0000-000092050000}"/>
    <cellStyle name="40% - Accent2 8 3" xfId="1431" xr:uid="{00000000-0005-0000-0000-000093050000}"/>
    <cellStyle name="40% - Accent2 8 3 2" xfId="1432" xr:uid="{00000000-0005-0000-0000-000094050000}"/>
    <cellStyle name="40% - Accent2 8 3 2 2" xfId="1433" xr:uid="{00000000-0005-0000-0000-000095050000}"/>
    <cellStyle name="40% - Accent2 8 3 3" xfId="1434" xr:uid="{00000000-0005-0000-0000-000096050000}"/>
    <cellStyle name="40% - Accent2 8 3 4" xfId="1435" xr:uid="{00000000-0005-0000-0000-000097050000}"/>
    <cellStyle name="40% - Accent2 8 4" xfId="1436" xr:uid="{00000000-0005-0000-0000-000098050000}"/>
    <cellStyle name="40% - Accent2 8 4 2" xfId="1437" xr:uid="{00000000-0005-0000-0000-000099050000}"/>
    <cellStyle name="40% - Accent2 8 5" xfId="1438" xr:uid="{00000000-0005-0000-0000-00009A050000}"/>
    <cellStyle name="40% - Accent2 8 6" xfId="1439" xr:uid="{00000000-0005-0000-0000-00009B050000}"/>
    <cellStyle name="40% - Accent2 9" xfId="1440" xr:uid="{00000000-0005-0000-0000-00009C050000}"/>
    <cellStyle name="40% - Accent2 9 2" xfId="1441" xr:uid="{00000000-0005-0000-0000-00009D050000}"/>
    <cellStyle name="40% - Accent2 9 2 2" xfId="1442" xr:uid="{00000000-0005-0000-0000-00009E050000}"/>
    <cellStyle name="40% - Accent2 9 2 2 2" xfId="1443" xr:uid="{00000000-0005-0000-0000-00009F050000}"/>
    <cellStyle name="40% - Accent2 9 2 2 2 2" xfId="1444" xr:uid="{00000000-0005-0000-0000-0000A0050000}"/>
    <cellStyle name="40% - Accent2 9 2 2 3" xfId="1445" xr:uid="{00000000-0005-0000-0000-0000A1050000}"/>
    <cellStyle name="40% - Accent2 9 2 2 4" xfId="1446" xr:uid="{00000000-0005-0000-0000-0000A2050000}"/>
    <cellStyle name="40% - Accent2 9 2 3" xfId="1447" xr:uid="{00000000-0005-0000-0000-0000A3050000}"/>
    <cellStyle name="40% - Accent2 9 2 3 2" xfId="1448" xr:uid="{00000000-0005-0000-0000-0000A4050000}"/>
    <cellStyle name="40% - Accent2 9 2 4" xfId="1449" xr:uid="{00000000-0005-0000-0000-0000A5050000}"/>
    <cellStyle name="40% - Accent2 9 2 5" xfId="1450" xr:uid="{00000000-0005-0000-0000-0000A6050000}"/>
    <cellStyle name="40% - Accent2 9 3" xfId="1451" xr:uid="{00000000-0005-0000-0000-0000A7050000}"/>
    <cellStyle name="40% - Accent2 9 3 2" xfId="1452" xr:uid="{00000000-0005-0000-0000-0000A8050000}"/>
    <cellStyle name="40% - Accent2 9 3 2 2" xfId="1453" xr:uid="{00000000-0005-0000-0000-0000A9050000}"/>
    <cellStyle name="40% - Accent2 9 3 3" xfId="1454" xr:uid="{00000000-0005-0000-0000-0000AA050000}"/>
    <cellStyle name="40% - Accent2 9 3 4" xfId="1455" xr:uid="{00000000-0005-0000-0000-0000AB050000}"/>
    <cellStyle name="40% - Accent2 9 4" xfId="1456" xr:uid="{00000000-0005-0000-0000-0000AC050000}"/>
    <cellStyle name="40% - Accent2 9 4 2" xfId="1457" xr:uid="{00000000-0005-0000-0000-0000AD050000}"/>
    <cellStyle name="40% - Accent2 9 5" xfId="1458" xr:uid="{00000000-0005-0000-0000-0000AE050000}"/>
    <cellStyle name="40% - Accent2 9 6" xfId="1459" xr:uid="{00000000-0005-0000-0000-0000AF050000}"/>
    <cellStyle name="40% - Accent3 10" xfId="1460" xr:uid="{00000000-0005-0000-0000-0000B0050000}"/>
    <cellStyle name="40% - Accent3 10 2" xfId="1461" xr:uid="{00000000-0005-0000-0000-0000B1050000}"/>
    <cellStyle name="40% - Accent3 10 2 2" xfId="1462" xr:uid="{00000000-0005-0000-0000-0000B2050000}"/>
    <cellStyle name="40% - Accent3 10 2 2 2" xfId="1463" xr:uid="{00000000-0005-0000-0000-0000B3050000}"/>
    <cellStyle name="40% - Accent3 10 2 3" xfId="1464" xr:uid="{00000000-0005-0000-0000-0000B4050000}"/>
    <cellStyle name="40% - Accent3 10 2 4" xfId="1465" xr:uid="{00000000-0005-0000-0000-0000B5050000}"/>
    <cellStyle name="40% - Accent3 10 3" xfId="1466" xr:uid="{00000000-0005-0000-0000-0000B6050000}"/>
    <cellStyle name="40% - Accent3 10 3 2" xfId="1467" xr:uid="{00000000-0005-0000-0000-0000B7050000}"/>
    <cellStyle name="40% - Accent3 10 4" xfId="1468" xr:uid="{00000000-0005-0000-0000-0000B8050000}"/>
    <cellStyle name="40% - Accent3 10 5" xfId="1469" xr:uid="{00000000-0005-0000-0000-0000B9050000}"/>
    <cellStyle name="40% - Accent3 11" xfId="1470" xr:uid="{00000000-0005-0000-0000-0000BA050000}"/>
    <cellStyle name="40% - Accent3 11 2" xfId="1471" xr:uid="{00000000-0005-0000-0000-0000BB050000}"/>
    <cellStyle name="40% - Accent3 11 2 2" xfId="1472" xr:uid="{00000000-0005-0000-0000-0000BC050000}"/>
    <cellStyle name="40% - Accent3 11 2 2 2" xfId="1473" xr:uid="{00000000-0005-0000-0000-0000BD050000}"/>
    <cellStyle name="40% - Accent3 11 2 3" xfId="1474" xr:uid="{00000000-0005-0000-0000-0000BE050000}"/>
    <cellStyle name="40% - Accent3 11 2 4" xfId="1475" xr:uid="{00000000-0005-0000-0000-0000BF050000}"/>
    <cellStyle name="40% - Accent3 11 3" xfId="1476" xr:uid="{00000000-0005-0000-0000-0000C0050000}"/>
    <cellStyle name="40% - Accent3 11 3 2" xfId="1477" xr:uid="{00000000-0005-0000-0000-0000C1050000}"/>
    <cellStyle name="40% - Accent3 11 4" xfId="1478" xr:uid="{00000000-0005-0000-0000-0000C2050000}"/>
    <cellStyle name="40% - Accent3 11 5" xfId="1479" xr:uid="{00000000-0005-0000-0000-0000C3050000}"/>
    <cellStyle name="40% - Accent3 12" xfId="1480" xr:uid="{00000000-0005-0000-0000-0000C4050000}"/>
    <cellStyle name="40% - Accent3 12 2" xfId="1481" xr:uid="{00000000-0005-0000-0000-0000C5050000}"/>
    <cellStyle name="40% - Accent3 12 2 2" xfId="1482" xr:uid="{00000000-0005-0000-0000-0000C6050000}"/>
    <cellStyle name="40% - Accent3 12 3" xfId="1483" xr:uid="{00000000-0005-0000-0000-0000C7050000}"/>
    <cellStyle name="40% - Accent3 12 4" xfId="1484" xr:uid="{00000000-0005-0000-0000-0000C8050000}"/>
    <cellStyle name="40% - Accent3 13" xfId="1485" xr:uid="{00000000-0005-0000-0000-0000C9050000}"/>
    <cellStyle name="40% - Accent3 13 2" xfId="1486" xr:uid="{00000000-0005-0000-0000-0000CA050000}"/>
    <cellStyle name="40% - Accent3 14" xfId="1487" xr:uid="{00000000-0005-0000-0000-0000CB050000}"/>
    <cellStyle name="40% - Accent3 14 2" xfId="1488" xr:uid="{00000000-0005-0000-0000-0000CC050000}"/>
    <cellStyle name="40% - Accent3 15" xfId="1489" xr:uid="{00000000-0005-0000-0000-0000CD050000}"/>
    <cellStyle name="40% - Accent3 16" xfId="1490" xr:uid="{00000000-0005-0000-0000-0000CE050000}"/>
    <cellStyle name="40% - Accent3 2" xfId="1491" xr:uid="{00000000-0005-0000-0000-0000CF050000}"/>
    <cellStyle name="40% - Accent3 2 2" xfId="1492" xr:uid="{00000000-0005-0000-0000-0000D0050000}"/>
    <cellStyle name="40% - Accent3 2 2 2" xfId="1493" xr:uid="{00000000-0005-0000-0000-0000D1050000}"/>
    <cellStyle name="40% - Accent3 2 2 2 2" xfId="1494" xr:uid="{00000000-0005-0000-0000-0000D2050000}"/>
    <cellStyle name="40% - Accent3 2 2 2 2 2" xfId="1495" xr:uid="{00000000-0005-0000-0000-0000D3050000}"/>
    <cellStyle name="40% - Accent3 2 2 2 2 2 2" xfId="1496" xr:uid="{00000000-0005-0000-0000-0000D4050000}"/>
    <cellStyle name="40% - Accent3 2 2 2 2 3" xfId="1497" xr:uid="{00000000-0005-0000-0000-0000D5050000}"/>
    <cellStyle name="40% - Accent3 2 2 2 2 4" xfId="1498" xr:uid="{00000000-0005-0000-0000-0000D6050000}"/>
    <cellStyle name="40% - Accent3 2 2 2 3" xfId="1499" xr:uid="{00000000-0005-0000-0000-0000D7050000}"/>
    <cellStyle name="40% - Accent3 2 2 2 3 2" xfId="1500" xr:uid="{00000000-0005-0000-0000-0000D8050000}"/>
    <cellStyle name="40% - Accent3 2 2 2 4" xfId="1501" xr:uid="{00000000-0005-0000-0000-0000D9050000}"/>
    <cellStyle name="40% - Accent3 2 2 2 5" xfId="1502" xr:uid="{00000000-0005-0000-0000-0000DA050000}"/>
    <cellStyle name="40% - Accent3 2 2 3" xfId="1503" xr:uid="{00000000-0005-0000-0000-0000DB050000}"/>
    <cellStyle name="40% - Accent3 2 2 3 2" xfId="1504" xr:uid="{00000000-0005-0000-0000-0000DC050000}"/>
    <cellStyle name="40% - Accent3 2 2 3 2 2" xfId="1505" xr:uid="{00000000-0005-0000-0000-0000DD050000}"/>
    <cellStyle name="40% - Accent3 2 2 3 3" xfId="1506" xr:uid="{00000000-0005-0000-0000-0000DE050000}"/>
    <cellStyle name="40% - Accent3 2 2 3 4" xfId="1507" xr:uid="{00000000-0005-0000-0000-0000DF050000}"/>
    <cellStyle name="40% - Accent3 2 2 4" xfId="1508" xr:uid="{00000000-0005-0000-0000-0000E0050000}"/>
    <cellStyle name="40% - Accent3 2 2 4 2" xfId="1509" xr:uid="{00000000-0005-0000-0000-0000E1050000}"/>
    <cellStyle name="40% - Accent3 2 2 5" xfId="1510" xr:uid="{00000000-0005-0000-0000-0000E2050000}"/>
    <cellStyle name="40% - Accent3 2 2 5 2" xfId="1511" xr:uid="{00000000-0005-0000-0000-0000E3050000}"/>
    <cellStyle name="40% - Accent3 2 2 6" xfId="1512" xr:uid="{00000000-0005-0000-0000-0000E4050000}"/>
    <cellStyle name="40% - Accent3 2 2 7" xfId="1513" xr:uid="{00000000-0005-0000-0000-0000E5050000}"/>
    <cellStyle name="40% - Accent3 2 3" xfId="1514" xr:uid="{00000000-0005-0000-0000-0000E6050000}"/>
    <cellStyle name="40% - Accent3 2 3 2" xfId="1515" xr:uid="{00000000-0005-0000-0000-0000E7050000}"/>
    <cellStyle name="40% - Accent3 2 3 2 2" xfId="1516" xr:uid="{00000000-0005-0000-0000-0000E8050000}"/>
    <cellStyle name="40% - Accent3 2 3 2 2 2" xfId="1517" xr:uid="{00000000-0005-0000-0000-0000E9050000}"/>
    <cellStyle name="40% - Accent3 2 3 2 3" xfId="1518" xr:uid="{00000000-0005-0000-0000-0000EA050000}"/>
    <cellStyle name="40% - Accent3 2 3 2 4" xfId="1519" xr:uid="{00000000-0005-0000-0000-0000EB050000}"/>
    <cellStyle name="40% - Accent3 2 3 3" xfId="1520" xr:uid="{00000000-0005-0000-0000-0000EC050000}"/>
    <cellStyle name="40% - Accent3 2 3 3 2" xfId="1521" xr:uid="{00000000-0005-0000-0000-0000ED050000}"/>
    <cellStyle name="40% - Accent3 2 3 4" xfId="1522" xr:uid="{00000000-0005-0000-0000-0000EE050000}"/>
    <cellStyle name="40% - Accent3 2 3 5" xfId="1523" xr:uid="{00000000-0005-0000-0000-0000EF050000}"/>
    <cellStyle name="40% - Accent3 2 4" xfId="1524" xr:uid="{00000000-0005-0000-0000-0000F0050000}"/>
    <cellStyle name="40% - Accent3 2 4 2" xfId="1525" xr:uid="{00000000-0005-0000-0000-0000F1050000}"/>
    <cellStyle name="40% - Accent3 2 4 2 2" xfId="1526" xr:uid="{00000000-0005-0000-0000-0000F2050000}"/>
    <cellStyle name="40% - Accent3 2 4 3" xfId="1527" xr:uid="{00000000-0005-0000-0000-0000F3050000}"/>
    <cellStyle name="40% - Accent3 2 4 4" xfId="1528" xr:uid="{00000000-0005-0000-0000-0000F4050000}"/>
    <cellStyle name="40% - Accent3 2 5" xfId="1529" xr:uid="{00000000-0005-0000-0000-0000F5050000}"/>
    <cellStyle name="40% - Accent3 2 5 2" xfId="1530" xr:uid="{00000000-0005-0000-0000-0000F6050000}"/>
    <cellStyle name="40% - Accent3 2 6" xfId="1531" xr:uid="{00000000-0005-0000-0000-0000F7050000}"/>
    <cellStyle name="40% - Accent3 2 6 2" xfId="1532" xr:uid="{00000000-0005-0000-0000-0000F8050000}"/>
    <cellStyle name="40% - Accent3 2 7" xfId="1533" xr:uid="{00000000-0005-0000-0000-0000F9050000}"/>
    <cellStyle name="40% - Accent3 2 8" xfId="1534" xr:uid="{00000000-0005-0000-0000-0000FA050000}"/>
    <cellStyle name="40% - Accent3 3" xfId="1535" xr:uid="{00000000-0005-0000-0000-0000FB050000}"/>
    <cellStyle name="40% - Accent3 3 2" xfId="1536" xr:uid="{00000000-0005-0000-0000-0000FC050000}"/>
    <cellStyle name="40% - Accent3 4" xfId="1537" xr:uid="{00000000-0005-0000-0000-0000FD050000}"/>
    <cellStyle name="40% - Accent3 4 2" xfId="1538" xr:uid="{00000000-0005-0000-0000-0000FE050000}"/>
    <cellStyle name="40% - Accent3 4 2 2" xfId="1539" xr:uid="{00000000-0005-0000-0000-0000FF050000}"/>
    <cellStyle name="40% - Accent3 4 2 2 2" xfId="1540" xr:uid="{00000000-0005-0000-0000-000000060000}"/>
    <cellStyle name="40% - Accent3 4 2 2 2 2" xfId="1541" xr:uid="{00000000-0005-0000-0000-000001060000}"/>
    <cellStyle name="40% - Accent3 4 2 2 3" xfId="1542" xr:uid="{00000000-0005-0000-0000-000002060000}"/>
    <cellStyle name="40% - Accent3 4 2 2 4" xfId="1543" xr:uid="{00000000-0005-0000-0000-000003060000}"/>
    <cellStyle name="40% - Accent3 4 2 3" xfId="1544" xr:uid="{00000000-0005-0000-0000-000004060000}"/>
    <cellStyle name="40% - Accent3 4 2 3 2" xfId="1545" xr:uid="{00000000-0005-0000-0000-000005060000}"/>
    <cellStyle name="40% - Accent3 4 2 4" xfId="1546" xr:uid="{00000000-0005-0000-0000-000006060000}"/>
    <cellStyle name="40% - Accent3 4 2 5" xfId="1547" xr:uid="{00000000-0005-0000-0000-000007060000}"/>
    <cellStyle name="40% - Accent3 4 3" xfId="1548" xr:uid="{00000000-0005-0000-0000-000008060000}"/>
    <cellStyle name="40% - Accent3 4 3 2" xfId="1549" xr:uid="{00000000-0005-0000-0000-000009060000}"/>
    <cellStyle name="40% - Accent3 4 3 2 2" xfId="1550" xr:uid="{00000000-0005-0000-0000-00000A060000}"/>
    <cellStyle name="40% - Accent3 4 3 3" xfId="1551" xr:uid="{00000000-0005-0000-0000-00000B060000}"/>
    <cellStyle name="40% - Accent3 4 3 4" xfId="1552" xr:uid="{00000000-0005-0000-0000-00000C060000}"/>
    <cellStyle name="40% - Accent3 4 4" xfId="1553" xr:uid="{00000000-0005-0000-0000-00000D060000}"/>
    <cellStyle name="40% - Accent3 4 4 2" xfId="1554" xr:uid="{00000000-0005-0000-0000-00000E060000}"/>
    <cellStyle name="40% - Accent3 4 5" xfId="1555" xr:uid="{00000000-0005-0000-0000-00000F060000}"/>
    <cellStyle name="40% - Accent3 4 5 2" xfId="1556" xr:uid="{00000000-0005-0000-0000-000010060000}"/>
    <cellStyle name="40% - Accent3 4 6" xfId="1557" xr:uid="{00000000-0005-0000-0000-000011060000}"/>
    <cellStyle name="40% - Accent3 4 7" xfId="1558" xr:uid="{00000000-0005-0000-0000-000012060000}"/>
    <cellStyle name="40% - Accent3 5" xfId="1559" xr:uid="{00000000-0005-0000-0000-000013060000}"/>
    <cellStyle name="40% - Accent3 5 2" xfId="1560" xr:uid="{00000000-0005-0000-0000-000014060000}"/>
    <cellStyle name="40% - Accent3 5 2 2" xfId="1561" xr:uid="{00000000-0005-0000-0000-000015060000}"/>
    <cellStyle name="40% - Accent3 5 2 2 2" xfId="1562" xr:uid="{00000000-0005-0000-0000-000016060000}"/>
    <cellStyle name="40% - Accent3 5 2 2 2 2" xfId="1563" xr:uid="{00000000-0005-0000-0000-000017060000}"/>
    <cellStyle name="40% - Accent3 5 2 2 3" xfId="1564" xr:uid="{00000000-0005-0000-0000-000018060000}"/>
    <cellStyle name="40% - Accent3 5 2 2 4" xfId="1565" xr:uid="{00000000-0005-0000-0000-000019060000}"/>
    <cellStyle name="40% - Accent3 5 2 3" xfId="1566" xr:uid="{00000000-0005-0000-0000-00001A060000}"/>
    <cellStyle name="40% - Accent3 5 2 3 2" xfId="1567" xr:uid="{00000000-0005-0000-0000-00001B060000}"/>
    <cellStyle name="40% - Accent3 5 2 4" xfId="1568" xr:uid="{00000000-0005-0000-0000-00001C060000}"/>
    <cellStyle name="40% - Accent3 5 2 5" xfId="1569" xr:uid="{00000000-0005-0000-0000-00001D060000}"/>
    <cellStyle name="40% - Accent3 5 3" xfId="1570" xr:uid="{00000000-0005-0000-0000-00001E060000}"/>
    <cellStyle name="40% - Accent3 5 3 2" xfId="1571" xr:uid="{00000000-0005-0000-0000-00001F060000}"/>
    <cellStyle name="40% - Accent3 5 3 2 2" xfId="1572" xr:uid="{00000000-0005-0000-0000-000020060000}"/>
    <cellStyle name="40% - Accent3 5 3 3" xfId="1573" xr:uid="{00000000-0005-0000-0000-000021060000}"/>
    <cellStyle name="40% - Accent3 5 3 4" xfId="1574" xr:uid="{00000000-0005-0000-0000-000022060000}"/>
    <cellStyle name="40% - Accent3 5 4" xfId="1575" xr:uid="{00000000-0005-0000-0000-000023060000}"/>
    <cellStyle name="40% - Accent3 5 4 2" xfId="1576" xr:uid="{00000000-0005-0000-0000-000024060000}"/>
    <cellStyle name="40% - Accent3 5 5" xfId="1577" xr:uid="{00000000-0005-0000-0000-000025060000}"/>
    <cellStyle name="40% - Accent3 5 5 2" xfId="1578" xr:uid="{00000000-0005-0000-0000-000026060000}"/>
    <cellStyle name="40% - Accent3 5 6" xfId="1579" xr:uid="{00000000-0005-0000-0000-000027060000}"/>
    <cellStyle name="40% - Accent3 5 7" xfId="1580" xr:uid="{00000000-0005-0000-0000-000028060000}"/>
    <cellStyle name="40% - Accent3 6" xfId="1581" xr:uid="{00000000-0005-0000-0000-000029060000}"/>
    <cellStyle name="40% - Accent3 7" xfId="1582" xr:uid="{00000000-0005-0000-0000-00002A060000}"/>
    <cellStyle name="40% - Accent3 7 2" xfId="1583" xr:uid="{00000000-0005-0000-0000-00002B060000}"/>
    <cellStyle name="40% - Accent3 7 2 2" xfId="1584" xr:uid="{00000000-0005-0000-0000-00002C060000}"/>
    <cellStyle name="40% - Accent3 7 2 2 2" xfId="1585" xr:uid="{00000000-0005-0000-0000-00002D060000}"/>
    <cellStyle name="40% - Accent3 7 2 2 2 2" xfId="1586" xr:uid="{00000000-0005-0000-0000-00002E060000}"/>
    <cellStyle name="40% - Accent3 7 2 2 3" xfId="1587" xr:uid="{00000000-0005-0000-0000-00002F060000}"/>
    <cellStyle name="40% - Accent3 7 2 2 4" xfId="1588" xr:uid="{00000000-0005-0000-0000-000030060000}"/>
    <cellStyle name="40% - Accent3 7 2 3" xfId="1589" xr:uid="{00000000-0005-0000-0000-000031060000}"/>
    <cellStyle name="40% - Accent3 7 2 3 2" xfId="1590" xr:uid="{00000000-0005-0000-0000-000032060000}"/>
    <cellStyle name="40% - Accent3 7 2 4" xfId="1591" xr:uid="{00000000-0005-0000-0000-000033060000}"/>
    <cellStyle name="40% - Accent3 7 2 5" xfId="1592" xr:uid="{00000000-0005-0000-0000-000034060000}"/>
    <cellStyle name="40% - Accent3 7 3" xfId="1593" xr:uid="{00000000-0005-0000-0000-000035060000}"/>
    <cellStyle name="40% - Accent3 7 3 2" xfId="1594" xr:uid="{00000000-0005-0000-0000-000036060000}"/>
    <cellStyle name="40% - Accent3 7 3 2 2" xfId="1595" xr:uid="{00000000-0005-0000-0000-000037060000}"/>
    <cellStyle name="40% - Accent3 7 3 3" xfId="1596" xr:uid="{00000000-0005-0000-0000-000038060000}"/>
    <cellStyle name="40% - Accent3 7 3 4" xfId="1597" xr:uid="{00000000-0005-0000-0000-000039060000}"/>
    <cellStyle name="40% - Accent3 7 4" xfId="1598" xr:uid="{00000000-0005-0000-0000-00003A060000}"/>
    <cellStyle name="40% - Accent3 7 4 2" xfId="1599" xr:uid="{00000000-0005-0000-0000-00003B060000}"/>
    <cellStyle name="40% - Accent3 7 5" xfId="1600" xr:uid="{00000000-0005-0000-0000-00003C060000}"/>
    <cellStyle name="40% - Accent3 7 6" xfId="1601" xr:uid="{00000000-0005-0000-0000-00003D060000}"/>
    <cellStyle name="40% - Accent3 8" xfId="1602" xr:uid="{00000000-0005-0000-0000-00003E060000}"/>
    <cellStyle name="40% - Accent3 8 2" xfId="1603" xr:uid="{00000000-0005-0000-0000-00003F060000}"/>
    <cellStyle name="40% - Accent3 8 2 2" xfId="1604" xr:uid="{00000000-0005-0000-0000-000040060000}"/>
    <cellStyle name="40% - Accent3 8 2 2 2" xfId="1605" xr:uid="{00000000-0005-0000-0000-000041060000}"/>
    <cellStyle name="40% - Accent3 8 2 2 2 2" xfId="1606" xr:uid="{00000000-0005-0000-0000-000042060000}"/>
    <cellStyle name="40% - Accent3 8 2 2 3" xfId="1607" xr:uid="{00000000-0005-0000-0000-000043060000}"/>
    <cellStyle name="40% - Accent3 8 2 2 4" xfId="1608" xr:uid="{00000000-0005-0000-0000-000044060000}"/>
    <cellStyle name="40% - Accent3 8 2 3" xfId="1609" xr:uid="{00000000-0005-0000-0000-000045060000}"/>
    <cellStyle name="40% - Accent3 8 2 3 2" xfId="1610" xr:uid="{00000000-0005-0000-0000-000046060000}"/>
    <cellStyle name="40% - Accent3 8 2 4" xfId="1611" xr:uid="{00000000-0005-0000-0000-000047060000}"/>
    <cellStyle name="40% - Accent3 8 2 5" xfId="1612" xr:uid="{00000000-0005-0000-0000-000048060000}"/>
    <cellStyle name="40% - Accent3 8 3" xfId="1613" xr:uid="{00000000-0005-0000-0000-000049060000}"/>
    <cellStyle name="40% - Accent3 8 3 2" xfId="1614" xr:uid="{00000000-0005-0000-0000-00004A060000}"/>
    <cellStyle name="40% - Accent3 8 3 2 2" xfId="1615" xr:uid="{00000000-0005-0000-0000-00004B060000}"/>
    <cellStyle name="40% - Accent3 8 3 3" xfId="1616" xr:uid="{00000000-0005-0000-0000-00004C060000}"/>
    <cellStyle name="40% - Accent3 8 3 4" xfId="1617" xr:uid="{00000000-0005-0000-0000-00004D060000}"/>
    <cellStyle name="40% - Accent3 8 4" xfId="1618" xr:uid="{00000000-0005-0000-0000-00004E060000}"/>
    <cellStyle name="40% - Accent3 8 4 2" xfId="1619" xr:uid="{00000000-0005-0000-0000-00004F060000}"/>
    <cellStyle name="40% - Accent3 8 5" xfId="1620" xr:uid="{00000000-0005-0000-0000-000050060000}"/>
    <cellStyle name="40% - Accent3 8 6" xfId="1621" xr:uid="{00000000-0005-0000-0000-000051060000}"/>
    <cellStyle name="40% - Accent3 9" xfId="1622" xr:uid="{00000000-0005-0000-0000-000052060000}"/>
    <cellStyle name="40% - Accent3 9 2" xfId="1623" xr:uid="{00000000-0005-0000-0000-000053060000}"/>
    <cellStyle name="40% - Accent3 9 2 2" xfId="1624" xr:uid="{00000000-0005-0000-0000-000054060000}"/>
    <cellStyle name="40% - Accent3 9 2 2 2" xfId="1625" xr:uid="{00000000-0005-0000-0000-000055060000}"/>
    <cellStyle name="40% - Accent3 9 2 2 2 2" xfId="1626" xr:uid="{00000000-0005-0000-0000-000056060000}"/>
    <cellStyle name="40% - Accent3 9 2 2 3" xfId="1627" xr:uid="{00000000-0005-0000-0000-000057060000}"/>
    <cellStyle name="40% - Accent3 9 2 2 4" xfId="1628" xr:uid="{00000000-0005-0000-0000-000058060000}"/>
    <cellStyle name="40% - Accent3 9 2 3" xfId="1629" xr:uid="{00000000-0005-0000-0000-000059060000}"/>
    <cellStyle name="40% - Accent3 9 2 3 2" xfId="1630" xr:uid="{00000000-0005-0000-0000-00005A060000}"/>
    <cellStyle name="40% - Accent3 9 2 4" xfId="1631" xr:uid="{00000000-0005-0000-0000-00005B060000}"/>
    <cellStyle name="40% - Accent3 9 2 5" xfId="1632" xr:uid="{00000000-0005-0000-0000-00005C060000}"/>
    <cellStyle name="40% - Accent3 9 3" xfId="1633" xr:uid="{00000000-0005-0000-0000-00005D060000}"/>
    <cellStyle name="40% - Accent3 9 3 2" xfId="1634" xr:uid="{00000000-0005-0000-0000-00005E060000}"/>
    <cellStyle name="40% - Accent3 9 3 2 2" xfId="1635" xr:uid="{00000000-0005-0000-0000-00005F060000}"/>
    <cellStyle name="40% - Accent3 9 3 3" xfId="1636" xr:uid="{00000000-0005-0000-0000-000060060000}"/>
    <cellStyle name="40% - Accent3 9 3 4" xfId="1637" xr:uid="{00000000-0005-0000-0000-000061060000}"/>
    <cellStyle name="40% - Accent3 9 4" xfId="1638" xr:uid="{00000000-0005-0000-0000-000062060000}"/>
    <cellStyle name="40% - Accent3 9 4 2" xfId="1639" xr:uid="{00000000-0005-0000-0000-000063060000}"/>
    <cellStyle name="40% - Accent3 9 5" xfId="1640" xr:uid="{00000000-0005-0000-0000-000064060000}"/>
    <cellStyle name="40% - Accent3 9 6" xfId="1641" xr:uid="{00000000-0005-0000-0000-000065060000}"/>
    <cellStyle name="40% - Accent4 10" xfId="1642" xr:uid="{00000000-0005-0000-0000-000066060000}"/>
    <cellStyle name="40% - Accent4 10 2" xfId="1643" xr:uid="{00000000-0005-0000-0000-000067060000}"/>
    <cellStyle name="40% - Accent4 10 2 2" xfId="1644" xr:uid="{00000000-0005-0000-0000-000068060000}"/>
    <cellStyle name="40% - Accent4 10 2 2 2" xfId="1645" xr:uid="{00000000-0005-0000-0000-000069060000}"/>
    <cellStyle name="40% - Accent4 10 2 3" xfId="1646" xr:uid="{00000000-0005-0000-0000-00006A060000}"/>
    <cellStyle name="40% - Accent4 10 2 4" xfId="1647" xr:uid="{00000000-0005-0000-0000-00006B060000}"/>
    <cellStyle name="40% - Accent4 10 3" xfId="1648" xr:uid="{00000000-0005-0000-0000-00006C060000}"/>
    <cellStyle name="40% - Accent4 10 3 2" xfId="1649" xr:uid="{00000000-0005-0000-0000-00006D060000}"/>
    <cellStyle name="40% - Accent4 10 4" xfId="1650" xr:uid="{00000000-0005-0000-0000-00006E060000}"/>
    <cellStyle name="40% - Accent4 10 5" xfId="1651" xr:uid="{00000000-0005-0000-0000-00006F060000}"/>
    <cellStyle name="40% - Accent4 11" xfId="1652" xr:uid="{00000000-0005-0000-0000-000070060000}"/>
    <cellStyle name="40% - Accent4 11 2" xfId="1653" xr:uid="{00000000-0005-0000-0000-000071060000}"/>
    <cellStyle name="40% - Accent4 11 2 2" xfId="1654" xr:uid="{00000000-0005-0000-0000-000072060000}"/>
    <cellStyle name="40% - Accent4 11 2 2 2" xfId="1655" xr:uid="{00000000-0005-0000-0000-000073060000}"/>
    <cellStyle name="40% - Accent4 11 2 3" xfId="1656" xr:uid="{00000000-0005-0000-0000-000074060000}"/>
    <cellStyle name="40% - Accent4 11 2 4" xfId="1657" xr:uid="{00000000-0005-0000-0000-000075060000}"/>
    <cellStyle name="40% - Accent4 11 3" xfId="1658" xr:uid="{00000000-0005-0000-0000-000076060000}"/>
    <cellStyle name="40% - Accent4 11 3 2" xfId="1659" xr:uid="{00000000-0005-0000-0000-000077060000}"/>
    <cellStyle name="40% - Accent4 11 4" xfId="1660" xr:uid="{00000000-0005-0000-0000-000078060000}"/>
    <cellStyle name="40% - Accent4 11 5" xfId="1661" xr:uid="{00000000-0005-0000-0000-000079060000}"/>
    <cellStyle name="40% - Accent4 12" xfId="1662" xr:uid="{00000000-0005-0000-0000-00007A060000}"/>
    <cellStyle name="40% - Accent4 12 2" xfId="1663" xr:uid="{00000000-0005-0000-0000-00007B060000}"/>
    <cellStyle name="40% - Accent4 12 2 2" xfId="1664" xr:uid="{00000000-0005-0000-0000-00007C060000}"/>
    <cellStyle name="40% - Accent4 12 3" xfId="1665" xr:uid="{00000000-0005-0000-0000-00007D060000}"/>
    <cellStyle name="40% - Accent4 12 4" xfId="1666" xr:uid="{00000000-0005-0000-0000-00007E060000}"/>
    <cellStyle name="40% - Accent4 13" xfId="1667" xr:uid="{00000000-0005-0000-0000-00007F060000}"/>
    <cellStyle name="40% - Accent4 13 2" xfId="1668" xr:uid="{00000000-0005-0000-0000-000080060000}"/>
    <cellStyle name="40% - Accent4 14" xfId="1669" xr:uid="{00000000-0005-0000-0000-000081060000}"/>
    <cellStyle name="40% - Accent4 14 2" xfId="1670" xr:uid="{00000000-0005-0000-0000-000082060000}"/>
    <cellStyle name="40% - Accent4 15" xfId="1671" xr:uid="{00000000-0005-0000-0000-000083060000}"/>
    <cellStyle name="40% - Accent4 16" xfId="1672" xr:uid="{00000000-0005-0000-0000-000084060000}"/>
    <cellStyle name="40% - Accent4 2" xfId="1673" xr:uid="{00000000-0005-0000-0000-000085060000}"/>
    <cellStyle name="40% - Accent4 2 2" xfId="1674" xr:uid="{00000000-0005-0000-0000-000086060000}"/>
    <cellStyle name="40% - Accent4 2 2 2" xfId="1675" xr:uid="{00000000-0005-0000-0000-000087060000}"/>
    <cellStyle name="40% - Accent4 2 2 2 2" xfId="1676" xr:uid="{00000000-0005-0000-0000-000088060000}"/>
    <cellStyle name="40% - Accent4 2 2 2 2 2" xfId="1677" xr:uid="{00000000-0005-0000-0000-000089060000}"/>
    <cellStyle name="40% - Accent4 2 2 2 2 2 2" xfId="1678" xr:uid="{00000000-0005-0000-0000-00008A060000}"/>
    <cellStyle name="40% - Accent4 2 2 2 2 3" xfId="1679" xr:uid="{00000000-0005-0000-0000-00008B060000}"/>
    <cellStyle name="40% - Accent4 2 2 2 2 4" xfId="1680" xr:uid="{00000000-0005-0000-0000-00008C060000}"/>
    <cellStyle name="40% - Accent4 2 2 2 3" xfId="1681" xr:uid="{00000000-0005-0000-0000-00008D060000}"/>
    <cellStyle name="40% - Accent4 2 2 2 3 2" xfId="1682" xr:uid="{00000000-0005-0000-0000-00008E060000}"/>
    <cellStyle name="40% - Accent4 2 2 2 4" xfId="1683" xr:uid="{00000000-0005-0000-0000-00008F060000}"/>
    <cellStyle name="40% - Accent4 2 2 2 5" xfId="1684" xr:uid="{00000000-0005-0000-0000-000090060000}"/>
    <cellStyle name="40% - Accent4 2 2 3" xfId="1685" xr:uid="{00000000-0005-0000-0000-000091060000}"/>
    <cellStyle name="40% - Accent4 2 2 3 2" xfId="1686" xr:uid="{00000000-0005-0000-0000-000092060000}"/>
    <cellStyle name="40% - Accent4 2 2 3 2 2" xfId="1687" xr:uid="{00000000-0005-0000-0000-000093060000}"/>
    <cellStyle name="40% - Accent4 2 2 3 3" xfId="1688" xr:uid="{00000000-0005-0000-0000-000094060000}"/>
    <cellStyle name="40% - Accent4 2 2 3 4" xfId="1689" xr:uid="{00000000-0005-0000-0000-000095060000}"/>
    <cellStyle name="40% - Accent4 2 2 4" xfId="1690" xr:uid="{00000000-0005-0000-0000-000096060000}"/>
    <cellStyle name="40% - Accent4 2 2 4 2" xfId="1691" xr:uid="{00000000-0005-0000-0000-000097060000}"/>
    <cellStyle name="40% - Accent4 2 2 5" xfId="1692" xr:uid="{00000000-0005-0000-0000-000098060000}"/>
    <cellStyle name="40% - Accent4 2 2 5 2" xfId="1693" xr:uid="{00000000-0005-0000-0000-000099060000}"/>
    <cellStyle name="40% - Accent4 2 2 6" xfId="1694" xr:uid="{00000000-0005-0000-0000-00009A060000}"/>
    <cellStyle name="40% - Accent4 2 2 7" xfId="1695" xr:uid="{00000000-0005-0000-0000-00009B060000}"/>
    <cellStyle name="40% - Accent4 2 3" xfId="1696" xr:uid="{00000000-0005-0000-0000-00009C060000}"/>
    <cellStyle name="40% - Accent4 2 3 2" xfId="1697" xr:uid="{00000000-0005-0000-0000-00009D060000}"/>
    <cellStyle name="40% - Accent4 2 3 2 2" xfId="1698" xr:uid="{00000000-0005-0000-0000-00009E060000}"/>
    <cellStyle name="40% - Accent4 2 3 2 2 2" xfId="1699" xr:uid="{00000000-0005-0000-0000-00009F060000}"/>
    <cellStyle name="40% - Accent4 2 3 2 3" xfId="1700" xr:uid="{00000000-0005-0000-0000-0000A0060000}"/>
    <cellStyle name="40% - Accent4 2 3 2 4" xfId="1701" xr:uid="{00000000-0005-0000-0000-0000A1060000}"/>
    <cellStyle name="40% - Accent4 2 3 3" xfId="1702" xr:uid="{00000000-0005-0000-0000-0000A2060000}"/>
    <cellStyle name="40% - Accent4 2 3 3 2" xfId="1703" xr:uid="{00000000-0005-0000-0000-0000A3060000}"/>
    <cellStyle name="40% - Accent4 2 3 4" xfId="1704" xr:uid="{00000000-0005-0000-0000-0000A4060000}"/>
    <cellStyle name="40% - Accent4 2 3 5" xfId="1705" xr:uid="{00000000-0005-0000-0000-0000A5060000}"/>
    <cellStyle name="40% - Accent4 2 4" xfId="1706" xr:uid="{00000000-0005-0000-0000-0000A6060000}"/>
    <cellStyle name="40% - Accent4 2 4 2" xfId="1707" xr:uid="{00000000-0005-0000-0000-0000A7060000}"/>
    <cellStyle name="40% - Accent4 2 4 2 2" xfId="1708" xr:uid="{00000000-0005-0000-0000-0000A8060000}"/>
    <cellStyle name="40% - Accent4 2 4 3" xfId="1709" xr:uid="{00000000-0005-0000-0000-0000A9060000}"/>
    <cellStyle name="40% - Accent4 2 4 4" xfId="1710" xr:uid="{00000000-0005-0000-0000-0000AA060000}"/>
    <cellStyle name="40% - Accent4 2 5" xfId="1711" xr:uid="{00000000-0005-0000-0000-0000AB060000}"/>
    <cellStyle name="40% - Accent4 2 5 2" xfId="1712" xr:uid="{00000000-0005-0000-0000-0000AC060000}"/>
    <cellStyle name="40% - Accent4 2 6" xfId="1713" xr:uid="{00000000-0005-0000-0000-0000AD060000}"/>
    <cellStyle name="40% - Accent4 2 6 2" xfId="1714" xr:uid="{00000000-0005-0000-0000-0000AE060000}"/>
    <cellStyle name="40% - Accent4 2 7" xfId="1715" xr:uid="{00000000-0005-0000-0000-0000AF060000}"/>
    <cellStyle name="40% - Accent4 2 8" xfId="1716" xr:uid="{00000000-0005-0000-0000-0000B0060000}"/>
    <cellStyle name="40% - Accent4 3" xfId="1717" xr:uid="{00000000-0005-0000-0000-0000B1060000}"/>
    <cellStyle name="40% - Accent4 3 2" xfId="1718" xr:uid="{00000000-0005-0000-0000-0000B2060000}"/>
    <cellStyle name="40% - Accent4 4" xfId="1719" xr:uid="{00000000-0005-0000-0000-0000B3060000}"/>
    <cellStyle name="40% - Accent4 4 2" xfId="1720" xr:uid="{00000000-0005-0000-0000-0000B4060000}"/>
    <cellStyle name="40% - Accent4 4 2 2" xfId="1721" xr:uid="{00000000-0005-0000-0000-0000B5060000}"/>
    <cellStyle name="40% - Accent4 4 2 2 2" xfId="1722" xr:uid="{00000000-0005-0000-0000-0000B6060000}"/>
    <cellStyle name="40% - Accent4 4 2 2 2 2" xfId="1723" xr:uid="{00000000-0005-0000-0000-0000B7060000}"/>
    <cellStyle name="40% - Accent4 4 2 2 3" xfId="1724" xr:uid="{00000000-0005-0000-0000-0000B8060000}"/>
    <cellStyle name="40% - Accent4 4 2 2 4" xfId="1725" xr:uid="{00000000-0005-0000-0000-0000B9060000}"/>
    <cellStyle name="40% - Accent4 4 2 3" xfId="1726" xr:uid="{00000000-0005-0000-0000-0000BA060000}"/>
    <cellStyle name="40% - Accent4 4 2 3 2" xfId="1727" xr:uid="{00000000-0005-0000-0000-0000BB060000}"/>
    <cellStyle name="40% - Accent4 4 2 4" xfId="1728" xr:uid="{00000000-0005-0000-0000-0000BC060000}"/>
    <cellStyle name="40% - Accent4 4 2 5" xfId="1729" xr:uid="{00000000-0005-0000-0000-0000BD060000}"/>
    <cellStyle name="40% - Accent4 4 3" xfId="1730" xr:uid="{00000000-0005-0000-0000-0000BE060000}"/>
    <cellStyle name="40% - Accent4 4 3 2" xfId="1731" xr:uid="{00000000-0005-0000-0000-0000BF060000}"/>
    <cellStyle name="40% - Accent4 4 3 2 2" xfId="1732" xr:uid="{00000000-0005-0000-0000-0000C0060000}"/>
    <cellStyle name="40% - Accent4 4 3 3" xfId="1733" xr:uid="{00000000-0005-0000-0000-0000C1060000}"/>
    <cellStyle name="40% - Accent4 4 3 4" xfId="1734" xr:uid="{00000000-0005-0000-0000-0000C2060000}"/>
    <cellStyle name="40% - Accent4 4 4" xfId="1735" xr:uid="{00000000-0005-0000-0000-0000C3060000}"/>
    <cellStyle name="40% - Accent4 4 4 2" xfId="1736" xr:uid="{00000000-0005-0000-0000-0000C4060000}"/>
    <cellStyle name="40% - Accent4 4 5" xfId="1737" xr:uid="{00000000-0005-0000-0000-0000C5060000}"/>
    <cellStyle name="40% - Accent4 4 5 2" xfId="1738" xr:uid="{00000000-0005-0000-0000-0000C6060000}"/>
    <cellStyle name="40% - Accent4 4 6" xfId="1739" xr:uid="{00000000-0005-0000-0000-0000C7060000}"/>
    <cellStyle name="40% - Accent4 4 7" xfId="1740" xr:uid="{00000000-0005-0000-0000-0000C8060000}"/>
    <cellStyle name="40% - Accent4 5" xfId="1741" xr:uid="{00000000-0005-0000-0000-0000C9060000}"/>
    <cellStyle name="40% - Accent4 5 2" xfId="1742" xr:uid="{00000000-0005-0000-0000-0000CA060000}"/>
    <cellStyle name="40% - Accent4 5 2 2" xfId="1743" xr:uid="{00000000-0005-0000-0000-0000CB060000}"/>
    <cellStyle name="40% - Accent4 5 2 2 2" xfId="1744" xr:uid="{00000000-0005-0000-0000-0000CC060000}"/>
    <cellStyle name="40% - Accent4 5 2 2 2 2" xfId="1745" xr:uid="{00000000-0005-0000-0000-0000CD060000}"/>
    <cellStyle name="40% - Accent4 5 2 2 3" xfId="1746" xr:uid="{00000000-0005-0000-0000-0000CE060000}"/>
    <cellStyle name="40% - Accent4 5 2 2 4" xfId="1747" xr:uid="{00000000-0005-0000-0000-0000CF060000}"/>
    <cellStyle name="40% - Accent4 5 2 3" xfId="1748" xr:uid="{00000000-0005-0000-0000-0000D0060000}"/>
    <cellStyle name="40% - Accent4 5 2 3 2" xfId="1749" xr:uid="{00000000-0005-0000-0000-0000D1060000}"/>
    <cellStyle name="40% - Accent4 5 2 4" xfId="1750" xr:uid="{00000000-0005-0000-0000-0000D2060000}"/>
    <cellStyle name="40% - Accent4 5 2 5" xfId="1751" xr:uid="{00000000-0005-0000-0000-0000D3060000}"/>
    <cellStyle name="40% - Accent4 5 3" xfId="1752" xr:uid="{00000000-0005-0000-0000-0000D4060000}"/>
    <cellStyle name="40% - Accent4 5 3 2" xfId="1753" xr:uid="{00000000-0005-0000-0000-0000D5060000}"/>
    <cellStyle name="40% - Accent4 5 3 2 2" xfId="1754" xr:uid="{00000000-0005-0000-0000-0000D6060000}"/>
    <cellStyle name="40% - Accent4 5 3 3" xfId="1755" xr:uid="{00000000-0005-0000-0000-0000D7060000}"/>
    <cellStyle name="40% - Accent4 5 3 4" xfId="1756" xr:uid="{00000000-0005-0000-0000-0000D8060000}"/>
    <cellStyle name="40% - Accent4 5 4" xfId="1757" xr:uid="{00000000-0005-0000-0000-0000D9060000}"/>
    <cellStyle name="40% - Accent4 5 4 2" xfId="1758" xr:uid="{00000000-0005-0000-0000-0000DA060000}"/>
    <cellStyle name="40% - Accent4 5 5" xfId="1759" xr:uid="{00000000-0005-0000-0000-0000DB060000}"/>
    <cellStyle name="40% - Accent4 5 5 2" xfId="1760" xr:uid="{00000000-0005-0000-0000-0000DC060000}"/>
    <cellStyle name="40% - Accent4 5 6" xfId="1761" xr:uid="{00000000-0005-0000-0000-0000DD060000}"/>
    <cellStyle name="40% - Accent4 5 7" xfId="1762" xr:uid="{00000000-0005-0000-0000-0000DE060000}"/>
    <cellStyle name="40% - Accent4 6" xfId="1763" xr:uid="{00000000-0005-0000-0000-0000DF060000}"/>
    <cellStyle name="40% - Accent4 7" xfId="1764" xr:uid="{00000000-0005-0000-0000-0000E0060000}"/>
    <cellStyle name="40% - Accent4 7 2" xfId="1765" xr:uid="{00000000-0005-0000-0000-0000E1060000}"/>
    <cellStyle name="40% - Accent4 7 2 2" xfId="1766" xr:uid="{00000000-0005-0000-0000-0000E2060000}"/>
    <cellStyle name="40% - Accent4 7 2 2 2" xfId="1767" xr:uid="{00000000-0005-0000-0000-0000E3060000}"/>
    <cellStyle name="40% - Accent4 7 2 2 2 2" xfId="1768" xr:uid="{00000000-0005-0000-0000-0000E4060000}"/>
    <cellStyle name="40% - Accent4 7 2 2 3" xfId="1769" xr:uid="{00000000-0005-0000-0000-0000E5060000}"/>
    <cellStyle name="40% - Accent4 7 2 2 4" xfId="1770" xr:uid="{00000000-0005-0000-0000-0000E6060000}"/>
    <cellStyle name="40% - Accent4 7 2 3" xfId="1771" xr:uid="{00000000-0005-0000-0000-0000E7060000}"/>
    <cellStyle name="40% - Accent4 7 2 3 2" xfId="1772" xr:uid="{00000000-0005-0000-0000-0000E8060000}"/>
    <cellStyle name="40% - Accent4 7 2 4" xfId="1773" xr:uid="{00000000-0005-0000-0000-0000E9060000}"/>
    <cellStyle name="40% - Accent4 7 2 5" xfId="1774" xr:uid="{00000000-0005-0000-0000-0000EA060000}"/>
    <cellStyle name="40% - Accent4 7 3" xfId="1775" xr:uid="{00000000-0005-0000-0000-0000EB060000}"/>
    <cellStyle name="40% - Accent4 7 3 2" xfId="1776" xr:uid="{00000000-0005-0000-0000-0000EC060000}"/>
    <cellStyle name="40% - Accent4 7 3 2 2" xfId="1777" xr:uid="{00000000-0005-0000-0000-0000ED060000}"/>
    <cellStyle name="40% - Accent4 7 3 3" xfId="1778" xr:uid="{00000000-0005-0000-0000-0000EE060000}"/>
    <cellStyle name="40% - Accent4 7 3 4" xfId="1779" xr:uid="{00000000-0005-0000-0000-0000EF060000}"/>
    <cellStyle name="40% - Accent4 7 4" xfId="1780" xr:uid="{00000000-0005-0000-0000-0000F0060000}"/>
    <cellStyle name="40% - Accent4 7 4 2" xfId="1781" xr:uid="{00000000-0005-0000-0000-0000F1060000}"/>
    <cellStyle name="40% - Accent4 7 5" xfId="1782" xr:uid="{00000000-0005-0000-0000-0000F2060000}"/>
    <cellStyle name="40% - Accent4 7 6" xfId="1783" xr:uid="{00000000-0005-0000-0000-0000F3060000}"/>
    <cellStyle name="40% - Accent4 8" xfId="1784" xr:uid="{00000000-0005-0000-0000-0000F4060000}"/>
    <cellStyle name="40% - Accent4 8 2" xfId="1785" xr:uid="{00000000-0005-0000-0000-0000F5060000}"/>
    <cellStyle name="40% - Accent4 8 2 2" xfId="1786" xr:uid="{00000000-0005-0000-0000-0000F6060000}"/>
    <cellStyle name="40% - Accent4 8 2 2 2" xfId="1787" xr:uid="{00000000-0005-0000-0000-0000F7060000}"/>
    <cellStyle name="40% - Accent4 8 2 2 2 2" xfId="1788" xr:uid="{00000000-0005-0000-0000-0000F8060000}"/>
    <cellStyle name="40% - Accent4 8 2 2 3" xfId="1789" xr:uid="{00000000-0005-0000-0000-0000F9060000}"/>
    <cellStyle name="40% - Accent4 8 2 2 4" xfId="1790" xr:uid="{00000000-0005-0000-0000-0000FA060000}"/>
    <cellStyle name="40% - Accent4 8 2 3" xfId="1791" xr:uid="{00000000-0005-0000-0000-0000FB060000}"/>
    <cellStyle name="40% - Accent4 8 2 3 2" xfId="1792" xr:uid="{00000000-0005-0000-0000-0000FC060000}"/>
    <cellStyle name="40% - Accent4 8 2 4" xfId="1793" xr:uid="{00000000-0005-0000-0000-0000FD060000}"/>
    <cellStyle name="40% - Accent4 8 2 5" xfId="1794" xr:uid="{00000000-0005-0000-0000-0000FE060000}"/>
    <cellStyle name="40% - Accent4 8 3" xfId="1795" xr:uid="{00000000-0005-0000-0000-0000FF060000}"/>
    <cellStyle name="40% - Accent4 8 3 2" xfId="1796" xr:uid="{00000000-0005-0000-0000-000000070000}"/>
    <cellStyle name="40% - Accent4 8 3 2 2" xfId="1797" xr:uid="{00000000-0005-0000-0000-000001070000}"/>
    <cellStyle name="40% - Accent4 8 3 3" xfId="1798" xr:uid="{00000000-0005-0000-0000-000002070000}"/>
    <cellStyle name="40% - Accent4 8 3 4" xfId="1799" xr:uid="{00000000-0005-0000-0000-000003070000}"/>
    <cellStyle name="40% - Accent4 8 4" xfId="1800" xr:uid="{00000000-0005-0000-0000-000004070000}"/>
    <cellStyle name="40% - Accent4 8 4 2" xfId="1801" xr:uid="{00000000-0005-0000-0000-000005070000}"/>
    <cellStyle name="40% - Accent4 8 5" xfId="1802" xr:uid="{00000000-0005-0000-0000-000006070000}"/>
    <cellStyle name="40% - Accent4 8 6" xfId="1803" xr:uid="{00000000-0005-0000-0000-000007070000}"/>
    <cellStyle name="40% - Accent4 9" xfId="1804" xr:uid="{00000000-0005-0000-0000-000008070000}"/>
    <cellStyle name="40% - Accent4 9 2" xfId="1805" xr:uid="{00000000-0005-0000-0000-000009070000}"/>
    <cellStyle name="40% - Accent4 9 2 2" xfId="1806" xr:uid="{00000000-0005-0000-0000-00000A070000}"/>
    <cellStyle name="40% - Accent4 9 2 2 2" xfId="1807" xr:uid="{00000000-0005-0000-0000-00000B070000}"/>
    <cellStyle name="40% - Accent4 9 2 2 2 2" xfId="1808" xr:uid="{00000000-0005-0000-0000-00000C070000}"/>
    <cellStyle name="40% - Accent4 9 2 2 3" xfId="1809" xr:uid="{00000000-0005-0000-0000-00000D070000}"/>
    <cellStyle name="40% - Accent4 9 2 2 4" xfId="1810" xr:uid="{00000000-0005-0000-0000-00000E070000}"/>
    <cellStyle name="40% - Accent4 9 2 3" xfId="1811" xr:uid="{00000000-0005-0000-0000-00000F070000}"/>
    <cellStyle name="40% - Accent4 9 2 3 2" xfId="1812" xr:uid="{00000000-0005-0000-0000-000010070000}"/>
    <cellStyle name="40% - Accent4 9 2 4" xfId="1813" xr:uid="{00000000-0005-0000-0000-000011070000}"/>
    <cellStyle name="40% - Accent4 9 2 5" xfId="1814" xr:uid="{00000000-0005-0000-0000-000012070000}"/>
    <cellStyle name="40% - Accent4 9 3" xfId="1815" xr:uid="{00000000-0005-0000-0000-000013070000}"/>
    <cellStyle name="40% - Accent4 9 3 2" xfId="1816" xr:uid="{00000000-0005-0000-0000-000014070000}"/>
    <cellStyle name="40% - Accent4 9 3 2 2" xfId="1817" xr:uid="{00000000-0005-0000-0000-000015070000}"/>
    <cellStyle name="40% - Accent4 9 3 3" xfId="1818" xr:uid="{00000000-0005-0000-0000-000016070000}"/>
    <cellStyle name="40% - Accent4 9 3 4" xfId="1819" xr:uid="{00000000-0005-0000-0000-000017070000}"/>
    <cellStyle name="40% - Accent4 9 4" xfId="1820" xr:uid="{00000000-0005-0000-0000-000018070000}"/>
    <cellStyle name="40% - Accent4 9 4 2" xfId="1821" xr:uid="{00000000-0005-0000-0000-000019070000}"/>
    <cellStyle name="40% - Accent4 9 5" xfId="1822" xr:uid="{00000000-0005-0000-0000-00001A070000}"/>
    <cellStyle name="40% - Accent4 9 6" xfId="1823" xr:uid="{00000000-0005-0000-0000-00001B070000}"/>
    <cellStyle name="40% - Accent5 10" xfId="1824" xr:uid="{00000000-0005-0000-0000-00001C070000}"/>
    <cellStyle name="40% - Accent5 10 2" xfId="1825" xr:uid="{00000000-0005-0000-0000-00001D070000}"/>
    <cellStyle name="40% - Accent5 10 2 2" xfId="1826" xr:uid="{00000000-0005-0000-0000-00001E070000}"/>
    <cellStyle name="40% - Accent5 10 2 2 2" xfId="1827" xr:uid="{00000000-0005-0000-0000-00001F070000}"/>
    <cellStyle name="40% - Accent5 10 2 3" xfId="1828" xr:uid="{00000000-0005-0000-0000-000020070000}"/>
    <cellStyle name="40% - Accent5 10 2 4" xfId="1829" xr:uid="{00000000-0005-0000-0000-000021070000}"/>
    <cellStyle name="40% - Accent5 10 3" xfId="1830" xr:uid="{00000000-0005-0000-0000-000022070000}"/>
    <cellStyle name="40% - Accent5 10 3 2" xfId="1831" xr:uid="{00000000-0005-0000-0000-000023070000}"/>
    <cellStyle name="40% - Accent5 10 4" xfId="1832" xr:uid="{00000000-0005-0000-0000-000024070000}"/>
    <cellStyle name="40% - Accent5 10 5" xfId="1833" xr:uid="{00000000-0005-0000-0000-000025070000}"/>
    <cellStyle name="40% - Accent5 11" xfId="1834" xr:uid="{00000000-0005-0000-0000-000026070000}"/>
    <cellStyle name="40% - Accent5 11 2" xfId="1835" xr:uid="{00000000-0005-0000-0000-000027070000}"/>
    <cellStyle name="40% - Accent5 11 2 2" xfId="1836" xr:uid="{00000000-0005-0000-0000-000028070000}"/>
    <cellStyle name="40% - Accent5 11 2 2 2" xfId="1837" xr:uid="{00000000-0005-0000-0000-000029070000}"/>
    <cellStyle name="40% - Accent5 11 2 3" xfId="1838" xr:uid="{00000000-0005-0000-0000-00002A070000}"/>
    <cellStyle name="40% - Accent5 11 2 4" xfId="1839" xr:uid="{00000000-0005-0000-0000-00002B070000}"/>
    <cellStyle name="40% - Accent5 11 3" xfId="1840" xr:uid="{00000000-0005-0000-0000-00002C070000}"/>
    <cellStyle name="40% - Accent5 11 3 2" xfId="1841" xr:uid="{00000000-0005-0000-0000-00002D070000}"/>
    <cellStyle name="40% - Accent5 11 4" xfId="1842" xr:uid="{00000000-0005-0000-0000-00002E070000}"/>
    <cellStyle name="40% - Accent5 11 5" xfId="1843" xr:uid="{00000000-0005-0000-0000-00002F070000}"/>
    <cellStyle name="40% - Accent5 12" xfId="1844" xr:uid="{00000000-0005-0000-0000-000030070000}"/>
    <cellStyle name="40% - Accent5 12 2" xfId="1845" xr:uid="{00000000-0005-0000-0000-000031070000}"/>
    <cellStyle name="40% - Accent5 12 2 2" xfId="1846" xr:uid="{00000000-0005-0000-0000-000032070000}"/>
    <cellStyle name="40% - Accent5 12 3" xfId="1847" xr:uid="{00000000-0005-0000-0000-000033070000}"/>
    <cellStyle name="40% - Accent5 12 4" xfId="1848" xr:uid="{00000000-0005-0000-0000-000034070000}"/>
    <cellStyle name="40% - Accent5 13" xfId="1849" xr:uid="{00000000-0005-0000-0000-000035070000}"/>
    <cellStyle name="40% - Accent5 13 2" xfId="1850" xr:uid="{00000000-0005-0000-0000-000036070000}"/>
    <cellStyle name="40% - Accent5 14" xfId="1851" xr:uid="{00000000-0005-0000-0000-000037070000}"/>
    <cellStyle name="40% - Accent5 14 2" xfId="1852" xr:uid="{00000000-0005-0000-0000-000038070000}"/>
    <cellStyle name="40% - Accent5 15" xfId="1853" xr:uid="{00000000-0005-0000-0000-000039070000}"/>
    <cellStyle name="40% - Accent5 16" xfId="1854" xr:uid="{00000000-0005-0000-0000-00003A070000}"/>
    <cellStyle name="40% - Accent5 2" xfId="1855" xr:uid="{00000000-0005-0000-0000-00003B070000}"/>
    <cellStyle name="40% - Accent5 2 2" xfId="1856" xr:uid="{00000000-0005-0000-0000-00003C070000}"/>
    <cellStyle name="40% - Accent5 2 2 2" xfId="1857" xr:uid="{00000000-0005-0000-0000-00003D070000}"/>
    <cellStyle name="40% - Accent5 2 2 2 2" xfId="1858" xr:uid="{00000000-0005-0000-0000-00003E070000}"/>
    <cellStyle name="40% - Accent5 2 2 2 2 2" xfId="1859" xr:uid="{00000000-0005-0000-0000-00003F070000}"/>
    <cellStyle name="40% - Accent5 2 2 2 2 2 2" xfId="1860" xr:uid="{00000000-0005-0000-0000-000040070000}"/>
    <cellStyle name="40% - Accent5 2 2 2 2 3" xfId="1861" xr:uid="{00000000-0005-0000-0000-000041070000}"/>
    <cellStyle name="40% - Accent5 2 2 2 2 4" xfId="1862" xr:uid="{00000000-0005-0000-0000-000042070000}"/>
    <cellStyle name="40% - Accent5 2 2 2 3" xfId="1863" xr:uid="{00000000-0005-0000-0000-000043070000}"/>
    <cellStyle name="40% - Accent5 2 2 2 3 2" xfId="1864" xr:uid="{00000000-0005-0000-0000-000044070000}"/>
    <cellStyle name="40% - Accent5 2 2 2 4" xfId="1865" xr:uid="{00000000-0005-0000-0000-000045070000}"/>
    <cellStyle name="40% - Accent5 2 2 2 5" xfId="1866" xr:uid="{00000000-0005-0000-0000-000046070000}"/>
    <cellStyle name="40% - Accent5 2 2 3" xfId="1867" xr:uid="{00000000-0005-0000-0000-000047070000}"/>
    <cellStyle name="40% - Accent5 2 2 3 2" xfId="1868" xr:uid="{00000000-0005-0000-0000-000048070000}"/>
    <cellStyle name="40% - Accent5 2 2 3 2 2" xfId="1869" xr:uid="{00000000-0005-0000-0000-000049070000}"/>
    <cellStyle name="40% - Accent5 2 2 3 3" xfId="1870" xr:uid="{00000000-0005-0000-0000-00004A070000}"/>
    <cellStyle name="40% - Accent5 2 2 3 4" xfId="1871" xr:uid="{00000000-0005-0000-0000-00004B070000}"/>
    <cellStyle name="40% - Accent5 2 2 4" xfId="1872" xr:uid="{00000000-0005-0000-0000-00004C070000}"/>
    <cellStyle name="40% - Accent5 2 2 4 2" xfId="1873" xr:uid="{00000000-0005-0000-0000-00004D070000}"/>
    <cellStyle name="40% - Accent5 2 2 5" xfId="1874" xr:uid="{00000000-0005-0000-0000-00004E070000}"/>
    <cellStyle name="40% - Accent5 2 2 5 2" xfId="1875" xr:uid="{00000000-0005-0000-0000-00004F070000}"/>
    <cellStyle name="40% - Accent5 2 2 6" xfId="1876" xr:uid="{00000000-0005-0000-0000-000050070000}"/>
    <cellStyle name="40% - Accent5 2 2 7" xfId="1877" xr:uid="{00000000-0005-0000-0000-000051070000}"/>
    <cellStyle name="40% - Accent5 2 3" xfId="1878" xr:uid="{00000000-0005-0000-0000-000052070000}"/>
    <cellStyle name="40% - Accent5 2 3 2" xfId="1879" xr:uid="{00000000-0005-0000-0000-000053070000}"/>
    <cellStyle name="40% - Accent5 2 3 2 2" xfId="1880" xr:uid="{00000000-0005-0000-0000-000054070000}"/>
    <cellStyle name="40% - Accent5 2 3 2 2 2" xfId="1881" xr:uid="{00000000-0005-0000-0000-000055070000}"/>
    <cellStyle name="40% - Accent5 2 3 2 3" xfId="1882" xr:uid="{00000000-0005-0000-0000-000056070000}"/>
    <cellStyle name="40% - Accent5 2 3 2 4" xfId="1883" xr:uid="{00000000-0005-0000-0000-000057070000}"/>
    <cellStyle name="40% - Accent5 2 3 3" xfId="1884" xr:uid="{00000000-0005-0000-0000-000058070000}"/>
    <cellStyle name="40% - Accent5 2 3 3 2" xfId="1885" xr:uid="{00000000-0005-0000-0000-000059070000}"/>
    <cellStyle name="40% - Accent5 2 3 4" xfId="1886" xr:uid="{00000000-0005-0000-0000-00005A070000}"/>
    <cellStyle name="40% - Accent5 2 3 5" xfId="1887" xr:uid="{00000000-0005-0000-0000-00005B070000}"/>
    <cellStyle name="40% - Accent5 2 4" xfId="1888" xr:uid="{00000000-0005-0000-0000-00005C070000}"/>
    <cellStyle name="40% - Accent5 2 4 2" xfId="1889" xr:uid="{00000000-0005-0000-0000-00005D070000}"/>
    <cellStyle name="40% - Accent5 2 4 2 2" xfId="1890" xr:uid="{00000000-0005-0000-0000-00005E070000}"/>
    <cellStyle name="40% - Accent5 2 4 3" xfId="1891" xr:uid="{00000000-0005-0000-0000-00005F070000}"/>
    <cellStyle name="40% - Accent5 2 4 4" xfId="1892" xr:uid="{00000000-0005-0000-0000-000060070000}"/>
    <cellStyle name="40% - Accent5 2 5" xfId="1893" xr:uid="{00000000-0005-0000-0000-000061070000}"/>
    <cellStyle name="40% - Accent5 2 5 2" xfId="1894" xr:uid="{00000000-0005-0000-0000-000062070000}"/>
    <cellStyle name="40% - Accent5 2 6" xfId="1895" xr:uid="{00000000-0005-0000-0000-000063070000}"/>
    <cellStyle name="40% - Accent5 2 6 2" xfId="1896" xr:uid="{00000000-0005-0000-0000-000064070000}"/>
    <cellStyle name="40% - Accent5 2 7" xfId="1897" xr:uid="{00000000-0005-0000-0000-000065070000}"/>
    <cellStyle name="40% - Accent5 2 8" xfId="1898" xr:uid="{00000000-0005-0000-0000-000066070000}"/>
    <cellStyle name="40% - Accent5 3" xfId="1899" xr:uid="{00000000-0005-0000-0000-000067070000}"/>
    <cellStyle name="40% - Accent5 3 2" xfId="1900" xr:uid="{00000000-0005-0000-0000-000068070000}"/>
    <cellStyle name="40% - Accent5 4" xfId="1901" xr:uid="{00000000-0005-0000-0000-000069070000}"/>
    <cellStyle name="40% - Accent5 4 2" xfId="1902" xr:uid="{00000000-0005-0000-0000-00006A070000}"/>
    <cellStyle name="40% - Accent5 4 2 2" xfId="1903" xr:uid="{00000000-0005-0000-0000-00006B070000}"/>
    <cellStyle name="40% - Accent5 4 2 2 2" xfId="1904" xr:uid="{00000000-0005-0000-0000-00006C070000}"/>
    <cellStyle name="40% - Accent5 4 2 2 2 2" xfId="1905" xr:uid="{00000000-0005-0000-0000-00006D070000}"/>
    <cellStyle name="40% - Accent5 4 2 2 3" xfId="1906" xr:uid="{00000000-0005-0000-0000-00006E070000}"/>
    <cellStyle name="40% - Accent5 4 2 2 4" xfId="1907" xr:uid="{00000000-0005-0000-0000-00006F070000}"/>
    <cellStyle name="40% - Accent5 4 2 3" xfId="1908" xr:uid="{00000000-0005-0000-0000-000070070000}"/>
    <cellStyle name="40% - Accent5 4 2 3 2" xfId="1909" xr:uid="{00000000-0005-0000-0000-000071070000}"/>
    <cellStyle name="40% - Accent5 4 2 4" xfId="1910" xr:uid="{00000000-0005-0000-0000-000072070000}"/>
    <cellStyle name="40% - Accent5 4 2 5" xfId="1911" xr:uid="{00000000-0005-0000-0000-000073070000}"/>
    <cellStyle name="40% - Accent5 4 3" xfId="1912" xr:uid="{00000000-0005-0000-0000-000074070000}"/>
    <cellStyle name="40% - Accent5 4 3 2" xfId="1913" xr:uid="{00000000-0005-0000-0000-000075070000}"/>
    <cellStyle name="40% - Accent5 4 3 2 2" xfId="1914" xr:uid="{00000000-0005-0000-0000-000076070000}"/>
    <cellStyle name="40% - Accent5 4 3 3" xfId="1915" xr:uid="{00000000-0005-0000-0000-000077070000}"/>
    <cellStyle name="40% - Accent5 4 3 4" xfId="1916" xr:uid="{00000000-0005-0000-0000-000078070000}"/>
    <cellStyle name="40% - Accent5 4 4" xfId="1917" xr:uid="{00000000-0005-0000-0000-000079070000}"/>
    <cellStyle name="40% - Accent5 4 4 2" xfId="1918" xr:uid="{00000000-0005-0000-0000-00007A070000}"/>
    <cellStyle name="40% - Accent5 4 5" xfId="1919" xr:uid="{00000000-0005-0000-0000-00007B070000}"/>
    <cellStyle name="40% - Accent5 4 5 2" xfId="1920" xr:uid="{00000000-0005-0000-0000-00007C070000}"/>
    <cellStyle name="40% - Accent5 4 6" xfId="1921" xr:uid="{00000000-0005-0000-0000-00007D070000}"/>
    <cellStyle name="40% - Accent5 4 7" xfId="1922" xr:uid="{00000000-0005-0000-0000-00007E070000}"/>
    <cellStyle name="40% - Accent5 5" xfId="1923" xr:uid="{00000000-0005-0000-0000-00007F070000}"/>
    <cellStyle name="40% - Accent5 5 2" xfId="1924" xr:uid="{00000000-0005-0000-0000-000080070000}"/>
    <cellStyle name="40% - Accent5 5 2 2" xfId="1925" xr:uid="{00000000-0005-0000-0000-000081070000}"/>
    <cellStyle name="40% - Accent5 5 2 2 2" xfId="1926" xr:uid="{00000000-0005-0000-0000-000082070000}"/>
    <cellStyle name="40% - Accent5 5 2 2 2 2" xfId="1927" xr:uid="{00000000-0005-0000-0000-000083070000}"/>
    <cellStyle name="40% - Accent5 5 2 2 3" xfId="1928" xr:uid="{00000000-0005-0000-0000-000084070000}"/>
    <cellStyle name="40% - Accent5 5 2 2 4" xfId="1929" xr:uid="{00000000-0005-0000-0000-000085070000}"/>
    <cellStyle name="40% - Accent5 5 2 3" xfId="1930" xr:uid="{00000000-0005-0000-0000-000086070000}"/>
    <cellStyle name="40% - Accent5 5 2 3 2" xfId="1931" xr:uid="{00000000-0005-0000-0000-000087070000}"/>
    <cellStyle name="40% - Accent5 5 2 4" xfId="1932" xr:uid="{00000000-0005-0000-0000-000088070000}"/>
    <cellStyle name="40% - Accent5 5 2 5" xfId="1933" xr:uid="{00000000-0005-0000-0000-000089070000}"/>
    <cellStyle name="40% - Accent5 5 3" xfId="1934" xr:uid="{00000000-0005-0000-0000-00008A070000}"/>
    <cellStyle name="40% - Accent5 5 3 2" xfId="1935" xr:uid="{00000000-0005-0000-0000-00008B070000}"/>
    <cellStyle name="40% - Accent5 5 3 2 2" xfId="1936" xr:uid="{00000000-0005-0000-0000-00008C070000}"/>
    <cellStyle name="40% - Accent5 5 3 3" xfId="1937" xr:uid="{00000000-0005-0000-0000-00008D070000}"/>
    <cellStyle name="40% - Accent5 5 3 4" xfId="1938" xr:uid="{00000000-0005-0000-0000-00008E070000}"/>
    <cellStyle name="40% - Accent5 5 4" xfId="1939" xr:uid="{00000000-0005-0000-0000-00008F070000}"/>
    <cellStyle name="40% - Accent5 5 4 2" xfId="1940" xr:uid="{00000000-0005-0000-0000-000090070000}"/>
    <cellStyle name="40% - Accent5 5 5" xfId="1941" xr:uid="{00000000-0005-0000-0000-000091070000}"/>
    <cellStyle name="40% - Accent5 5 5 2" xfId="1942" xr:uid="{00000000-0005-0000-0000-000092070000}"/>
    <cellStyle name="40% - Accent5 5 6" xfId="1943" xr:uid="{00000000-0005-0000-0000-000093070000}"/>
    <cellStyle name="40% - Accent5 5 7" xfId="1944" xr:uid="{00000000-0005-0000-0000-000094070000}"/>
    <cellStyle name="40% - Accent5 6" xfId="1945" xr:uid="{00000000-0005-0000-0000-000095070000}"/>
    <cellStyle name="40% - Accent5 7" xfId="1946" xr:uid="{00000000-0005-0000-0000-000096070000}"/>
    <cellStyle name="40% - Accent5 7 2" xfId="1947" xr:uid="{00000000-0005-0000-0000-000097070000}"/>
    <cellStyle name="40% - Accent5 7 2 2" xfId="1948" xr:uid="{00000000-0005-0000-0000-000098070000}"/>
    <cellStyle name="40% - Accent5 7 2 2 2" xfId="1949" xr:uid="{00000000-0005-0000-0000-000099070000}"/>
    <cellStyle name="40% - Accent5 7 2 2 2 2" xfId="1950" xr:uid="{00000000-0005-0000-0000-00009A070000}"/>
    <cellStyle name="40% - Accent5 7 2 2 3" xfId="1951" xr:uid="{00000000-0005-0000-0000-00009B070000}"/>
    <cellStyle name="40% - Accent5 7 2 2 4" xfId="1952" xr:uid="{00000000-0005-0000-0000-00009C070000}"/>
    <cellStyle name="40% - Accent5 7 2 3" xfId="1953" xr:uid="{00000000-0005-0000-0000-00009D070000}"/>
    <cellStyle name="40% - Accent5 7 2 3 2" xfId="1954" xr:uid="{00000000-0005-0000-0000-00009E070000}"/>
    <cellStyle name="40% - Accent5 7 2 4" xfId="1955" xr:uid="{00000000-0005-0000-0000-00009F070000}"/>
    <cellStyle name="40% - Accent5 7 2 5" xfId="1956" xr:uid="{00000000-0005-0000-0000-0000A0070000}"/>
    <cellStyle name="40% - Accent5 7 3" xfId="1957" xr:uid="{00000000-0005-0000-0000-0000A1070000}"/>
    <cellStyle name="40% - Accent5 7 3 2" xfId="1958" xr:uid="{00000000-0005-0000-0000-0000A2070000}"/>
    <cellStyle name="40% - Accent5 7 3 2 2" xfId="1959" xr:uid="{00000000-0005-0000-0000-0000A3070000}"/>
    <cellStyle name="40% - Accent5 7 3 3" xfId="1960" xr:uid="{00000000-0005-0000-0000-0000A4070000}"/>
    <cellStyle name="40% - Accent5 7 3 4" xfId="1961" xr:uid="{00000000-0005-0000-0000-0000A5070000}"/>
    <cellStyle name="40% - Accent5 7 4" xfId="1962" xr:uid="{00000000-0005-0000-0000-0000A6070000}"/>
    <cellStyle name="40% - Accent5 7 4 2" xfId="1963" xr:uid="{00000000-0005-0000-0000-0000A7070000}"/>
    <cellStyle name="40% - Accent5 7 5" xfId="1964" xr:uid="{00000000-0005-0000-0000-0000A8070000}"/>
    <cellStyle name="40% - Accent5 7 6" xfId="1965" xr:uid="{00000000-0005-0000-0000-0000A9070000}"/>
    <cellStyle name="40% - Accent5 8" xfId="1966" xr:uid="{00000000-0005-0000-0000-0000AA070000}"/>
    <cellStyle name="40% - Accent5 8 2" xfId="1967" xr:uid="{00000000-0005-0000-0000-0000AB070000}"/>
    <cellStyle name="40% - Accent5 8 2 2" xfId="1968" xr:uid="{00000000-0005-0000-0000-0000AC070000}"/>
    <cellStyle name="40% - Accent5 8 2 2 2" xfId="1969" xr:uid="{00000000-0005-0000-0000-0000AD070000}"/>
    <cellStyle name="40% - Accent5 8 2 2 2 2" xfId="1970" xr:uid="{00000000-0005-0000-0000-0000AE070000}"/>
    <cellStyle name="40% - Accent5 8 2 2 3" xfId="1971" xr:uid="{00000000-0005-0000-0000-0000AF070000}"/>
    <cellStyle name="40% - Accent5 8 2 2 4" xfId="1972" xr:uid="{00000000-0005-0000-0000-0000B0070000}"/>
    <cellStyle name="40% - Accent5 8 2 3" xfId="1973" xr:uid="{00000000-0005-0000-0000-0000B1070000}"/>
    <cellStyle name="40% - Accent5 8 2 3 2" xfId="1974" xr:uid="{00000000-0005-0000-0000-0000B2070000}"/>
    <cellStyle name="40% - Accent5 8 2 4" xfId="1975" xr:uid="{00000000-0005-0000-0000-0000B3070000}"/>
    <cellStyle name="40% - Accent5 8 2 5" xfId="1976" xr:uid="{00000000-0005-0000-0000-0000B4070000}"/>
    <cellStyle name="40% - Accent5 8 3" xfId="1977" xr:uid="{00000000-0005-0000-0000-0000B5070000}"/>
    <cellStyle name="40% - Accent5 8 3 2" xfId="1978" xr:uid="{00000000-0005-0000-0000-0000B6070000}"/>
    <cellStyle name="40% - Accent5 8 3 2 2" xfId="1979" xr:uid="{00000000-0005-0000-0000-0000B7070000}"/>
    <cellStyle name="40% - Accent5 8 3 3" xfId="1980" xr:uid="{00000000-0005-0000-0000-0000B8070000}"/>
    <cellStyle name="40% - Accent5 8 3 4" xfId="1981" xr:uid="{00000000-0005-0000-0000-0000B9070000}"/>
    <cellStyle name="40% - Accent5 8 4" xfId="1982" xr:uid="{00000000-0005-0000-0000-0000BA070000}"/>
    <cellStyle name="40% - Accent5 8 4 2" xfId="1983" xr:uid="{00000000-0005-0000-0000-0000BB070000}"/>
    <cellStyle name="40% - Accent5 8 5" xfId="1984" xr:uid="{00000000-0005-0000-0000-0000BC070000}"/>
    <cellStyle name="40% - Accent5 8 6" xfId="1985" xr:uid="{00000000-0005-0000-0000-0000BD070000}"/>
    <cellStyle name="40% - Accent5 9" xfId="1986" xr:uid="{00000000-0005-0000-0000-0000BE070000}"/>
    <cellStyle name="40% - Accent5 9 2" xfId="1987" xr:uid="{00000000-0005-0000-0000-0000BF070000}"/>
    <cellStyle name="40% - Accent5 9 2 2" xfId="1988" xr:uid="{00000000-0005-0000-0000-0000C0070000}"/>
    <cellStyle name="40% - Accent5 9 2 2 2" xfId="1989" xr:uid="{00000000-0005-0000-0000-0000C1070000}"/>
    <cellStyle name="40% - Accent5 9 2 2 2 2" xfId="1990" xr:uid="{00000000-0005-0000-0000-0000C2070000}"/>
    <cellStyle name="40% - Accent5 9 2 2 3" xfId="1991" xr:uid="{00000000-0005-0000-0000-0000C3070000}"/>
    <cellStyle name="40% - Accent5 9 2 2 4" xfId="1992" xr:uid="{00000000-0005-0000-0000-0000C4070000}"/>
    <cellStyle name="40% - Accent5 9 2 3" xfId="1993" xr:uid="{00000000-0005-0000-0000-0000C5070000}"/>
    <cellStyle name="40% - Accent5 9 2 3 2" xfId="1994" xr:uid="{00000000-0005-0000-0000-0000C6070000}"/>
    <cellStyle name="40% - Accent5 9 2 4" xfId="1995" xr:uid="{00000000-0005-0000-0000-0000C7070000}"/>
    <cellStyle name="40% - Accent5 9 2 5" xfId="1996" xr:uid="{00000000-0005-0000-0000-0000C8070000}"/>
    <cellStyle name="40% - Accent5 9 3" xfId="1997" xr:uid="{00000000-0005-0000-0000-0000C9070000}"/>
    <cellStyle name="40% - Accent5 9 3 2" xfId="1998" xr:uid="{00000000-0005-0000-0000-0000CA070000}"/>
    <cellStyle name="40% - Accent5 9 3 2 2" xfId="1999" xr:uid="{00000000-0005-0000-0000-0000CB070000}"/>
    <cellStyle name="40% - Accent5 9 3 3" xfId="2000" xr:uid="{00000000-0005-0000-0000-0000CC070000}"/>
    <cellStyle name="40% - Accent5 9 3 4" xfId="2001" xr:uid="{00000000-0005-0000-0000-0000CD070000}"/>
    <cellStyle name="40% - Accent5 9 4" xfId="2002" xr:uid="{00000000-0005-0000-0000-0000CE070000}"/>
    <cellStyle name="40% - Accent5 9 4 2" xfId="2003" xr:uid="{00000000-0005-0000-0000-0000CF070000}"/>
    <cellStyle name="40% - Accent5 9 5" xfId="2004" xr:uid="{00000000-0005-0000-0000-0000D0070000}"/>
    <cellStyle name="40% - Accent5 9 6" xfId="2005" xr:uid="{00000000-0005-0000-0000-0000D1070000}"/>
    <cellStyle name="40% - Accent6 10" xfId="2006" xr:uid="{00000000-0005-0000-0000-0000D2070000}"/>
    <cellStyle name="40% - Accent6 10 2" xfId="2007" xr:uid="{00000000-0005-0000-0000-0000D3070000}"/>
    <cellStyle name="40% - Accent6 10 2 2" xfId="2008" xr:uid="{00000000-0005-0000-0000-0000D4070000}"/>
    <cellStyle name="40% - Accent6 10 2 2 2" xfId="2009" xr:uid="{00000000-0005-0000-0000-0000D5070000}"/>
    <cellStyle name="40% - Accent6 10 2 3" xfId="2010" xr:uid="{00000000-0005-0000-0000-0000D6070000}"/>
    <cellStyle name="40% - Accent6 10 2 4" xfId="2011" xr:uid="{00000000-0005-0000-0000-0000D7070000}"/>
    <cellStyle name="40% - Accent6 10 3" xfId="2012" xr:uid="{00000000-0005-0000-0000-0000D8070000}"/>
    <cellStyle name="40% - Accent6 10 3 2" xfId="2013" xr:uid="{00000000-0005-0000-0000-0000D9070000}"/>
    <cellStyle name="40% - Accent6 10 4" xfId="2014" xr:uid="{00000000-0005-0000-0000-0000DA070000}"/>
    <cellStyle name="40% - Accent6 10 5" xfId="2015" xr:uid="{00000000-0005-0000-0000-0000DB070000}"/>
    <cellStyle name="40% - Accent6 11" xfId="2016" xr:uid="{00000000-0005-0000-0000-0000DC070000}"/>
    <cellStyle name="40% - Accent6 11 2" xfId="2017" xr:uid="{00000000-0005-0000-0000-0000DD070000}"/>
    <cellStyle name="40% - Accent6 11 2 2" xfId="2018" xr:uid="{00000000-0005-0000-0000-0000DE070000}"/>
    <cellStyle name="40% - Accent6 11 2 2 2" xfId="2019" xr:uid="{00000000-0005-0000-0000-0000DF070000}"/>
    <cellStyle name="40% - Accent6 11 2 3" xfId="2020" xr:uid="{00000000-0005-0000-0000-0000E0070000}"/>
    <cellStyle name="40% - Accent6 11 2 4" xfId="2021" xr:uid="{00000000-0005-0000-0000-0000E1070000}"/>
    <cellStyle name="40% - Accent6 11 3" xfId="2022" xr:uid="{00000000-0005-0000-0000-0000E2070000}"/>
    <cellStyle name="40% - Accent6 11 3 2" xfId="2023" xr:uid="{00000000-0005-0000-0000-0000E3070000}"/>
    <cellStyle name="40% - Accent6 11 4" xfId="2024" xr:uid="{00000000-0005-0000-0000-0000E4070000}"/>
    <cellStyle name="40% - Accent6 11 5" xfId="2025" xr:uid="{00000000-0005-0000-0000-0000E5070000}"/>
    <cellStyle name="40% - Accent6 12" xfId="2026" xr:uid="{00000000-0005-0000-0000-0000E6070000}"/>
    <cellStyle name="40% - Accent6 12 2" xfId="2027" xr:uid="{00000000-0005-0000-0000-0000E7070000}"/>
    <cellStyle name="40% - Accent6 12 2 2" xfId="2028" xr:uid="{00000000-0005-0000-0000-0000E8070000}"/>
    <cellStyle name="40% - Accent6 12 3" xfId="2029" xr:uid="{00000000-0005-0000-0000-0000E9070000}"/>
    <cellStyle name="40% - Accent6 12 4" xfId="2030" xr:uid="{00000000-0005-0000-0000-0000EA070000}"/>
    <cellStyle name="40% - Accent6 13" xfId="2031" xr:uid="{00000000-0005-0000-0000-0000EB070000}"/>
    <cellStyle name="40% - Accent6 13 2" xfId="2032" xr:uid="{00000000-0005-0000-0000-0000EC070000}"/>
    <cellStyle name="40% - Accent6 14" xfId="2033" xr:uid="{00000000-0005-0000-0000-0000ED070000}"/>
    <cellStyle name="40% - Accent6 14 2" xfId="2034" xr:uid="{00000000-0005-0000-0000-0000EE070000}"/>
    <cellStyle name="40% - Accent6 15" xfId="2035" xr:uid="{00000000-0005-0000-0000-0000EF070000}"/>
    <cellStyle name="40% - Accent6 16" xfId="2036" xr:uid="{00000000-0005-0000-0000-0000F0070000}"/>
    <cellStyle name="40% - Accent6 2" xfId="2037" xr:uid="{00000000-0005-0000-0000-0000F1070000}"/>
    <cellStyle name="40% - Accent6 2 2" xfId="2038" xr:uid="{00000000-0005-0000-0000-0000F2070000}"/>
    <cellStyle name="40% - Accent6 2 2 2" xfId="2039" xr:uid="{00000000-0005-0000-0000-0000F3070000}"/>
    <cellStyle name="40% - Accent6 2 2 2 2" xfId="2040" xr:uid="{00000000-0005-0000-0000-0000F4070000}"/>
    <cellStyle name="40% - Accent6 2 2 2 2 2" xfId="2041" xr:uid="{00000000-0005-0000-0000-0000F5070000}"/>
    <cellStyle name="40% - Accent6 2 2 2 2 2 2" xfId="2042" xr:uid="{00000000-0005-0000-0000-0000F6070000}"/>
    <cellStyle name="40% - Accent6 2 2 2 2 3" xfId="2043" xr:uid="{00000000-0005-0000-0000-0000F7070000}"/>
    <cellStyle name="40% - Accent6 2 2 2 2 4" xfId="2044" xr:uid="{00000000-0005-0000-0000-0000F8070000}"/>
    <cellStyle name="40% - Accent6 2 2 2 3" xfId="2045" xr:uid="{00000000-0005-0000-0000-0000F9070000}"/>
    <cellStyle name="40% - Accent6 2 2 2 3 2" xfId="2046" xr:uid="{00000000-0005-0000-0000-0000FA070000}"/>
    <cellStyle name="40% - Accent6 2 2 2 4" xfId="2047" xr:uid="{00000000-0005-0000-0000-0000FB070000}"/>
    <cellStyle name="40% - Accent6 2 2 2 5" xfId="2048" xr:uid="{00000000-0005-0000-0000-0000FC070000}"/>
    <cellStyle name="40% - Accent6 2 2 3" xfId="2049" xr:uid="{00000000-0005-0000-0000-0000FD070000}"/>
    <cellStyle name="40% - Accent6 2 2 3 2" xfId="2050" xr:uid="{00000000-0005-0000-0000-0000FE070000}"/>
    <cellStyle name="40% - Accent6 2 2 3 2 2" xfId="2051" xr:uid="{00000000-0005-0000-0000-0000FF070000}"/>
    <cellStyle name="40% - Accent6 2 2 3 3" xfId="2052" xr:uid="{00000000-0005-0000-0000-000000080000}"/>
    <cellStyle name="40% - Accent6 2 2 3 4" xfId="2053" xr:uid="{00000000-0005-0000-0000-000001080000}"/>
    <cellStyle name="40% - Accent6 2 2 4" xfId="2054" xr:uid="{00000000-0005-0000-0000-000002080000}"/>
    <cellStyle name="40% - Accent6 2 2 4 2" xfId="2055" xr:uid="{00000000-0005-0000-0000-000003080000}"/>
    <cellStyle name="40% - Accent6 2 2 5" xfId="2056" xr:uid="{00000000-0005-0000-0000-000004080000}"/>
    <cellStyle name="40% - Accent6 2 2 5 2" xfId="2057" xr:uid="{00000000-0005-0000-0000-000005080000}"/>
    <cellStyle name="40% - Accent6 2 2 6" xfId="2058" xr:uid="{00000000-0005-0000-0000-000006080000}"/>
    <cellStyle name="40% - Accent6 2 2 7" xfId="2059" xr:uid="{00000000-0005-0000-0000-000007080000}"/>
    <cellStyle name="40% - Accent6 2 3" xfId="2060" xr:uid="{00000000-0005-0000-0000-000008080000}"/>
    <cellStyle name="40% - Accent6 2 3 2" xfId="2061" xr:uid="{00000000-0005-0000-0000-000009080000}"/>
    <cellStyle name="40% - Accent6 2 3 2 2" xfId="2062" xr:uid="{00000000-0005-0000-0000-00000A080000}"/>
    <cellStyle name="40% - Accent6 2 3 2 2 2" xfId="2063" xr:uid="{00000000-0005-0000-0000-00000B080000}"/>
    <cellStyle name="40% - Accent6 2 3 2 3" xfId="2064" xr:uid="{00000000-0005-0000-0000-00000C080000}"/>
    <cellStyle name="40% - Accent6 2 3 2 4" xfId="2065" xr:uid="{00000000-0005-0000-0000-00000D080000}"/>
    <cellStyle name="40% - Accent6 2 3 3" xfId="2066" xr:uid="{00000000-0005-0000-0000-00000E080000}"/>
    <cellStyle name="40% - Accent6 2 3 3 2" xfId="2067" xr:uid="{00000000-0005-0000-0000-00000F080000}"/>
    <cellStyle name="40% - Accent6 2 3 4" xfId="2068" xr:uid="{00000000-0005-0000-0000-000010080000}"/>
    <cellStyle name="40% - Accent6 2 3 5" xfId="2069" xr:uid="{00000000-0005-0000-0000-000011080000}"/>
    <cellStyle name="40% - Accent6 2 4" xfId="2070" xr:uid="{00000000-0005-0000-0000-000012080000}"/>
    <cellStyle name="40% - Accent6 2 4 2" xfId="2071" xr:uid="{00000000-0005-0000-0000-000013080000}"/>
    <cellStyle name="40% - Accent6 2 4 2 2" xfId="2072" xr:uid="{00000000-0005-0000-0000-000014080000}"/>
    <cellStyle name="40% - Accent6 2 4 3" xfId="2073" xr:uid="{00000000-0005-0000-0000-000015080000}"/>
    <cellStyle name="40% - Accent6 2 4 4" xfId="2074" xr:uid="{00000000-0005-0000-0000-000016080000}"/>
    <cellStyle name="40% - Accent6 2 5" xfId="2075" xr:uid="{00000000-0005-0000-0000-000017080000}"/>
    <cellStyle name="40% - Accent6 2 5 2" xfId="2076" xr:uid="{00000000-0005-0000-0000-000018080000}"/>
    <cellStyle name="40% - Accent6 2 6" xfId="2077" xr:uid="{00000000-0005-0000-0000-000019080000}"/>
    <cellStyle name="40% - Accent6 2 6 2" xfId="2078" xr:uid="{00000000-0005-0000-0000-00001A080000}"/>
    <cellStyle name="40% - Accent6 2 7" xfId="2079" xr:uid="{00000000-0005-0000-0000-00001B080000}"/>
    <cellStyle name="40% - Accent6 2 8" xfId="2080" xr:uid="{00000000-0005-0000-0000-00001C080000}"/>
    <cellStyle name="40% - Accent6 3" xfId="2081" xr:uid="{00000000-0005-0000-0000-00001D080000}"/>
    <cellStyle name="40% - Accent6 3 2" xfId="2082" xr:uid="{00000000-0005-0000-0000-00001E080000}"/>
    <cellStyle name="40% - Accent6 4" xfId="2083" xr:uid="{00000000-0005-0000-0000-00001F080000}"/>
    <cellStyle name="40% - Accent6 4 2" xfId="2084" xr:uid="{00000000-0005-0000-0000-000020080000}"/>
    <cellStyle name="40% - Accent6 4 2 2" xfId="2085" xr:uid="{00000000-0005-0000-0000-000021080000}"/>
    <cellStyle name="40% - Accent6 4 2 2 2" xfId="2086" xr:uid="{00000000-0005-0000-0000-000022080000}"/>
    <cellStyle name="40% - Accent6 4 2 2 2 2" xfId="2087" xr:uid="{00000000-0005-0000-0000-000023080000}"/>
    <cellStyle name="40% - Accent6 4 2 2 3" xfId="2088" xr:uid="{00000000-0005-0000-0000-000024080000}"/>
    <cellStyle name="40% - Accent6 4 2 2 4" xfId="2089" xr:uid="{00000000-0005-0000-0000-000025080000}"/>
    <cellStyle name="40% - Accent6 4 2 3" xfId="2090" xr:uid="{00000000-0005-0000-0000-000026080000}"/>
    <cellStyle name="40% - Accent6 4 2 3 2" xfId="2091" xr:uid="{00000000-0005-0000-0000-000027080000}"/>
    <cellStyle name="40% - Accent6 4 2 4" xfId="2092" xr:uid="{00000000-0005-0000-0000-000028080000}"/>
    <cellStyle name="40% - Accent6 4 2 5" xfId="2093" xr:uid="{00000000-0005-0000-0000-000029080000}"/>
    <cellStyle name="40% - Accent6 4 3" xfId="2094" xr:uid="{00000000-0005-0000-0000-00002A080000}"/>
    <cellStyle name="40% - Accent6 4 3 2" xfId="2095" xr:uid="{00000000-0005-0000-0000-00002B080000}"/>
    <cellStyle name="40% - Accent6 4 3 2 2" xfId="2096" xr:uid="{00000000-0005-0000-0000-00002C080000}"/>
    <cellStyle name="40% - Accent6 4 3 3" xfId="2097" xr:uid="{00000000-0005-0000-0000-00002D080000}"/>
    <cellStyle name="40% - Accent6 4 3 4" xfId="2098" xr:uid="{00000000-0005-0000-0000-00002E080000}"/>
    <cellStyle name="40% - Accent6 4 4" xfId="2099" xr:uid="{00000000-0005-0000-0000-00002F080000}"/>
    <cellStyle name="40% - Accent6 4 4 2" xfId="2100" xr:uid="{00000000-0005-0000-0000-000030080000}"/>
    <cellStyle name="40% - Accent6 4 5" xfId="2101" xr:uid="{00000000-0005-0000-0000-000031080000}"/>
    <cellStyle name="40% - Accent6 4 5 2" xfId="2102" xr:uid="{00000000-0005-0000-0000-000032080000}"/>
    <cellStyle name="40% - Accent6 4 6" xfId="2103" xr:uid="{00000000-0005-0000-0000-000033080000}"/>
    <cellStyle name="40% - Accent6 4 7" xfId="2104" xr:uid="{00000000-0005-0000-0000-000034080000}"/>
    <cellStyle name="40% - Accent6 5" xfId="2105" xr:uid="{00000000-0005-0000-0000-000035080000}"/>
    <cellStyle name="40% - Accent6 5 2" xfId="2106" xr:uid="{00000000-0005-0000-0000-000036080000}"/>
    <cellStyle name="40% - Accent6 5 2 2" xfId="2107" xr:uid="{00000000-0005-0000-0000-000037080000}"/>
    <cellStyle name="40% - Accent6 5 2 2 2" xfId="2108" xr:uid="{00000000-0005-0000-0000-000038080000}"/>
    <cellStyle name="40% - Accent6 5 2 2 2 2" xfId="2109" xr:uid="{00000000-0005-0000-0000-000039080000}"/>
    <cellStyle name="40% - Accent6 5 2 2 3" xfId="2110" xr:uid="{00000000-0005-0000-0000-00003A080000}"/>
    <cellStyle name="40% - Accent6 5 2 2 4" xfId="2111" xr:uid="{00000000-0005-0000-0000-00003B080000}"/>
    <cellStyle name="40% - Accent6 5 2 3" xfId="2112" xr:uid="{00000000-0005-0000-0000-00003C080000}"/>
    <cellStyle name="40% - Accent6 5 2 3 2" xfId="2113" xr:uid="{00000000-0005-0000-0000-00003D080000}"/>
    <cellStyle name="40% - Accent6 5 2 4" xfId="2114" xr:uid="{00000000-0005-0000-0000-00003E080000}"/>
    <cellStyle name="40% - Accent6 5 2 5" xfId="2115" xr:uid="{00000000-0005-0000-0000-00003F080000}"/>
    <cellStyle name="40% - Accent6 5 3" xfId="2116" xr:uid="{00000000-0005-0000-0000-000040080000}"/>
    <cellStyle name="40% - Accent6 5 3 2" xfId="2117" xr:uid="{00000000-0005-0000-0000-000041080000}"/>
    <cellStyle name="40% - Accent6 5 3 2 2" xfId="2118" xr:uid="{00000000-0005-0000-0000-000042080000}"/>
    <cellStyle name="40% - Accent6 5 3 3" xfId="2119" xr:uid="{00000000-0005-0000-0000-000043080000}"/>
    <cellStyle name="40% - Accent6 5 3 4" xfId="2120" xr:uid="{00000000-0005-0000-0000-000044080000}"/>
    <cellStyle name="40% - Accent6 5 4" xfId="2121" xr:uid="{00000000-0005-0000-0000-000045080000}"/>
    <cellStyle name="40% - Accent6 5 4 2" xfId="2122" xr:uid="{00000000-0005-0000-0000-000046080000}"/>
    <cellStyle name="40% - Accent6 5 5" xfId="2123" xr:uid="{00000000-0005-0000-0000-000047080000}"/>
    <cellStyle name="40% - Accent6 5 5 2" xfId="2124" xr:uid="{00000000-0005-0000-0000-000048080000}"/>
    <cellStyle name="40% - Accent6 5 6" xfId="2125" xr:uid="{00000000-0005-0000-0000-000049080000}"/>
    <cellStyle name="40% - Accent6 5 7" xfId="2126" xr:uid="{00000000-0005-0000-0000-00004A080000}"/>
    <cellStyle name="40% - Accent6 6" xfId="2127" xr:uid="{00000000-0005-0000-0000-00004B080000}"/>
    <cellStyle name="40% - Accent6 7" xfId="2128" xr:uid="{00000000-0005-0000-0000-00004C080000}"/>
    <cellStyle name="40% - Accent6 7 2" xfId="2129" xr:uid="{00000000-0005-0000-0000-00004D080000}"/>
    <cellStyle name="40% - Accent6 7 2 2" xfId="2130" xr:uid="{00000000-0005-0000-0000-00004E080000}"/>
    <cellStyle name="40% - Accent6 7 2 2 2" xfId="2131" xr:uid="{00000000-0005-0000-0000-00004F080000}"/>
    <cellStyle name="40% - Accent6 7 2 2 2 2" xfId="2132" xr:uid="{00000000-0005-0000-0000-000050080000}"/>
    <cellStyle name="40% - Accent6 7 2 2 3" xfId="2133" xr:uid="{00000000-0005-0000-0000-000051080000}"/>
    <cellStyle name="40% - Accent6 7 2 2 4" xfId="2134" xr:uid="{00000000-0005-0000-0000-000052080000}"/>
    <cellStyle name="40% - Accent6 7 2 3" xfId="2135" xr:uid="{00000000-0005-0000-0000-000053080000}"/>
    <cellStyle name="40% - Accent6 7 2 3 2" xfId="2136" xr:uid="{00000000-0005-0000-0000-000054080000}"/>
    <cellStyle name="40% - Accent6 7 2 4" xfId="2137" xr:uid="{00000000-0005-0000-0000-000055080000}"/>
    <cellStyle name="40% - Accent6 7 2 5" xfId="2138" xr:uid="{00000000-0005-0000-0000-000056080000}"/>
    <cellStyle name="40% - Accent6 7 3" xfId="2139" xr:uid="{00000000-0005-0000-0000-000057080000}"/>
    <cellStyle name="40% - Accent6 7 3 2" xfId="2140" xr:uid="{00000000-0005-0000-0000-000058080000}"/>
    <cellStyle name="40% - Accent6 7 3 2 2" xfId="2141" xr:uid="{00000000-0005-0000-0000-000059080000}"/>
    <cellStyle name="40% - Accent6 7 3 3" xfId="2142" xr:uid="{00000000-0005-0000-0000-00005A080000}"/>
    <cellStyle name="40% - Accent6 7 3 4" xfId="2143" xr:uid="{00000000-0005-0000-0000-00005B080000}"/>
    <cellStyle name="40% - Accent6 7 4" xfId="2144" xr:uid="{00000000-0005-0000-0000-00005C080000}"/>
    <cellStyle name="40% - Accent6 7 4 2" xfId="2145" xr:uid="{00000000-0005-0000-0000-00005D080000}"/>
    <cellStyle name="40% - Accent6 7 5" xfId="2146" xr:uid="{00000000-0005-0000-0000-00005E080000}"/>
    <cellStyle name="40% - Accent6 7 6" xfId="2147" xr:uid="{00000000-0005-0000-0000-00005F080000}"/>
    <cellStyle name="40% - Accent6 8" xfId="2148" xr:uid="{00000000-0005-0000-0000-000060080000}"/>
    <cellStyle name="40% - Accent6 8 2" xfId="2149" xr:uid="{00000000-0005-0000-0000-000061080000}"/>
    <cellStyle name="40% - Accent6 8 2 2" xfId="2150" xr:uid="{00000000-0005-0000-0000-000062080000}"/>
    <cellStyle name="40% - Accent6 8 2 2 2" xfId="2151" xr:uid="{00000000-0005-0000-0000-000063080000}"/>
    <cellStyle name="40% - Accent6 8 2 2 2 2" xfId="2152" xr:uid="{00000000-0005-0000-0000-000064080000}"/>
    <cellStyle name="40% - Accent6 8 2 2 3" xfId="2153" xr:uid="{00000000-0005-0000-0000-000065080000}"/>
    <cellStyle name="40% - Accent6 8 2 2 4" xfId="2154" xr:uid="{00000000-0005-0000-0000-000066080000}"/>
    <cellStyle name="40% - Accent6 8 2 3" xfId="2155" xr:uid="{00000000-0005-0000-0000-000067080000}"/>
    <cellStyle name="40% - Accent6 8 2 3 2" xfId="2156" xr:uid="{00000000-0005-0000-0000-000068080000}"/>
    <cellStyle name="40% - Accent6 8 2 4" xfId="2157" xr:uid="{00000000-0005-0000-0000-000069080000}"/>
    <cellStyle name="40% - Accent6 8 2 5" xfId="2158" xr:uid="{00000000-0005-0000-0000-00006A080000}"/>
    <cellStyle name="40% - Accent6 8 3" xfId="2159" xr:uid="{00000000-0005-0000-0000-00006B080000}"/>
    <cellStyle name="40% - Accent6 8 3 2" xfId="2160" xr:uid="{00000000-0005-0000-0000-00006C080000}"/>
    <cellStyle name="40% - Accent6 8 3 2 2" xfId="2161" xr:uid="{00000000-0005-0000-0000-00006D080000}"/>
    <cellStyle name="40% - Accent6 8 3 3" xfId="2162" xr:uid="{00000000-0005-0000-0000-00006E080000}"/>
    <cellStyle name="40% - Accent6 8 3 4" xfId="2163" xr:uid="{00000000-0005-0000-0000-00006F080000}"/>
    <cellStyle name="40% - Accent6 8 4" xfId="2164" xr:uid="{00000000-0005-0000-0000-000070080000}"/>
    <cellStyle name="40% - Accent6 8 4 2" xfId="2165" xr:uid="{00000000-0005-0000-0000-000071080000}"/>
    <cellStyle name="40% - Accent6 8 5" xfId="2166" xr:uid="{00000000-0005-0000-0000-000072080000}"/>
    <cellStyle name="40% - Accent6 8 6" xfId="2167" xr:uid="{00000000-0005-0000-0000-000073080000}"/>
    <cellStyle name="40% - Accent6 9" xfId="2168" xr:uid="{00000000-0005-0000-0000-000074080000}"/>
    <cellStyle name="40% - Accent6 9 2" xfId="2169" xr:uid="{00000000-0005-0000-0000-000075080000}"/>
    <cellStyle name="40% - Accent6 9 2 2" xfId="2170" xr:uid="{00000000-0005-0000-0000-000076080000}"/>
    <cellStyle name="40% - Accent6 9 2 2 2" xfId="2171" xr:uid="{00000000-0005-0000-0000-000077080000}"/>
    <cellStyle name="40% - Accent6 9 2 2 2 2" xfId="2172" xr:uid="{00000000-0005-0000-0000-000078080000}"/>
    <cellStyle name="40% - Accent6 9 2 2 3" xfId="2173" xr:uid="{00000000-0005-0000-0000-000079080000}"/>
    <cellStyle name="40% - Accent6 9 2 2 4" xfId="2174" xr:uid="{00000000-0005-0000-0000-00007A080000}"/>
    <cellStyle name="40% - Accent6 9 2 3" xfId="2175" xr:uid="{00000000-0005-0000-0000-00007B080000}"/>
    <cellStyle name="40% - Accent6 9 2 3 2" xfId="2176" xr:uid="{00000000-0005-0000-0000-00007C080000}"/>
    <cellStyle name="40% - Accent6 9 2 4" xfId="2177" xr:uid="{00000000-0005-0000-0000-00007D080000}"/>
    <cellStyle name="40% - Accent6 9 2 5" xfId="2178" xr:uid="{00000000-0005-0000-0000-00007E080000}"/>
    <cellStyle name="40% - Accent6 9 3" xfId="2179" xr:uid="{00000000-0005-0000-0000-00007F080000}"/>
    <cellStyle name="40% - Accent6 9 3 2" xfId="2180" xr:uid="{00000000-0005-0000-0000-000080080000}"/>
    <cellStyle name="40% - Accent6 9 3 2 2" xfId="2181" xr:uid="{00000000-0005-0000-0000-000081080000}"/>
    <cellStyle name="40% - Accent6 9 3 3" xfId="2182" xr:uid="{00000000-0005-0000-0000-000082080000}"/>
    <cellStyle name="40% - Accent6 9 3 4" xfId="2183" xr:uid="{00000000-0005-0000-0000-000083080000}"/>
    <cellStyle name="40% - Accent6 9 4" xfId="2184" xr:uid="{00000000-0005-0000-0000-000084080000}"/>
    <cellStyle name="40% - Accent6 9 4 2" xfId="2185" xr:uid="{00000000-0005-0000-0000-000085080000}"/>
    <cellStyle name="40% - Accent6 9 5" xfId="2186" xr:uid="{00000000-0005-0000-0000-000086080000}"/>
    <cellStyle name="40% - Accent6 9 6" xfId="2187" xr:uid="{00000000-0005-0000-0000-000087080000}"/>
    <cellStyle name="60% - Accent1 2" xfId="2188" xr:uid="{00000000-0005-0000-0000-000088080000}"/>
    <cellStyle name="60% - Accent1 3" xfId="2189" xr:uid="{00000000-0005-0000-0000-000089080000}"/>
    <cellStyle name="60% - Accent2 2" xfId="2190" xr:uid="{00000000-0005-0000-0000-00008A080000}"/>
    <cellStyle name="60% - Accent2 3" xfId="2191" xr:uid="{00000000-0005-0000-0000-00008B080000}"/>
    <cellStyle name="60% - Accent3 2" xfId="2192" xr:uid="{00000000-0005-0000-0000-00008C080000}"/>
    <cellStyle name="60% - Accent3 3" xfId="2193" xr:uid="{00000000-0005-0000-0000-00008D080000}"/>
    <cellStyle name="60% - Accent4 2" xfId="2194" xr:uid="{00000000-0005-0000-0000-00008E080000}"/>
    <cellStyle name="60% - Accent4 3" xfId="2195" xr:uid="{00000000-0005-0000-0000-00008F080000}"/>
    <cellStyle name="60% - Accent5 2" xfId="2196" xr:uid="{00000000-0005-0000-0000-000090080000}"/>
    <cellStyle name="60% - Accent5 3" xfId="2197" xr:uid="{00000000-0005-0000-0000-000091080000}"/>
    <cellStyle name="60% - Accent6 2" xfId="2198" xr:uid="{00000000-0005-0000-0000-000092080000}"/>
    <cellStyle name="60% - Accent6 3" xfId="2199" xr:uid="{00000000-0005-0000-0000-000093080000}"/>
    <cellStyle name="Accent1 2" xfId="2200" xr:uid="{00000000-0005-0000-0000-000094080000}"/>
    <cellStyle name="Accent1 3" xfId="2201" xr:uid="{00000000-0005-0000-0000-000095080000}"/>
    <cellStyle name="Accent2 2" xfId="2202" xr:uid="{00000000-0005-0000-0000-000096080000}"/>
    <cellStyle name="Accent2 3" xfId="2203" xr:uid="{00000000-0005-0000-0000-000097080000}"/>
    <cellStyle name="Accent3 2" xfId="2204" xr:uid="{00000000-0005-0000-0000-000098080000}"/>
    <cellStyle name="Accent3 3" xfId="2205" xr:uid="{00000000-0005-0000-0000-000099080000}"/>
    <cellStyle name="Accent4 2" xfId="2206" xr:uid="{00000000-0005-0000-0000-00009A080000}"/>
    <cellStyle name="Accent4 3" xfId="2207" xr:uid="{00000000-0005-0000-0000-00009B080000}"/>
    <cellStyle name="Accent5 2" xfId="2208" xr:uid="{00000000-0005-0000-0000-00009C080000}"/>
    <cellStyle name="Accent5 3" xfId="2209" xr:uid="{00000000-0005-0000-0000-00009D080000}"/>
    <cellStyle name="Accent6 2" xfId="2210" xr:uid="{00000000-0005-0000-0000-00009E080000}"/>
    <cellStyle name="Accent6 3" xfId="2211" xr:uid="{00000000-0005-0000-0000-00009F080000}"/>
    <cellStyle name="Bad 2" xfId="2212" xr:uid="{00000000-0005-0000-0000-0000A0080000}"/>
    <cellStyle name="Bad 3" xfId="2213" xr:uid="{00000000-0005-0000-0000-0000A1080000}"/>
    <cellStyle name="Calculation 2" xfId="2214" xr:uid="{00000000-0005-0000-0000-0000A2080000}"/>
    <cellStyle name="Calculation 3" xfId="2215" xr:uid="{00000000-0005-0000-0000-0000A3080000}"/>
    <cellStyle name="Check Cell 2" xfId="2216" xr:uid="{00000000-0005-0000-0000-0000A4080000}"/>
    <cellStyle name="Check Cell 3" xfId="2217" xr:uid="{00000000-0005-0000-0000-0000A5080000}"/>
    <cellStyle name="Comma" xfId="1" builtinId="3"/>
    <cellStyle name="Comma [0] 2" xfId="2218" xr:uid="{00000000-0005-0000-0000-0000A7080000}"/>
    <cellStyle name="Comma [0] 2 2" xfId="2219" xr:uid="{00000000-0005-0000-0000-0000A8080000}"/>
    <cellStyle name="Comma 10" xfId="2220" xr:uid="{00000000-0005-0000-0000-0000A9080000}"/>
    <cellStyle name="Comma 10 2" xfId="2221" xr:uid="{00000000-0005-0000-0000-0000AA080000}"/>
    <cellStyle name="Comma 11" xfId="2222" xr:uid="{00000000-0005-0000-0000-0000AB080000}"/>
    <cellStyle name="Comma 12" xfId="2223" xr:uid="{00000000-0005-0000-0000-0000AC080000}"/>
    <cellStyle name="Comma 12 2" xfId="2224" xr:uid="{00000000-0005-0000-0000-0000AD080000}"/>
    <cellStyle name="Comma 12 2 2" xfId="2225" xr:uid="{00000000-0005-0000-0000-0000AE080000}"/>
    <cellStyle name="Comma 12 2 2 2" xfId="2226" xr:uid="{00000000-0005-0000-0000-0000AF080000}"/>
    <cellStyle name="Comma 12 2 2 2 2" xfId="2227" xr:uid="{00000000-0005-0000-0000-0000B0080000}"/>
    <cellStyle name="Comma 12 2 2 3" xfId="2228" xr:uid="{00000000-0005-0000-0000-0000B1080000}"/>
    <cellStyle name="Comma 12 2 2 4" xfId="2229" xr:uid="{00000000-0005-0000-0000-0000B2080000}"/>
    <cellStyle name="Comma 12 2 3" xfId="2230" xr:uid="{00000000-0005-0000-0000-0000B3080000}"/>
    <cellStyle name="Comma 12 2 3 2" xfId="2231" xr:uid="{00000000-0005-0000-0000-0000B4080000}"/>
    <cellStyle name="Comma 12 2 4" xfId="2232" xr:uid="{00000000-0005-0000-0000-0000B5080000}"/>
    <cellStyle name="Comma 12 2 5" xfId="2233" xr:uid="{00000000-0005-0000-0000-0000B6080000}"/>
    <cellStyle name="Comma 12 3" xfId="2234" xr:uid="{00000000-0005-0000-0000-0000B7080000}"/>
    <cellStyle name="Comma 12 3 2" xfId="2235" xr:uid="{00000000-0005-0000-0000-0000B8080000}"/>
    <cellStyle name="Comma 12 3 2 2" xfId="2236" xr:uid="{00000000-0005-0000-0000-0000B9080000}"/>
    <cellStyle name="Comma 12 3 3" xfId="2237" xr:uid="{00000000-0005-0000-0000-0000BA080000}"/>
    <cellStyle name="Comma 12 3 4" xfId="2238" xr:uid="{00000000-0005-0000-0000-0000BB080000}"/>
    <cellStyle name="Comma 12 4" xfId="2239" xr:uid="{00000000-0005-0000-0000-0000BC080000}"/>
    <cellStyle name="Comma 12 4 2" xfId="2240" xr:uid="{00000000-0005-0000-0000-0000BD080000}"/>
    <cellStyle name="Comma 12 5" xfId="2241" xr:uid="{00000000-0005-0000-0000-0000BE080000}"/>
    <cellStyle name="Comma 12 6" xfId="2242" xr:uid="{00000000-0005-0000-0000-0000BF080000}"/>
    <cellStyle name="Comma 13" xfId="2243" xr:uid="{00000000-0005-0000-0000-0000C0080000}"/>
    <cellStyle name="Comma 14" xfId="2244" xr:uid="{00000000-0005-0000-0000-0000C1080000}"/>
    <cellStyle name="Comma 15" xfId="2245" xr:uid="{00000000-0005-0000-0000-0000C2080000}"/>
    <cellStyle name="Comma 16" xfId="2246" xr:uid="{00000000-0005-0000-0000-0000C3080000}"/>
    <cellStyle name="Comma 17" xfId="2247" xr:uid="{00000000-0005-0000-0000-0000C4080000}"/>
    <cellStyle name="Comma 18" xfId="2248" xr:uid="{00000000-0005-0000-0000-0000C5080000}"/>
    <cellStyle name="Comma 19" xfId="2249" xr:uid="{00000000-0005-0000-0000-0000C6080000}"/>
    <cellStyle name="Comma 2" xfId="2250" xr:uid="{00000000-0005-0000-0000-0000C7080000}"/>
    <cellStyle name="Comma 2 2" xfId="2251" xr:uid="{00000000-0005-0000-0000-0000C8080000}"/>
    <cellStyle name="Comma 2 2 2" xfId="2252" xr:uid="{00000000-0005-0000-0000-0000C9080000}"/>
    <cellStyle name="Comma 2 3" xfId="2253" xr:uid="{00000000-0005-0000-0000-0000CA080000}"/>
    <cellStyle name="Comma 2 3 2" xfId="2981" xr:uid="{00000000-0005-0000-0000-0000CB080000}"/>
    <cellStyle name="Comma 2 4" xfId="2254" xr:uid="{00000000-0005-0000-0000-0000CC080000}"/>
    <cellStyle name="Comma 20" xfId="2255" xr:uid="{00000000-0005-0000-0000-0000CD080000}"/>
    <cellStyle name="Comma 20 2" xfId="2256" xr:uid="{00000000-0005-0000-0000-0000CE080000}"/>
    <cellStyle name="Comma 20 2 2" xfId="2257" xr:uid="{00000000-0005-0000-0000-0000CF080000}"/>
    <cellStyle name="Comma 20 3" xfId="2258" xr:uid="{00000000-0005-0000-0000-0000D0080000}"/>
    <cellStyle name="Comma 20 4" xfId="2259" xr:uid="{00000000-0005-0000-0000-0000D1080000}"/>
    <cellStyle name="Comma 21" xfId="2260" xr:uid="{00000000-0005-0000-0000-0000D2080000}"/>
    <cellStyle name="Comma 21 2" xfId="2261" xr:uid="{00000000-0005-0000-0000-0000D3080000}"/>
    <cellStyle name="Comma 21 2 2" xfId="2262" xr:uid="{00000000-0005-0000-0000-0000D4080000}"/>
    <cellStyle name="Comma 21 3" xfId="2263" xr:uid="{00000000-0005-0000-0000-0000D5080000}"/>
    <cellStyle name="Comma 21 4" xfId="2264" xr:uid="{00000000-0005-0000-0000-0000D6080000}"/>
    <cellStyle name="Comma 22" xfId="2265" xr:uid="{00000000-0005-0000-0000-0000D7080000}"/>
    <cellStyle name="Comma 23" xfId="2266" xr:uid="{00000000-0005-0000-0000-0000D8080000}"/>
    <cellStyle name="Comma 24" xfId="2267" xr:uid="{00000000-0005-0000-0000-0000D9080000}"/>
    <cellStyle name="Comma 24 2" xfId="2268" xr:uid="{00000000-0005-0000-0000-0000DA080000}"/>
    <cellStyle name="Comma 25" xfId="2269" xr:uid="{00000000-0005-0000-0000-0000DB080000}"/>
    <cellStyle name="Comma 25 2" xfId="2270" xr:uid="{00000000-0005-0000-0000-0000DC080000}"/>
    <cellStyle name="Comma 26" xfId="2271" xr:uid="{00000000-0005-0000-0000-0000DD080000}"/>
    <cellStyle name="Comma 26 2" xfId="2272" xr:uid="{00000000-0005-0000-0000-0000DE080000}"/>
    <cellStyle name="Comma 27" xfId="2273" xr:uid="{00000000-0005-0000-0000-0000DF080000}"/>
    <cellStyle name="Comma 27 2" xfId="2274" xr:uid="{00000000-0005-0000-0000-0000E0080000}"/>
    <cellStyle name="Comma 28" xfId="2275" xr:uid="{00000000-0005-0000-0000-0000E1080000}"/>
    <cellStyle name="Comma 28 2" xfId="2276" xr:uid="{00000000-0005-0000-0000-0000E2080000}"/>
    <cellStyle name="Comma 29" xfId="2277" xr:uid="{00000000-0005-0000-0000-0000E3080000}"/>
    <cellStyle name="Comma 29 2" xfId="2278" xr:uid="{00000000-0005-0000-0000-0000E4080000}"/>
    <cellStyle name="Comma 3" xfId="2279" xr:uid="{00000000-0005-0000-0000-0000E5080000}"/>
    <cellStyle name="Comma 3 2" xfId="2280" xr:uid="{00000000-0005-0000-0000-0000E6080000}"/>
    <cellStyle name="Comma 3 2 2" xfId="2281" xr:uid="{00000000-0005-0000-0000-0000E7080000}"/>
    <cellStyle name="Comma 3 3" xfId="2282" xr:uid="{00000000-0005-0000-0000-0000E8080000}"/>
    <cellStyle name="Comma 30" xfId="2283" xr:uid="{00000000-0005-0000-0000-0000E9080000}"/>
    <cellStyle name="Comma 30 2" xfId="2284" xr:uid="{00000000-0005-0000-0000-0000EA080000}"/>
    <cellStyle name="Comma 31" xfId="2285" xr:uid="{00000000-0005-0000-0000-0000EB080000}"/>
    <cellStyle name="Comma 31 2" xfId="2286" xr:uid="{00000000-0005-0000-0000-0000EC080000}"/>
    <cellStyle name="Comma 32" xfId="2287" xr:uid="{00000000-0005-0000-0000-0000ED080000}"/>
    <cellStyle name="Comma 32 2" xfId="2288" xr:uid="{00000000-0005-0000-0000-0000EE080000}"/>
    <cellStyle name="Comma 33" xfId="2289" xr:uid="{00000000-0005-0000-0000-0000EF080000}"/>
    <cellStyle name="Comma 33 2" xfId="2290" xr:uid="{00000000-0005-0000-0000-0000F0080000}"/>
    <cellStyle name="Comma 34" xfId="2291" xr:uid="{00000000-0005-0000-0000-0000F1080000}"/>
    <cellStyle name="Comma 34 2" xfId="2292" xr:uid="{00000000-0005-0000-0000-0000F2080000}"/>
    <cellStyle name="Comma 35" xfId="2293" xr:uid="{00000000-0005-0000-0000-0000F3080000}"/>
    <cellStyle name="Comma 35 2" xfId="2294" xr:uid="{00000000-0005-0000-0000-0000F4080000}"/>
    <cellStyle name="Comma 36" xfId="2295" xr:uid="{00000000-0005-0000-0000-0000F5080000}"/>
    <cellStyle name="Comma 36 2" xfId="2296" xr:uid="{00000000-0005-0000-0000-0000F6080000}"/>
    <cellStyle name="Comma 37" xfId="2297" xr:uid="{00000000-0005-0000-0000-0000F7080000}"/>
    <cellStyle name="Comma 37 2" xfId="2298" xr:uid="{00000000-0005-0000-0000-0000F8080000}"/>
    <cellStyle name="Comma 38" xfId="2299" xr:uid="{00000000-0005-0000-0000-0000F9080000}"/>
    <cellStyle name="Comma 38 2" xfId="2300" xr:uid="{00000000-0005-0000-0000-0000FA080000}"/>
    <cellStyle name="Comma 39" xfId="2301" xr:uid="{00000000-0005-0000-0000-0000FB080000}"/>
    <cellStyle name="Comma 39 2" xfId="2302" xr:uid="{00000000-0005-0000-0000-0000FC080000}"/>
    <cellStyle name="Comma 4" xfId="2303" xr:uid="{00000000-0005-0000-0000-0000FD080000}"/>
    <cellStyle name="Comma 4 2" xfId="2304" xr:uid="{00000000-0005-0000-0000-0000FE080000}"/>
    <cellStyle name="Comma 40" xfId="2305" xr:uid="{00000000-0005-0000-0000-0000FF080000}"/>
    <cellStyle name="Comma 40 2" xfId="2306" xr:uid="{00000000-0005-0000-0000-000000090000}"/>
    <cellStyle name="Comma 41" xfId="2307" xr:uid="{00000000-0005-0000-0000-000001090000}"/>
    <cellStyle name="Comma 41 2" xfId="2308" xr:uid="{00000000-0005-0000-0000-000002090000}"/>
    <cellStyle name="Comma 42" xfId="2309" xr:uid="{00000000-0005-0000-0000-000003090000}"/>
    <cellStyle name="Comma 42 2" xfId="2310" xr:uid="{00000000-0005-0000-0000-000004090000}"/>
    <cellStyle name="Comma 43" xfId="2311" xr:uid="{00000000-0005-0000-0000-000005090000}"/>
    <cellStyle name="Comma 43 2" xfId="2312" xr:uid="{00000000-0005-0000-0000-000006090000}"/>
    <cellStyle name="Comma 44" xfId="2313" xr:uid="{00000000-0005-0000-0000-000007090000}"/>
    <cellStyle name="Comma 44 2" xfId="2314" xr:uid="{00000000-0005-0000-0000-000008090000}"/>
    <cellStyle name="Comma 45" xfId="2315" xr:uid="{00000000-0005-0000-0000-000009090000}"/>
    <cellStyle name="Comma 45 2" xfId="2316" xr:uid="{00000000-0005-0000-0000-00000A090000}"/>
    <cellStyle name="Comma 46" xfId="2317" xr:uid="{00000000-0005-0000-0000-00000B090000}"/>
    <cellStyle name="Comma 46 2" xfId="2318" xr:uid="{00000000-0005-0000-0000-00000C090000}"/>
    <cellStyle name="Comma 47" xfId="2319" xr:uid="{00000000-0005-0000-0000-00000D090000}"/>
    <cellStyle name="Comma 47 2" xfId="2320" xr:uid="{00000000-0005-0000-0000-00000E090000}"/>
    <cellStyle name="Comma 48" xfId="2321" xr:uid="{00000000-0005-0000-0000-00000F090000}"/>
    <cellStyle name="Comma 49" xfId="2322" xr:uid="{00000000-0005-0000-0000-000010090000}"/>
    <cellStyle name="Comma 5" xfId="2323" xr:uid="{00000000-0005-0000-0000-000011090000}"/>
    <cellStyle name="Comma 5 2" xfId="2324" xr:uid="{00000000-0005-0000-0000-000012090000}"/>
    <cellStyle name="Comma 5 2 2" xfId="2325" xr:uid="{00000000-0005-0000-0000-000013090000}"/>
    <cellStyle name="Comma 5 2 2 2" xfId="2326" xr:uid="{00000000-0005-0000-0000-000014090000}"/>
    <cellStyle name="Comma 5 2 2 2 2" xfId="2327" xr:uid="{00000000-0005-0000-0000-000015090000}"/>
    <cellStyle name="Comma 5 2 2 2 2 2" xfId="2328" xr:uid="{00000000-0005-0000-0000-000016090000}"/>
    <cellStyle name="Comma 5 2 2 2 3" xfId="2329" xr:uid="{00000000-0005-0000-0000-000017090000}"/>
    <cellStyle name="Comma 5 2 2 2 4" xfId="2330" xr:uid="{00000000-0005-0000-0000-000018090000}"/>
    <cellStyle name="Comma 5 2 2 3" xfId="2331" xr:uid="{00000000-0005-0000-0000-000019090000}"/>
    <cellStyle name="Comma 5 2 2 3 2" xfId="2332" xr:uid="{00000000-0005-0000-0000-00001A090000}"/>
    <cellStyle name="Comma 5 2 2 4" xfId="2333" xr:uid="{00000000-0005-0000-0000-00001B090000}"/>
    <cellStyle name="Comma 5 2 2 5" xfId="2334" xr:uid="{00000000-0005-0000-0000-00001C090000}"/>
    <cellStyle name="Comma 5 2 3" xfId="2335" xr:uid="{00000000-0005-0000-0000-00001D090000}"/>
    <cellStyle name="Comma 5 2 3 2" xfId="2336" xr:uid="{00000000-0005-0000-0000-00001E090000}"/>
    <cellStyle name="Comma 5 2 3 2 2" xfId="2337" xr:uid="{00000000-0005-0000-0000-00001F090000}"/>
    <cellStyle name="Comma 5 2 3 3" xfId="2338" xr:uid="{00000000-0005-0000-0000-000020090000}"/>
    <cellStyle name="Comma 5 2 3 4" xfId="2339" xr:uid="{00000000-0005-0000-0000-000021090000}"/>
    <cellStyle name="Comma 5 2 4" xfId="2340" xr:uid="{00000000-0005-0000-0000-000022090000}"/>
    <cellStyle name="Comma 5 2 4 2" xfId="2341" xr:uid="{00000000-0005-0000-0000-000023090000}"/>
    <cellStyle name="Comma 5 2 5" xfId="2342" xr:uid="{00000000-0005-0000-0000-000024090000}"/>
    <cellStyle name="Comma 5 2 5 2" xfId="2343" xr:uid="{00000000-0005-0000-0000-000025090000}"/>
    <cellStyle name="Comma 5 2 6" xfId="2344" xr:uid="{00000000-0005-0000-0000-000026090000}"/>
    <cellStyle name="Comma 5 2 6 2" xfId="2345" xr:uid="{00000000-0005-0000-0000-000027090000}"/>
    <cellStyle name="Comma 5 2 7" xfId="2346" xr:uid="{00000000-0005-0000-0000-000028090000}"/>
    <cellStyle name="Comma 5 3" xfId="2347" xr:uid="{00000000-0005-0000-0000-000029090000}"/>
    <cellStyle name="Comma 5 4" xfId="2348" xr:uid="{00000000-0005-0000-0000-00002A090000}"/>
    <cellStyle name="Comma 5 5" xfId="2349" xr:uid="{00000000-0005-0000-0000-00002B090000}"/>
    <cellStyle name="Comma 5 6" xfId="2350" xr:uid="{00000000-0005-0000-0000-00002C090000}"/>
    <cellStyle name="Comma 5 6 2" xfId="2351" xr:uid="{00000000-0005-0000-0000-00002D090000}"/>
    <cellStyle name="Comma 5 6 2 2" xfId="2352" xr:uid="{00000000-0005-0000-0000-00002E090000}"/>
    <cellStyle name="Comma 5 6 2 2 2" xfId="2353" xr:uid="{00000000-0005-0000-0000-00002F090000}"/>
    <cellStyle name="Comma 5 6 2 2 2 2" xfId="2354" xr:uid="{00000000-0005-0000-0000-000030090000}"/>
    <cellStyle name="Comma 5 6 2 2 3" xfId="2355" xr:uid="{00000000-0005-0000-0000-000031090000}"/>
    <cellStyle name="Comma 5 6 2 2 4" xfId="2356" xr:uid="{00000000-0005-0000-0000-000032090000}"/>
    <cellStyle name="Comma 5 6 2 3" xfId="2357" xr:uid="{00000000-0005-0000-0000-000033090000}"/>
    <cellStyle name="Comma 5 6 2 3 2" xfId="2358" xr:uid="{00000000-0005-0000-0000-000034090000}"/>
    <cellStyle name="Comma 5 6 2 4" xfId="2359" xr:uid="{00000000-0005-0000-0000-000035090000}"/>
    <cellStyle name="Comma 5 6 2 5" xfId="2360" xr:uid="{00000000-0005-0000-0000-000036090000}"/>
    <cellStyle name="Comma 5 6 3" xfId="2361" xr:uid="{00000000-0005-0000-0000-000037090000}"/>
    <cellStyle name="Comma 5 6 3 2" xfId="2362" xr:uid="{00000000-0005-0000-0000-000038090000}"/>
    <cellStyle name="Comma 5 6 3 2 2" xfId="2363" xr:uid="{00000000-0005-0000-0000-000039090000}"/>
    <cellStyle name="Comma 5 6 3 3" xfId="2364" xr:uid="{00000000-0005-0000-0000-00003A090000}"/>
    <cellStyle name="Comma 5 6 3 4" xfId="2365" xr:uid="{00000000-0005-0000-0000-00003B090000}"/>
    <cellStyle name="Comma 5 6 4" xfId="2366" xr:uid="{00000000-0005-0000-0000-00003C090000}"/>
    <cellStyle name="Comma 5 6 4 2" xfId="2367" xr:uid="{00000000-0005-0000-0000-00003D090000}"/>
    <cellStyle name="Comma 5 6 5" xfId="2368" xr:uid="{00000000-0005-0000-0000-00003E090000}"/>
    <cellStyle name="Comma 5 6 6" xfId="2369" xr:uid="{00000000-0005-0000-0000-00003F090000}"/>
    <cellStyle name="Comma 5 7" xfId="2370" xr:uid="{00000000-0005-0000-0000-000040090000}"/>
    <cellStyle name="Comma 5 8" xfId="2371" xr:uid="{00000000-0005-0000-0000-000041090000}"/>
    <cellStyle name="Comma 5 8 2" xfId="2372" xr:uid="{00000000-0005-0000-0000-000042090000}"/>
    <cellStyle name="Comma 5 8 2 2" xfId="2373" xr:uid="{00000000-0005-0000-0000-000043090000}"/>
    <cellStyle name="Comma 5 8 3" xfId="2374" xr:uid="{00000000-0005-0000-0000-000044090000}"/>
    <cellStyle name="Comma 5 8 4" xfId="2375" xr:uid="{00000000-0005-0000-0000-000045090000}"/>
    <cellStyle name="Comma 50" xfId="2376" xr:uid="{00000000-0005-0000-0000-000046090000}"/>
    <cellStyle name="Comma 51" xfId="2377" xr:uid="{00000000-0005-0000-0000-000047090000}"/>
    <cellStyle name="Comma 52" xfId="2378" xr:uid="{00000000-0005-0000-0000-000048090000}"/>
    <cellStyle name="Comma 53" xfId="2979" xr:uid="{00000000-0005-0000-0000-000049090000}"/>
    <cellStyle name="Comma 6" xfId="2379" xr:uid="{00000000-0005-0000-0000-00004A090000}"/>
    <cellStyle name="Comma 6 2" xfId="2380" xr:uid="{00000000-0005-0000-0000-00004B090000}"/>
    <cellStyle name="Comma 6 3" xfId="2381" xr:uid="{00000000-0005-0000-0000-00004C090000}"/>
    <cellStyle name="Comma 6 4" xfId="2382" xr:uid="{00000000-0005-0000-0000-00004D090000}"/>
    <cellStyle name="Comma 6 5" xfId="2383" xr:uid="{00000000-0005-0000-0000-00004E090000}"/>
    <cellStyle name="Comma 6 6" xfId="2384" xr:uid="{00000000-0005-0000-0000-00004F090000}"/>
    <cellStyle name="Comma 7" xfId="2385" xr:uid="{00000000-0005-0000-0000-000050090000}"/>
    <cellStyle name="Comma 7 2" xfId="2386" xr:uid="{00000000-0005-0000-0000-000051090000}"/>
    <cellStyle name="Comma 7 2 2" xfId="2387" xr:uid="{00000000-0005-0000-0000-000052090000}"/>
    <cellStyle name="Comma 7 2 2 2" xfId="2388" xr:uid="{00000000-0005-0000-0000-000053090000}"/>
    <cellStyle name="Comma 7 2 2 2 2" xfId="2389" xr:uid="{00000000-0005-0000-0000-000054090000}"/>
    <cellStyle name="Comma 7 2 2 2 2 2" xfId="2390" xr:uid="{00000000-0005-0000-0000-000055090000}"/>
    <cellStyle name="Comma 7 2 2 2 3" xfId="2391" xr:uid="{00000000-0005-0000-0000-000056090000}"/>
    <cellStyle name="Comma 7 2 2 2 4" xfId="2392" xr:uid="{00000000-0005-0000-0000-000057090000}"/>
    <cellStyle name="Comma 7 2 2 3" xfId="2393" xr:uid="{00000000-0005-0000-0000-000058090000}"/>
    <cellStyle name="Comma 7 2 2 3 2" xfId="2394" xr:uid="{00000000-0005-0000-0000-000059090000}"/>
    <cellStyle name="Comma 7 2 2 4" xfId="2395" xr:uid="{00000000-0005-0000-0000-00005A090000}"/>
    <cellStyle name="Comma 7 2 2 5" xfId="2396" xr:uid="{00000000-0005-0000-0000-00005B090000}"/>
    <cellStyle name="Comma 7 2 3" xfId="2397" xr:uid="{00000000-0005-0000-0000-00005C090000}"/>
    <cellStyle name="Comma 7 2 3 2" xfId="2398" xr:uid="{00000000-0005-0000-0000-00005D090000}"/>
    <cellStyle name="Comma 7 2 3 2 2" xfId="2399" xr:uid="{00000000-0005-0000-0000-00005E090000}"/>
    <cellStyle name="Comma 7 2 3 3" xfId="2400" xr:uid="{00000000-0005-0000-0000-00005F090000}"/>
    <cellStyle name="Comma 7 2 3 4" xfId="2401" xr:uid="{00000000-0005-0000-0000-000060090000}"/>
    <cellStyle name="Comma 7 2 4" xfId="2402" xr:uid="{00000000-0005-0000-0000-000061090000}"/>
    <cellStyle name="Comma 7 2 4 2" xfId="2403" xr:uid="{00000000-0005-0000-0000-000062090000}"/>
    <cellStyle name="Comma 7 2 5" xfId="2404" xr:uid="{00000000-0005-0000-0000-000063090000}"/>
    <cellStyle name="Comma 7 2 6" xfId="2405" xr:uid="{00000000-0005-0000-0000-000064090000}"/>
    <cellStyle name="Comma 7 3" xfId="2406" xr:uid="{00000000-0005-0000-0000-000065090000}"/>
    <cellStyle name="Comma 7 4" xfId="2407" xr:uid="{00000000-0005-0000-0000-000066090000}"/>
    <cellStyle name="Comma 7 4 2" xfId="2408" xr:uid="{00000000-0005-0000-0000-000067090000}"/>
    <cellStyle name="Comma 7 5" xfId="2409" xr:uid="{00000000-0005-0000-0000-000068090000}"/>
    <cellStyle name="Comma 7 6" xfId="2410" xr:uid="{00000000-0005-0000-0000-000069090000}"/>
    <cellStyle name="Comma 8" xfId="2411" xr:uid="{00000000-0005-0000-0000-00006A090000}"/>
    <cellStyle name="Comma 8 2" xfId="2412" xr:uid="{00000000-0005-0000-0000-00006B090000}"/>
    <cellStyle name="Comma 8 2 2" xfId="2413" xr:uid="{00000000-0005-0000-0000-00006C090000}"/>
    <cellStyle name="Comma 8 2 2 2" xfId="2414" xr:uid="{00000000-0005-0000-0000-00006D090000}"/>
    <cellStyle name="Comma 8 2 2 2 2" xfId="2415" xr:uid="{00000000-0005-0000-0000-00006E090000}"/>
    <cellStyle name="Comma 8 2 2 3" xfId="2416" xr:uid="{00000000-0005-0000-0000-00006F090000}"/>
    <cellStyle name="Comma 8 2 2 4" xfId="2417" xr:uid="{00000000-0005-0000-0000-000070090000}"/>
    <cellStyle name="Comma 8 2 3" xfId="2418" xr:uid="{00000000-0005-0000-0000-000071090000}"/>
    <cellStyle name="Comma 8 2 3 2" xfId="2419" xr:uid="{00000000-0005-0000-0000-000072090000}"/>
    <cellStyle name="Comma 8 2 4" xfId="2420" xr:uid="{00000000-0005-0000-0000-000073090000}"/>
    <cellStyle name="Comma 8 2 5" xfId="2421" xr:uid="{00000000-0005-0000-0000-000074090000}"/>
    <cellStyle name="Comma 8 3" xfId="2422" xr:uid="{00000000-0005-0000-0000-000075090000}"/>
    <cellStyle name="Comma 8 3 2" xfId="2423" xr:uid="{00000000-0005-0000-0000-000076090000}"/>
    <cellStyle name="Comma 8 3 2 2" xfId="2424" xr:uid="{00000000-0005-0000-0000-000077090000}"/>
    <cellStyle name="Comma 8 3 3" xfId="2425" xr:uid="{00000000-0005-0000-0000-000078090000}"/>
    <cellStyle name="Comma 8 3 4" xfId="2426" xr:uid="{00000000-0005-0000-0000-000079090000}"/>
    <cellStyle name="Comma 8 4" xfId="2427" xr:uid="{00000000-0005-0000-0000-00007A090000}"/>
    <cellStyle name="Comma 8 4 2" xfId="2428" xr:uid="{00000000-0005-0000-0000-00007B090000}"/>
    <cellStyle name="Comma 8 5" xfId="2429" xr:uid="{00000000-0005-0000-0000-00007C090000}"/>
    <cellStyle name="Comma 8 5 2" xfId="2430" xr:uid="{00000000-0005-0000-0000-00007D090000}"/>
    <cellStyle name="Comma 8 6" xfId="2431" xr:uid="{00000000-0005-0000-0000-00007E090000}"/>
    <cellStyle name="Comma 8 6 2" xfId="2432" xr:uid="{00000000-0005-0000-0000-00007F090000}"/>
    <cellStyle name="Comma 8 7" xfId="2433" xr:uid="{00000000-0005-0000-0000-000080090000}"/>
    <cellStyle name="Comma 9" xfId="2434" xr:uid="{00000000-0005-0000-0000-000081090000}"/>
    <cellStyle name="Comma 9 2" xfId="2435" xr:uid="{00000000-0005-0000-0000-000082090000}"/>
    <cellStyle name="Comma 9 3" xfId="2436" xr:uid="{00000000-0005-0000-0000-000083090000}"/>
    <cellStyle name="Currency" xfId="2985" builtinId="4"/>
    <cellStyle name="Currency [0] 2" xfId="2437" xr:uid="{00000000-0005-0000-0000-000085090000}"/>
    <cellStyle name="Currency [0] 2 2" xfId="2438" xr:uid="{00000000-0005-0000-0000-000086090000}"/>
    <cellStyle name="Currency 2" xfId="2439" xr:uid="{00000000-0005-0000-0000-000087090000}"/>
    <cellStyle name="Currency 2 2" xfId="2440" xr:uid="{00000000-0005-0000-0000-000088090000}"/>
    <cellStyle name="Currency 3" xfId="2441" xr:uid="{00000000-0005-0000-0000-000089090000}"/>
    <cellStyle name="Currency 3 2" xfId="2442" xr:uid="{00000000-0005-0000-0000-00008A090000}"/>
    <cellStyle name="Currency 4" xfId="2443" xr:uid="{00000000-0005-0000-0000-00008B090000}"/>
    <cellStyle name="Currency 4 2" xfId="2444" xr:uid="{00000000-0005-0000-0000-00008C090000}"/>
    <cellStyle name="Currency 5" xfId="2445" xr:uid="{00000000-0005-0000-0000-00008D090000}"/>
    <cellStyle name="Explanatory Text 2" xfId="2446" xr:uid="{00000000-0005-0000-0000-00008E090000}"/>
    <cellStyle name="Explanatory Text 3" xfId="2447" xr:uid="{00000000-0005-0000-0000-00008F090000}"/>
    <cellStyle name="Good 2" xfId="2448" xr:uid="{00000000-0005-0000-0000-000090090000}"/>
    <cellStyle name="Good 3" xfId="2449" xr:uid="{00000000-0005-0000-0000-000091090000}"/>
    <cellStyle name="Heading 1 2" xfId="2450" xr:uid="{00000000-0005-0000-0000-000092090000}"/>
    <cellStyle name="Heading 1 3" xfId="2451" xr:uid="{00000000-0005-0000-0000-000093090000}"/>
    <cellStyle name="Heading 2 2" xfId="2452" xr:uid="{00000000-0005-0000-0000-000094090000}"/>
    <cellStyle name="Heading 2 3" xfId="2453" xr:uid="{00000000-0005-0000-0000-000095090000}"/>
    <cellStyle name="Heading 3 2" xfId="2454" xr:uid="{00000000-0005-0000-0000-000096090000}"/>
    <cellStyle name="Heading 3 3" xfId="2455" xr:uid="{00000000-0005-0000-0000-000097090000}"/>
    <cellStyle name="Heading 4 2" xfId="2456" xr:uid="{00000000-0005-0000-0000-000098090000}"/>
    <cellStyle name="Heading 4 3" xfId="2457" xr:uid="{00000000-0005-0000-0000-000099090000}"/>
    <cellStyle name="Hyperlink 2" xfId="2458" xr:uid="{00000000-0005-0000-0000-00009A090000}"/>
    <cellStyle name="Hyperlink 2 2" xfId="2459" xr:uid="{00000000-0005-0000-0000-00009B090000}"/>
    <cellStyle name="Hyperlink 3" xfId="2460" xr:uid="{00000000-0005-0000-0000-00009C090000}"/>
    <cellStyle name="Hyperlink 3 2" xfId="2461" xr:uid="{00000000-0005-0000-0000-00009D090000}"/>
    <cellStyle name="Input 2" xfId="2462" xr:uid="{00000000-0005-0000-0000-00009E090000}"/>
    <cellStyle name="Input 3" xfId="2463" xr:uid="{00000000-0005-0000-0000-00009F090000}"/>
    <cellStyle name="Linked Cell 2" xfId="2464" xr:uid="{00000000-0005-0000-0000-0000A0090000}"/>
    <cellStyle name="Linked Cell 3" xfId="2465" xr:uid="{00000000-0005-0000-0000-0000A1090000}"/>
    <cellStyle name="Neutral 2" xfId="2466" xr:uid="{00000000-0005-0000-0000-0000A2090000}"/>
    <cellStyle name="Neutral 3" xfId="2467" xr:uid="{00000000-0005-0000-0000-0000A3090000}"/>
    <cellStyle name="Normal" xfId="0" builtinId="0"/>
    <cellStyle name="Normal 10" xfId="2468" xr:uid="{00000000-0005-0000-0000-0000A5090000}"/>
    <cellStyle name="Normal 10 2" xfId="2469" xr:uid="{00000000-0005-0000-0000-0000A6090000}"/>
    <cellStyle name="Normal 11" xfId="2470" xr:uid="{00000000-0005-0000-0000-0000A7090000}"/>
    <cellStyle name="Normal 11 2" xfId="2471" xr:uid="{00000000-0005-0000-0000-0000A8090000}"/>
    <cellStyle name="Normal 12" xfId="2472" xr:uid="{00000000-0005-0000-0000-0000A9090000}"/>
    <cellStyle name="Normal 12 2" xfId="2473" xr:uid="{00000000-0005-0000-0000-0000AA090000}"/>
    <cellStyle name="Normal 13" xfId="2474" xr:uid="{00000000-0005-0000-0000-0000AB090000}"/>
    <cellStyle name="Normal 13 2" xfId="2475" xr:uid="{00000000-0005-0000-0000-0000AC090000}"/>
    <cellStyle name="Normal 13 2 2" xfId="2476" xr:uid="{00000000-0005-0000-0000-0000AD090000}"/>
    <cellStyle name="Normal 13 2 2 2" xfId="2477" xr:uid="{00000000-0005-0000-0000-0000AE090000}"/>
    <cellStyle name="Normal 13 2 2 2 2" xfId="2478" xr:uid="{00000000-0005-0000-0000-0000AF090000}"/>
    <cellStyle name="Normal 13 2 2 2 3" xfId="2983" xr:uid="{00000000-0005-0000-0000-0000B0090000}"/>
    <cellStyle name="Normal 13 2 2 3" xfId="2479" xr:uid="{00000000-0005-0000-0000-0000B1090000}"/>
    <cellStyle name="Normal 13 2 2 4" xfId="2480" xr:uid="{00000000-0005-0000-0000-0000B2090000}"/>
    <cellStyle name="Normal 13 2 3" xfId="2481" xr:uid="{00000000-0005-0000-0000-0000B3090000}"/>
    <cellStyle name="Normal 13 2 3 2" xfId="2482" xr:uid="{00000000-0005-0000-0000-0000B4090000}"/>
    <cellStyle name="Normal 13 2 4" xfId="2483" xr:uid="{00000000-0005-0000-0000-0000B5090000}"/>
    <cellStyle name="Normal 13 2 5" xfId="2484" xr:uid="{00000000-0005-0000-0000-0000B6090000}"/>
    <cellStyle name="Normal 13 3" xfId="2485" xr:uid="{00000000-0005-0000-0000-0000B7090000}"/>
    <cellStyle name="Normal 13 3 2" xfId="2486" xr:uid="{00000000-0005-0000-0000-0000B8090000}"/>
    <cellStyle name="Normal 13 3 2 2" xfId="2487" xr:uid="{00000000-0005-0000-0000-0000B9090000}"/>
    <cellStyle name="Normal 13 3 3" xfId="2488" xr:uid="{00000000-0005-0000-0000-0000BA090000}"/>
    <cellStyle name="Normal 13 3 4" xfId="2489" xr:uid="{00000000-0005-0000-0000-0000BB090000}"/>
    <cellStyle name="Normal 13 4" xfId="2490" xr:uid="{00000000-0005-0000-0000-0000BC090000}"/>
    <cellStyle name="Normal 13 4 2" xfId="2491" xr:uid="{00000000-0005-0000-0000-0000BD090000}"/>
    <cellStyle name="Normal 13 5" xfId="2492" xr:uid="{00000000-0005-0000-0000-0000BE090000}"/>
    <cellStyle name="Normal 13 6" xfId="2493" xr:uid="{00000000-0005-0000-0000-0000BF090000}"/>
    <cellStyle name="Normal 14" xfId="2494" xr:uid="{00000000-0005-0000-0000-0000C0090000}"/>
    <cellStyle name="Normal 14 2" xfId="2495" xr:uid="{00000000-0005-0000-0000-0000C1090000}"/>
    <cellStyle name="Normal 15" xfId="2496" xr:uid="{00000000-0005-0000-0000-0000C2090000}"/>
    <cellStyle name="Normal 15 2" xfId="2497" xr:uid="{00000000-0005-0000-0000-0000C3090000}"/>
    <cellStyle name="Normal 15 3" xfId="2498" xr:uid="{00000000-0005-0000-0000-0000C4090000}"/>
    <cellStyle name="Normal 16" xfId="2499" xr:uid="{00000000-0005-0000-0000-0000C5090000}"/>
    <cellStyle name="Normal 16 2" xfId="2500" xr:uid="{00000000-0005-0000-0000-0000C6090000}"/>
    <cellStyle name="Normal 16 2 2" xfId="2501" xr:uid="{00000000-0005-0000-0000-0000C7090000}"/>
    <cellStyle name="Normal 16 3" xfId="2502" xr:uid="{00000000-0005-0000-0000-0000C8090000}"/>
    <cellStyle name="Normal 16 4" xfId="2503" xr:uid="{00000000-0005-0000-0000-0000C9090000}"/>
    <cellStyle name="Normal 17" xfId="2504" xr:uid="{00000000-0005-0000-0000-0000CA090000}"/>
    <cellStyle name="Normal 18" xfId="2505" xr:uid="{00000000-0005-0000-0000-0000CB090000}"/>
    <cellStyle name="Normal 18 2" xfId="2506" xr:uid="{00000000-0005-0000-0000-0000CC090000}"/>
    <cellStyle name="Normal 19" xfId="2507" xr:uid="{00000000-0005-0000-0000-0000CD090000}"/>
    <cellStyle name="Normal 2" xfId="2508" xr:uid="{00000000-0005-0000-0000-0000CE090000}"/>
    <cellStyle name="Normal 2 2" xfId="2509" xr:uid="{00000000-0005-0000-0000-0000CF090000}"/>
    <cellStyle name="Normal 2 3" xfId="2510" xr:uid="{00000000-0005-0000-0000-0000D0090000}"/>
    <cellStyle name="Normal 2 4" xfId="2511" xr:uid="{00000000-0005-0000-0000-0000D1090000}"/>
    <cellStyle name="Normal 3" xfId="2512" xr:uid="{00000000-0005-0000-0000-0000D2090000}"/>
    <cellStyle name="Normal 3 10" xfId="2513" xr:uid="{00000000-0005-0000-0000-0000D3090000}"/>
    <cellStyle name="Normal 3 10 2" xfId="2514" xr:uid="{00000000-0005-0000-0000-0000D4090000}"/>
    <cellStyle name="Normal 3 10 2 2" xfId="2515" xr:uid="{00000000-0005-0000-0000-0000D5090000}"/>
    <cellStyle name="Normal 3 10 3" xfId="2516" xr:uid="{00000000-0005-0000-0000-0000D6090000}"/>
    <cellStyle name="Normal 3 10 4" xfId="2517" xr:uid="{00000000-0005-0000-0000-0000D7090000}"/>
    <cellStyle name="Normal 3 11" xfId="2518" xr:uid="{00000000-0005-0000-0000-0000D8090000}"/>
    <cellStyle name="Normal 3 11 2" xfId="2519" xr:uid="{00000000-0005-0000-0000-0000D9090000}"/>
    <cellStyle name="Normal 3 12" xfId="2520" xr:uid="{00000000-0005-0000-0000-0000DA090000}"/>
    <cellStyle name="Normal 3 12 2" xfId="2521" xr:uid="{00000000-0005-0000-0000-0000DB090000}"/>
    <cellStyle name="Normal 3 13" xfId="2522" xr:uid="{00000000-0005-0000-0000-0000DC090000}"/>
    <cellStyle name="Normal 3 14" xfId="2523" xr:uid="{00000000-0005-0000-0000-0000DD090000}"/>
    <cellStyle name="Normal 3 2" xfId="2524" xr:uid="{00000000-0005-0000-0000-0000DE090000}"/>
    <cellStyle name="Normal 3 2 2" xfId="2525" xr:uid="{00000000-0005-0000-0000-0000DF090000}"/>
    <cellStyle name="Normal 3 2 2 2" xfId="2526" xr:uid="{00000000-0005-0000-0000-0000E0090000}"/>
    <cellStyle name="Normal 3 2 2 2 2" xfId="2527" xr:uid="{00000000-0005-0000-0000-0000E1090000}"/>
    <cellStyle name="Normal 3 2 2 2 2 2" xfId="2528" xr:uid="{00000000-0005-0000-0000-0000E2090000}"/>
    <cellStyle name="Normal 3 2 2 2 3" xfId="2529" xr:uid="{00000000-0005-0000-0000-0000E3090000}"/>
    <cellStyle name="Normal 3 2 2 2 4" xfId="2530" xr:uid="{00000000-0005-0000-0000-0000E4090000}"/>
    <cellStyle name="Normal 3 2 2 3" xfId="2531" xr:uid="{00000000-0005-0000-0000-0000E5090000}"/>
    <cellStyle name="Normal 3 2 2 3 2" xfId="2532" xr:uid="{00000000-0005-0000-0000-0000E6090000}"/>
    <cellStyle name="Normal 3 2 2 4" xfId="2533" xr:uid="{00000000-0005-0000-0000-0000E7090000}"/>
    <cellStyle name="Normal 3 2 2 5" xfId="2534" xr:uid="{00000000-0005-0000-0000-0000E8090000}"/>
    <cellStyle name="Normal 3 2 3" xfId="2535" xr:uid="{00000000-0005-0000-0000-0000E9090000}"/>
    <cellStyle name="Normal 3 2 3 2" xfId="2536" xr:uid="{00000000-0005-0000-0000-0000EA090000}"/>
    <cellStyle name="Normal 3 2 3 2 2" xfId="2537" xr:uid="{00000000-0005-0000-0000-0000EB090000}"/>
    <cellStyle name="Normal 3 2 3 3" xfId="2538" xr:uid="{00000000-0005-0000-0000-0000EC090000}"/>
    <cellStyle name="Normal 3 2 3 4" xfId="2539" xr:uid="{00000000-0005-0000-0000-0000ED090000}"/>
    <cellStyle name="Normal 3 2 4" xfId="2540" xr:uid="{00000000-0005-0000-0000-0000EE090000}"/>
    <cellStyle name="Normal 3 2 4 2" xfId="2541" xr:uid="{00000000-0005-0000-0000-0000EF090000}"/>
    <cellStyle name="Normal 3 2 5" xfId="2542" xr:uid="{00000000-0005-0000-0000-0000F0090000}"/>
    <cellStyle name="Normal 3 2 5 2" xfId="2543" xr:uid="{00000000-0005-0000-0000-0000F1090000}"/>
    <cellStyle name="Normal 3 2 6" xfId="2544" xr:uid="{00000000-0005-0000-0000-0000F2090000}"/>
    <cellStyle name="Normal 3 2 7" xfId="2545" xr:uid="{00000000-0005-0000-0000-0000F3090000}"/>
    <cellStyle name="Normal 3 3" xfId="2546" xr:uid="{00000000-0005-0000-0000-0000F4090000}"/>
    <cellStyle name="Normal 3 3 2" xfId="2547" xr:uid="{00000000-0005-0000-0000-0000F5090000}"/>
    <cellStyle name="Normal 3 3 2 2" xfId="2548" xr:uid="{00000000-0005-0000-0000-0000F6090000}"/>
    <cellStyle name="Normal 3 3 2 2 2" xfId="2549" xr:uid="{00000000-0005-0000-0000-0000F7090000}"/>
    <cellStyle name="Normal 3 3 2 2 2 2" xfId="2550" xr:uid="{00000000-0005-0000-0000-0000F8090000}"/>
    <cellStyle name="Normal 3 3 2 2 3" xfId="2551" xr:uid="{00000000-0005-0000-0000-0000F9090000}"/>
    <cellStyle name="Normal 3 3 2 2 4" xfId="2552" xr:uid="{00000000-0005-0000-0000-0000FA090000}"/>
    <cellStyle name="Normal 3 3 2 3" xfId="2553" xr:uid="{00000000-0005-0000-0000-0000FB090000}"/>
    <cellStyle name="Normal 3 3 2 3 2" xfId="2554" xr:uid="{00000000-0005-0000-0000-0000FC090000}"/>
    <cellStyle name="Normal 3 3 2 4" xfId="2555" xr:uid="{00000000-0005-0000-0000-0000FD090000}"/>
    <cellStyle name="Normal 3 3 2 5" xfId="2556" xr:uid="{00000000-0005-0000-0000-0000FE090000}"/>
    <cellStyle name="Normal 3 3 3" xfId="2557" xr:uid="{00000000-0005-0000-0000-0000FF090000}"/>
    <cellStyle name="Normal 3 3 3 2" xfId="2558" xr:uid="{00000000-0005-0000-0000-0000000A0000}"/>
    <cellStyle name="Normal 3 3 3 2 2" xfId="2559" xr:uid="{00000000-0005-0000-0000-0000010A0000}"/>
    <cellStyle name="Normal 3 3 3 3" xfId="2560" xr:uid="{00000000-0005-0000-0000-0000020A0000}"/>
    <cellStyle name="Normal 3 3 3 4" xfId="2561" xr:uid="{00000000-0005-0000-0000-0000030A0000}"/>
    <cellStyle name="Normal 3 3 4" xfId="2562" xr:uid="{00000000-0005-0000-0000-0000040A0000}"/>
    <cellStyle name="Normal 3 3 4 2" xfId="2563" xr:uid="{00000000-0005-0000-0000-0000050A0000}"/>
    <cellStyle name="Normal 3 3 5" xfId="2564" xr:uid="{00000000-0005-0000-0000-0000060A0000}"/>
    <cellStyle name="Normal 3 3 5 2" xfId="2565" xr:uid="{00000000-0005-0000-0000-0000070A0000}"/>
    <cellStyle name="Normal 3 3 6" xfId="2566" xr:uid="{00000000-0005-0000-0000-0000080A0000}"/>
    <cellStyle name="Normal 3 3 7" xfId="2567" xr:uid="{00000000-0005-0000-0000-0000090A0000}"/>
    <cellStyle name="Normal 3 4" xfId="2568" xr:uid="{00000000-0005-0000-0000-00000A0A0000}"/>
    <cellStyle name="Normal 3 4 2" xfId="2569" xr:uid="{00000000-0005-0000-0000-00000B0A0000}"/>
    <cellStyle name="Normal 3 4 2 2" xfId="2570" xr:uid="{00000000-0005-0000-0000-00000C0A0000}"/>
    <cellStyle name="Normal 3 4 2 2 2" xfId="2571" xr:uid="{00000000-0005-0000-0000-00000D0A0000}"/>
    <cellStyle name="Normal 3 4 2 2 2 2" xfId="2572" xr:uid="{00000000-0005-0000-0000-00000E0A0000}"/>
    <cellStyle name="Normal 3 4 2 2 3" xfId="2573" xr:uid="{00000000-0005-0000-0000-00000F0A0000}"/>
    <cellStyle name="Normal 3 4 2 2 4" xfId="2574" xr:uid="{00000000-0005-0000-0000-0000100A0000}"/>
    <cellStyle name="Normal 3 4 2 3" xfId="2575" xr:uid="{00000000-0005-0000-0000-0000110A0000}"/>
    <cellStyle name="Normal 3 4 2 3 2" xfId="2576" xr:uid="{00000000-0005-0000-0000-0000120A0000}"/>
    <cellStyle name="Normal 3 4 2 4" xfId="2577" xr:uid="{00000000-0005-0000-0000-0000130A0000}"/>
    <cellStyle name="Normal 3 4 2 5" xfId="2578" xr:uid="{00000000-0005-0000-0000-0000140A0000}"/>
    <cellStyle name="Normal 3 4 3" xfId="2579" xr:uid="{00000000-0005-0000-0000-0000150A0000}"/>
    <cellStyle name="Normal 3 4 3 2" xfId="2580" xr:uid="{00000000-0005-0000-0000-0000160A0000}"/>
    <cellStyle name="Normal 3 4 3 2 2" xfId="2581" xr:uid="{00000000-0005-0000-0000-0000170A0000}"/>
    <cellStyle name="Normal 3 4 3 3" xfId="2582" xr:uid="{00000000-0005-0000-0000-0000180A0000}"/>
    <cellStyle name="Normal 3 4 3 4" xfId="2583" xr:uid="{00000000-0005-0000-0000-0000190A0000}"/>
    <cellStyle name="Normal 3 4 4" xfId="2584" xr:uid="{00000000-0005-0000-0000-00001A0A0000}"/>
    <cellStyle name="Normal 3 4 4 2" xfId="2585" xr:uid="{00000000-0005-0000-0000-00001B0A0000}"/>
    <cellStyle name="Normal 3 4 5" xfId="2586" xr:uid="{00000000-0005-0000-0000-00001C0A0000}"/>
    <cellStyle name="Normal 3 4 5 2" xfId="2587" xr:uid="{00000000-0005-0000-0000-00001D0A0000}"/>
    <cellStyle name="Normal 3 4 6" xfId="2588" xr:uid="{00000000-0005-0000-0000-00001E0A0000}"/>
    <cellStyle name="Normal 3 4 7" xfId="2589" xr:uid="{00000000-0005-0000-0000-00001F0A0000}"/>
    <cellStyle name="Normal 3 5" xfId="2590" xr:uid="{00000000-0005-0000-0000-0000200A0000}"/>
    <cellStyle name="Normal 3 5 2" xfId="2591" xr:uid="{00000000-0005-0000-0000-0000210A0000}"/>
    <cellStyle name="Normal 3 5 2 2" xfId="2592" xr:uid="{00000000-0005-0000-0000-0000220A0000}"/>
    <cellStyle name="Normal 3 5 2 2 2" xfId="2593" xr:uid="{00000000-0005-0000-0000-0000230A0000}"/>
    <cellStyle name="Normal 3 5 2 2 2 2" xfId="2594" xr:uid="{00000000-0005-0000-0000-0000240A0000}"/>
    <cellStyle name="Normal 3 5 2 2 3" xfId="2595" xr:uid="{00000000-0005-0000-0000-0000250A0000}"/>
    <cellStyle name="Normal 3 5 2 2 4" xfId="2596" xr:uid="{00000000-0005-0000-0000-0000260A0000}"/>
    <cellStyle name="Normal 3 5 2 3" xfId="2597" xr:uid="{00000000-0005-0000-0000-0000270A0000}"/>
    <cellStyle name="Normal 3 5 2 3 2" xfId="2598" xr:uid="{00000000-0005-0000-0000-0000280A0000}"/>
    <cellStyle name="Normal 3 5 2 4" xfId="2599" xr:uid="{00000000-0005-0000-0000-0000290A0000}"/>
    <cellStyle name="Normal 3 5 2 5" xfId="2600" xr:uid="{00000000-0005-0000-0000-00002A0A0000}"/>
    <cellStyle name="Normal 3 5 3" xfId="2601" xr:uid="{00000000-0005-0000-0000-00002B0A0000}"/>
    <cellStyle name="Normal 3 5 3 2" xfId="2602" xr:uid="{00000000-0005-0000-0000-00002C0A0000}"/>
    <cellStyle name="Normal 3 5 3 2 2" xfId="2603" xr:uid="{00000000-0005-0000-0000-00002D0A0000}"/>
    <cellStyle name="Normal 3 5 3 3" xfId="2604" xr:uid="{00000000-0005-0000-0000-00002E0A0000}"/>
    <cellStyle name="Normal 3 5 3 4" xfId="2605" xr:uid="{00000000-0005-0000-0000-00002F0A0000}"/>
    <cellStyle name="Normal 3 5 4" xfId="2606" xr:uid="{00000000-0005-0000-0000-0000300A0000}"/>
    <cellStyle name="Normal 3 5 4 2" xfId="2607" xr:uid="{00000000-0005-0000-0000-0000310A0000}"/>
    <cellStyle name="Normal 3 5 5" xfId="2608" xr:uid="{00000000-0005-0000-0000-0000320A0000}"/>
    <cellStyle name="Normal 3 5 6" xfId="2609" xr:uid="{00000000-0005-0000-0000-0000330A0000}"/>
    <cellStyle name="Normal 3 6" xfId="2610" xr:uid="{00000000-0005-0000-0000-0000340A0000}"/>
    <cellStyle name="Normal 3 6 2" xfId="2611" xr:uid="{00000000-0005-0000-0000-0000350A0000}"/>
    <cellStyle name="Normal 3 6 2 2" xfId="2612" xr:uid="{00000000-0005-0000-0000-0000360A0000}"/>
    <cellStyle name="Normal 3 6 2 2 2" xfId="2613" xr:uid="{00000000-0005-0000-0000-0000370A0000}"/>
    <cellStyle name="Normal 3 6 2 2 2 2" xfId="2614" xr:uid="{00000000-0005-0000-0000-0000380A0000}"/>
    <cellStyle name="Normal 3 6 2 2 3" xfId="2615" xr:uid="{00000000-0005-0000-0000-0000390A0000}"/>
    <cellStyle name="Normal 3 6 2 2 4" xfId="2616" xr:uid="{00000000-0005-0000-0000-00003A0A0000}"/>
    <cellStyle name="Normal 3 6 2 3" xfId="2617" xr:uid="{00000000-0005-0000-0000-00003B0A0000}"/>
    <cellStyle name="Normal 3 6 2 3 2" xfId="2618" xr:uid="{00000000-0005-0000-0000-00003C0A0000}"/>
    <cellStyle name="Normal 3 6 2 4" xfId="2619" xr:uid="{00000000-0005-0000-0000-00003D0A0000}"/>
    <cellStyle name="Normal 3 6 2 5" xfId="2620" xr:uid="{00000000-0005-0000-0000-00003E0A0000}"/>
    <cellStyle name="Normal 3 6 3" xfId="2621" xr:uid="{00000000-0005-0000-0000-00003F0A0000}"/>
    <cellStyle name="Normal 3 6 3 2" xfId="2622" xr:uid="{00000000-0005-0000-0000-0000400A0000}"/>
    <cellStyle name="Normal 3 6 3 2 2" xfId="2623" xr:uid="{00000000-0005-0000-0000-0000410A0000}"/>
    <cellStyle name="Normal 3 6 3 3" xfId="2624" xr:uid="{00000000-0005-0000-0000-0000420A0000}"/>
    <cellStyle name="Normal 3 6 3 4" xfId="2625" xr:uid="{00000000-0005-0000-0000-0000430A0000}"/>
    <cellStyle name="Normal 3 6 4" xfId="2626" xr:uid="{00000000-0005-0000-0000-0000440A0000}"/>
    <cellStyle name="Normal 3 6 4 2" xfId="2627" xr:uid="{00000000-0005-0000-0000-0000450A0000}"/>
    <cellStyle name="Normal 3 6 5" xfId="2628" xr:uid="{00000000-0005-0000-0000-0000460A0000}"/>
    <cellStyle name="Normal 3 6 6" xfId="2629" xr:uid="{00000000-0005-0000-0000-0000470A0000}"/>
    <cellStyle name="Normal 3 7" xfId="2630" xr:uid="{00000000-0005-0000-0000-0000480A0000}"/>
    <cellStyle name="Normal 3 7 2" xfId="2631" xr:uid="{00000000-0005-0000-0000-0000490A0000}"/>
    <cellStyle name="Normal 3 7 2 2" xfId="2632" xr:uid="{00000000-0005-0000-0000-00004A0A0000}"/>
    <cellStyle name="Normal 3 7 2 2 2" xfId="2633" xr:uid="{00000000-0005-0000-0000-00004B0A0000}"/>
    <cellStyle name="Normal 3 7 2 2 2 2" xfId="2634" xr:uid="{00000000-0005-0000-0000-00004C0A0000}"/>
    <cellStyle name="Normal 3 7 2 2 3" xfId="2635" xr:uid="{00000000-0005-0000-0000-00004D0A0000}"/>
    <cellStyle name="Normal 3 7 2 2 4" xfId="2636" xr:uid="{00000000-0005-0000-0000-00004E0A0000}"/>
    <cellStyle name="Normal 3 7 2 3" xfId="2637" xr:uid="{00000000-0005-0000-0000-00004F0A0000}"/>
    <cellStyle name="Normal 3 7 2 3 2" xfId="2638" xr:uid="{00000000-0005-0000-0000-0000500A0000}"/>
    <cellStyle name="Normal 3 7 2 4" xfId="2639" xr:uid="{00000000-0005-0000-0000-0000510A0000}"/>
    <cellStyle name="Normal 3 7 2 5" xfId="2640" xr:uid="{00000000-0005-0000-0000-0000520A0000}"/>
    <cellStyle name="Normal 3 7 3" xfId="2641" xr:uid="{00000000-0005-0000-0000-0000530A0000}"/>
    <cellStyle name="Normal 3 7 3 2" xfId="2642" xr:uid="{00000000-0005-0000-0000-0000540A0000}"/>
    <cellStyle name="Normal 3 7 3 2 2" xfId="2643" xr:uid="{00000000-0005-0000-0000-0000550A0000}"/>
    <cellStyle name="Normal 3 7 3 3" xfId="2644" xr:uid="{00000000-0005-0000-0000-0000560A0000}"/>
    <cellStyle name="Normal 3 7 3 4" xfId="2645" xr:uid="{00000000-0005-0000-0000-0000570A0000}"/>
    <cellStyle name="Normal 3 7 4" xfId="2646" xr:uid="{00000000-0005-0000-0000-0000580A0000}"/>
    <cellStyle name="Normal 3 7 4 2" xfId="2647" xr:uid="{00000000-0005-0000-0000-0000590A0000}"/>
    <cellStyle name="Normal 3 7 5" xfId="2648" xr:uid="{00000000-0005-0000-0000-00005A0A0000}"/>
    <cellStyle name="Normal 3 7 6" xfId="2649" xr:uid="{00000000-0005-0000-0000-00005B0A0000}"/>
    <cellStyle name="Normal 3 8" xfId="2650" xr:uid="{00000000-0005-0000-0000-00005C0A0000}"/>
    <cellStyle name="Normal 3 8 2" xfId="2651" xr:uid="{00000000-0005-0000-0000-00005D0A0000}"/>
    <cellStyle name="Normal 3 8 2 2" xfId="2652" xr:uid="{00000000-0005-0000-0000-00005E0A0000}"/>
    <cellStyle name="Normal 3 8 2 2 2" xfId="2653" xr:uid="{00000000-0005-0000-0000-00005F0A0000}"/>
    <cellStyle name="Normal 3 8 2 3" xfId="2654" xr:uid="{00000000-0005-0000-0000-0000600A0000}"/>
    <cellStyle name="Normal 3 8 2 4" xfId="2655" xr:uid="{00000000-0005-0000-0000-0000610A0000}"/>
    <cellStyle name="Normal 3 8 3" xfId="2656" xr:uid="{00000000-0005-0000-0000-0000620A0000}"/>
    <cellStyle name="Normal 3 8 3 2" xfId="2657" xr:uid="{00000000-0005-0000-0000-0000630A0000}"/>
    <cellStyle name="Normal 3 8 4" xfId="2658" xr:uid="{00000000-0005-0000-0000-0000640A0000}"/>
    <cellStyle name="Normal 3 8 5" xfId="2659" xr:uid="{00000000-0005-0000-0000-0000650A0000}"/>
    <cellStyle name="Normal 3 9" xfId="2660" xr:uid="{00000000-0005-0000-0000-0000660A0000}"/>
    <cellStyle name="Normal 3 9 2" xfId="2661" xr:uid="{00000000-0005-0000-0000-0000670A0000}"/>
    <cellStyle name="Normal 3 9 2 2" xfId="2662" xr:uid="{00000000-0005-0000-0000-0000680A0000}"/>
    <cellStyle name="Normal 3 9 2 2 2" xfId="2663" xr:uid="{00000000-0005-0000-0000-0000690A0000}"/>
    <cellStyle name="Normal 3 9 2 3" xfId="2664" xr:uid="{00000000-0005-0000-0000-00006A0A0000}"/>
    <cellStyle name="Normal 3 9 2 4" xfId="2665" xr:uid="{00000000-0005-0000-0000-00006B0A0000}"/>
    <cellStyle name="Normal 3 9 3" xfId="2666" xr:uid="{00000000-0005-0000-0000-00006C0A0000}"/>
    <cellStyle name="Normal 3 9 3 2" xfId="2667" xr:uid="{00000000-0005-0000-0000-00006D0A0000}"/>
    <cellStyle name="Normal 3 9 4" xfId="2668" xr:uid="{00000000-0005-0000-0000-00006E0A0000}"/>
    <cellStyle name="Normal 3 9 5" xfId="2669" xr:uid="{00000000-0005-0000-0000-00006F0A0000}"/>
    <cellStyle name="Normal 4" xfId="2670" xr:uid="{00000000-0005-0000-0000-0000700A0000}"/>
    <cellStyle name="Normal 4 2" xfId="2671" xr:uid="{00000000-0005-0000-0000-0000710A0000}"/>
    <cellStyle name="Normal 5" xfId="2672" xr:uid="{00000000-0005-0000-0000-0000720A0000}"/>
    <cellStyle name="Normal 5 2" xfId="2673" xr:uid="{00000000-0005-0000-0000-0000730A0000}"/>
    <cellStyle name="Normal 5 3" xfId="2674" xr:uid="{00000000-0005-0000-0000-0000740A0000}"/>
    <cellStyle name="Normal 5 4" xfId="2675" xr:uid="{00000000-0005-0000-0000-0000750A0000}"/>
    <cellStyle name="Normal 6" xfId="2676" xr:uid="{00000000-0005-0000-0000-0000760A0000}"/>
    <cellStyle name="Normal 6 10" xfId="2677" xr:uid="{00000000-0005-0000-0000-0000770A0000}"/>
    <cellStyle name="Normal 6 10 2" xfId="2678" xr:uid="{00000000-0005-0000-0000-0000780A0000}"/>
    <cellStyle name="Normal 6 11" xfId="2679" xr:uid="{00000000-0005-0000-0000-0000790A0000}"/>
    <cellStyle name="Normal 6 2" xfId="2680" xr:uid="{00000000-0005-0000-0000-00007A0A0000}"/>
    <cellStyle name="Normal 6 2 2" xfId="2681" xr:uid="{00000000-0005-0000-0000-00007B0A0000}"/>
    <cellStyle name="Normal 6 2 2 2" xfId="2682" xr:uid="{00000000-0005-0000-0000-00007C0A0000}"/>
    <cellStyle name="Normal 6 2 2 2 2" xfId="2683" xr:uid="{00000000-0005-0000-0000-00007D0A0000}"/>
    <cellStyle name="Normal 6 2 2 2 2 2" xfId="2684" xr:uid="{00000000-0005-0000-0000-00007E0A0000}"/>
    <cellStyle name="Normal 6 2 2 2 2 2 2" xfId="2685" xr:uid="{00000000-0005-0000-0000-00007F0A0000}"/>
    <cellStyle name="Normal 6 2 2 2 2 3" xfId="2686" xr:uid="{00000000-0005-0000-0000-0000800A0000}"/>
    <cellStyle name="Normal 6 2 2 2 2 4" xfId="2687" xr:uid="{00000000-0005-0000-0000-0000810A0000}"/>
    <cellStyle name="Normal 6 2 2 2 3" xfId="2688" xr:uid="{00000000-0005-0000-0000-0000820A0000}"/>
    <cellStyle name="Normal 6 2 2 2 3 2" xfId="2689" xr:uid="{00000000-0005-0000-0000-0000830A0000}"/>
    <cellStyle name="Normal 6 2 2 2 4" xfId="2690" xr:uid="{00000000-0005-0000-0000-0000840A0000}"/>
    <cellStyle name="Normal 6 2 2 2 5" xfId="2691" xr:uid="{00000000-0005-0000-0000-0000850A0000}"/>
    <cellStyle name="Normal 6 2 2 3" xfId="2692" xr:uid="{00000000-0005-0000-0000-0000860A0000}"/>
    <cellStyle name="Normal 6 2 2 3 2" xfId="2693" xr:uid="{00000000-0005-0000-0000-0000870A0000}"/>
    <cellStyle name="Normal 6 2 2 3 2 2" xfId="2694" xr:uid="{00000000-0005-0000-0000-0000880A0000}"/>
    <cellStyle name="Normal 6 2 2 3 3" xfId="2695" xr:uid="{00000000-0005-0000-0000-0000890A0000}"/>
    <cellStyle name="Normal 6 2 2 3 4" xfId="2696" xr:uid="{00000000-0005-0000-0000-00008A0A0000}"/>
    <cellStyle name="Normal 6 2 2 4" xfId="2697" xr:uid="{00000000-0005-0000-0000-00008B0A0000}"/>
    <cellStyle name="Normal 6 2 2 4 2" xfId="2698" xr:uid="{00000000-0005-0000-0000-00008C0A0000}"/>
    <cellStyle name="Normal 6 2 2 5" xfId="2699" xr:uid="{00000000-0005-0000-0000-00008D0A0000}"/>
    <cellStyle name="Normal 6 2 2 5 2" xfId="2700" xr:uid="{00000000-0005-0000-0000-00008E0A0000}"/>
    <cellStyle name="Normal 6 2 2 6" xfId="2701" xr:uid="{00000000-0005-0000-0000-00008F0A0000}"/>
    <cellStyle name="Normal 6 2 2 7" xfId="2702" xr:uid="{00000000-0005-0000-0000-0000900A0000}"/>
    <cellStyle name="Normal 6 2 3" xfId="2703" xr:uid="{00000000-0005-0000-0000-0000910A0000}"/>
    <cellStyle name="Normal 6 2 3 2" xfId="2704" xr:uid="{00000000-0005-0000-0000-0000920A0000}"/>
    <cellStyle name="Normal 6 2 3 2 2" xfId="2705" xr:uid="{00000000-0005-0000-0000-0000930A0000}"/>
    <cellStyle name="Normal 6 2 3 2 2 2" xfId="2706" xr:uid="{00000000-0005-0000-0000-0000940A0000}"/>
    <cellStyle name="Normal 6 2 3 2 3" xfId="2707" xr:uid="{00000000-0005-0000-0000-0000950A0000}"/>
    <cellStyle name="Normal 6 2 3 2 4" xfId="2708" xr:uid="{00000000-0005-0000-0000-0000960A0000}"/>
    <cellStyle name="Normal 6 2 3 3" xfId="2709" xr:uid="{00000000-0005-0000-0000-0000970A0000}"/>
    <cellStyle name="Normal 6 2 3 3 2" xfId="2710" xr:uid="{00000000-0005-0000-0000-0000980A0000}"/>
    <cellStyle name="Normal 6 2 3 4" xfId="2711" xr:uid="{00000000-0005-0000-0000-0000990A0000}"/>
    <cellStyle name="Normal 6 2 3 5" xfId="2712" xr:uid="{00000000-0005-0000-0000-00009A0A0000}"/>
    <cellStyle name="Normal 6 2 4" xfId="2713" xr:uid="{00000000-0005-0000-0000-00009B0A0000}"/>
    <cellStyle name="Normal 6 2 4 2" xfId="2714" xr:uid="{00000000-0005-0000-0000-00009C0A0000}"/>
    <cellStyle name="Normal 6 2 4 2 2" xfId="2715" xr:uid="{00000000-0005-0000-0000-00009D0A0000}"/>
    <cellStyle name="Normal 6 2 4 3" xfId="2716" xr:uid="{00000000-0005-0000-0000-00009E0A0000}"/>
    <cellStyle name="Normal 6 2 4 4" xfId="2717" xr:uid="{00000000-0005-0000-0000-00009F0A0000}"/>
    <cellStyle name="Normal 6 2 5" xfId="2718" xr:uid="{00000000-0005-0000-0000-0000A00A0000}"/>
    <cellStyle name="Normal 6 2 5 2" xfId="2719" xr:uid="{00000000-0005-0000-0000-0000A10A0000}"/>
    <cellStyle name="Normal 6 2 6" xfId="2720" xr:uid="{00000000-0005-0000-0000-0000A20A0000}"/>
    <cellStyle name="Normal 6 2 6 2" xfId="2721" xr:uid="{00000000-0005-0000-0000-0000A30A0000}"/>
    <cellStyle name="Normal 6 2 7" xfId="2722" xr:uid="{00000000-0005-0000-0000-0000A40A0000}"/>
    <cellStyle name="Normal 6 2 8" xfId="2723" xr:uid="{00000000-0005-0000-0000-0000A50A0000}"/>
    <cellStyle name="Normal 6 3" xfId="2724" xr:uid="{00000000-0005-0000-0000-0000A60A0000}"/>
    <cellStyle name="Normal 6 3 2" xfId="2725" xr:uid="{00000000-0005-0000-0000-0000A70A0000}"/>
    <cellStyle name="Normal 6 3 2 2" xfId="2726" xr:uid="{00000000-0005-0000-0000-0000A80A0000}"/>
    <cellStyle name="Normal 6 3 2 2 2" xfId="2727" xr:uid="{00000000-0005-0000-0000-0000A90A0000}"/>
    <cellStyle name="Normal 6 3 2 2 2 2" xfId="2728" xr:uid="{00000000-0005-0000-0000-0000AA0A0000}"/>
    <cellStyle name="Normal 6 3 2 2 3" xfId="2729" xr:uid="{00000000-0005-0000-0000-0000AB0A0000}"/>
    <cellStyle name="Normal 6 3 2 2 4" xfId="2730" xr:uid="{00000000-0005-0000-0000-0000AC0A0000}"/>
    <cellStyle name="Normal 6 3 2 3" xfId="2731" xr:uid="{00000000-0005-0000-0000-0000AD0A0000}"/>
    <cellStyle name="Normal 6 3 2 3 2" xfId="2732" xr:uid="{00000000-0005-0000-0000-0000AE0A0000}"/>
    <cellStyle name="Normal 6 3 2 4" xfId="2733" xr:uid="{00000000-0005-0000-0000-0000AF0A0000}"/>
    <cellStyle name="Normal 6 3 2 5" xfId="2734" xr:uid="{00000000-0005-0000-0000-0000B00A0000}"/>
    <cellStyle name="Normal 6 3 3" xfId="2735" xr:uid="{00000000-0005-0000-0000-0000B10A0000}"/>
    <cellStyle name="Normal 6 3 3 2" xfId="2736" xr:uid="{00000000-0005-0000-0000-0000B20A0000}"/>
    <cellStyle name="Normal 6 3 3 2 2" xfId="2737" xr:uid="{00000000-0005-0000-0000-0000B30A0000}"/>
    <cellStyle name="Normal 6 3 3 3" xfId="2738" xr:uid="{00000000-0005-0000-0000-0000B40A0000}"/>
    <cellStyle name="Normal 6 3 3 4" xfId="2739" xr:uid="{00000000-0005-0000-0000-0000B50A0000}"/>
    <cellStyle name="Normal 6 3 4" xfId="2740" xr:uid="{00000000-0005-0000-0000-0000B60A0000}"/>
    <cellStyle name="Normal 6 3 4 2" xfId="2741" xr:uid="{00000000-0005-0000-0000-0000B70A0000}"/>
    <cellStyle name="Normal 6 3 5" xfId="2742" xr:uid="{00000000-0005-0000-0000-0000B80A0000}"/>
    <cellStyle name="Normal 6 3 5 2" xfId="2743" xr:uid="{00000000-0005-0000-0000-0000B90A0000}"/>
    <cellStyle name="Normal 6 3 6" xfId="2744" xr:uid="{00000000-0005-0000-0000-0000BA0A0000}"/>
    <cellStyle name="Normal 6 3 7" xfId="2745" xr:uid="{00000000-0005-0000-0000-0000BB0A0000}"/>
    <cellStyle name="Normal 6 4" xfId="2746" xr:uid="{00000000-0005-0000-0000-0000BC0A0000}"/>
    <cellStyle name="Normal 6 5" xfId="2747" xr:uid="{00000000-0005-0000-0000-0000BD0A0000}"/>
    <cellStyle name="Normal 6 6" xfId="2748" xr:uid="{00000000-0005-0000-0000-0000BE0A0000}"/>
    <cellStyle name="Normal 6 6 2" xfId="2749" xr:uid="{00000000-0005-0000-0000-0000BF0A0000}"/>
    <cellStyle name="Normal 6 6 2 2" xfId="2750" xr:uid="{00000000-0005-0000-0000-0000C00A0000}"/>
    <cellStyle name="Normal 6 6 2 2 2" xfId="2751" xr:uid="{00000000-0005-0000-0000-0000C10A0000}"/>
    <cellStyle name="Normal 6 6 2 2 2 2" xfId="2752" xr:uid="{00000000-0005-0000-0000-0000C20A0000}"/>
    <cellStyle name="Normal 6 6 2 2 3" xfId="2753" xr:uid="{00000000-0005-0000-0000-0000C30A0000}"/>
    <cellStyle name="Normal 6 6 2 2 4" xfId="2754" xr:uid="{00000000-0005-0000-0000-0000C40A0000}"/>
    <cellStyle name="Normal 6 6 2 3" xfId="2755" xr:uid="{00000000-0005-0000-0000-0000C50A0000}"/>
    <cellStyle name="Normal 6 6 2 3 2" xfId="2756" xr:uid="{00000000-0005-0000-0000-0000C60A0000}"/>
    <cellStyle name="Normal 6 6 2 4" xfId="2757" xr:uid="{00000000-0005-0000-0000-0000C70A0000}"/>
    <cellStyle name="Normal 6 6 2 5" xfId="2758" xr:uid="{00000000-0005-0000-0000-0000C80A0000}"/>
    <cellStyle name="Normal 6 6 3" xfId="2759" xr:uid="{00000000-0005-0000-0000-0000C90A0000}"/>
    <cellStyle name="Normal 6 6 3 2" xfId="2760" xr:uid="{00000000-0005-0000-0000-0000CA0A0000}"/>
    <cellStyle name="Normal 6 6 3 2 2" xfId="2761" xr:uid="{00000000-0005-0000-0000-0000CB0A0000}"/>
    <cellStyle name="Normal 6 6 3 3" xfId="2762" xr:uid="{00000000-0005-0000-0000-0000CC0A0000}"/>
    <cellStyle name="Normal 6 6 3 4" xfId="2763" xr:uid="{00000000-0005-0000-0000-0000CD0A0000}"/>
    <cellStyle name="Normal 6 6 4" xfId="2764" xr:uid="{00000000-0005-0000-0000-0000CE0A0000}"/>
    <cellStyle name="Normal 6 6 4 2" xfId="2765" xr:uid="{00000000-0005-0000-0000-0000CF0A0000}"/>
    <cellStyle name="Normal 6 6 5" xfId="2766" xr:uid="{00000000-0005-0000-0000-0000D00A0000}"/>
    <cellStyle name="Normal 6 6 6" xfId="2767" xr:uid="{00000000-0005-0000-0000-0000D10A0000}"/>
    <cellStyle name="Normal 6 7" xfId="2768" xr:uid="{00000000-0005-0000-0000-0000D20A0000}"/>
    <cellStyle name="Normal 6 7 2" xfId="2769" xr:uid="{00000000-0005-0000-0000-0000D30A0000}"/>
    <cellStyle name="Normal 6 7 2 2" xfId="2770" xr:uid="{00000000-0005-0000-0000-0000D40A0000}"/>
    <cellStyle name="Normal 6 7 2 2 2" xfId="2771" xr:uid="{00000000-0005-0000-0000-0000D50A0000}"/>
    <cellStyle name="Normal 6 7 2 2 2 2" xfId="2772" xr:uid="{00000000-0005-0000-0000-0000D60A0000}"/>
    <cellStyle name="Normal 6 7 2 2 3" xfId="2773" xr:uid="{00000000-0005-0000-0000-0000D70A0000}"/>
    <cellStyle name="Normal 6 7 2 2 4" xfId="2774" xr:uid="{00000000-0005-0000-0000-0000D80A0000}"/>
    <cellStyle name="Normal 6 7 2 3" xfId="2775" xr:uid="{00000000-0005-0000-0000-0000D90A0000}"/>
    <cellStyle name="Normal 6 7 2 3 2" xfId="2776" xr:uid="{00000000-0005-0000-0000-0000DA0A0000}"/>
    <cellStyle name="Normal 6 7 2 4" xfId="2777" xr:uid="{00000000-0005-0000-0000-0000DB0A0000}"/>
    <cellStyle name="Normal 6 7 2 5" xfId="2778" xr:uid="{00000000-0005-0000-0000-0000DC0A0000}"/>
    <cellStyle name="Normal 6 7 3" xfId="2779" xr:uid="{00000000-0005-0000-0000-0000DD0A0000}"/>
    <cellStyle name="Normal 6 7 3 2" xfId="2780" xr:uid="{00000000-0005-0000-0000-0000DE0A0000}"/>
    <cellStyle name="Normal 6 7 3 2 2" xfId="2781" xr:uid="{00000000-0005-0000-0000-0000DF0A0000}"/>
    <cellStyle name="Normal 6 7 3 3" xfId="2782" xr:uid="{00000000-0005-0000-0000-0000E00A0000}"/>
    <cellStyle name="Normal 6 7 3 4" xfId="2783" xr:uid="{00000000-0005-0000-0000-0000E10A0000}"/>
    <cellStyle name="Normal 6 7 4" xfId="2784" xr:uid="{00000000-0005-0000-0000-0000E20A0000}"/>
    <cellStyle name="Normal 6 7 4 2" xfId="2785" xr:uid="{00000000-0005-0000-0000-0000E30A0000}"/>
    <cellStyle name="Normal 6 7 5" xfId="2786" xr:uid="{00000000-0005-0000-0000-0000E40A0000}"/>
    <cellStyle name="Normal 6 7 6" xfId="2787" xr:uid="{00000000-0005-0000-0000-0000E50A0000}"/>
    <cellStyle name="Normal 6 8" xfId="2788" xr:uid="{00000000-0005-0000-0000-0000E60A0000}"/>
    <cellStyle name="Normal 6 8 2" xfId="2789" xr:uid="{00000000-0005-0000-0000-0000E70A0000}"/>
    <cellStyle name="Normal 6 8 2 2" xfId="2790" xr:uid="{00000000-0005-0000-0000-0000E80A0000}"/>
    <cellStyle name="Normal 6 8 2 2 2" xfId="2791" xr:uid="{00000000-0005-0000-0000-0000E90A0000}"/>
    <cellStyle name="Normal 6 8 2 3" xfId="2792" xr:uid="{00000000-0005-0000-0000-0000EA0A0000}"/>
    <cellStyle name="Normal 6 8 2 4" xfId="2793" xr:uid="{00000000-0005-0000-0000-0000EB0A0000}"/>
    <cellStyle name="Normal 6 8 3" xfId="2794" xr:uid="{00000000-0005-0000-0000-0000EC0A0000}"/>
    <cellStyle name="Normal 6 8 3 2" xfId="2795" xr:uid="{00000000-0005-0000-0000-0000ED0A0000}"/>
    <cellStyle name="Normal 6 8 4" xfId="2796" xr:uid="{00000000-0005-0000-0000-0000EE0A0000}"/>
    <cellStyle name="Normal 6 8 5" xfId="2797" xr:uid="{00000000-0005-0000-0000-0000EF0A0000}"/>
    <cellStyle name="Normal 6 9" xfId="2798" xr:uid="{00000000-0005-0000-0000-0000F00A0000}"/>
    <cellStyle name="Normal 6 9 2" xfId="2799" xr:uid="{00000000-0005-0000-0000-0000F10A0000}"/>
    <cellStyle name="Normal 6 9 2 2" xfId="2800" xr:uid="{00000000-0005-0000-0000-0000F20A0000}"/>
    <cellStyle name="Normal 6 9 3" xfId="2801" xr:uid="{00000000-0005-0000-0000-0000F30A0000}"/>
    <cellStyle name="Normal 6 9 4" xfId="2802" xr:uid="{00000000-0005-0000-0000-0000F40A0000}"/>
    <cellStyle name="Normal 7" xfId="2803" xr:uid="{00000000-0005-0000-0000-0000F50A0000}"/>
    <cellStyle name="Normal 7 2" xfId="2804" xr:uid="{00000000-0005-0000-0000-0000F60A0000}"/>
    <cellStyle name="Normal 8" xfId="2805" xr:uid="{00000000-0005-0000-0000-0000F70A0000}"/>
    <cellStyle name="Normal 9" xfId="2806" xr:uid="{00000000-0005-0000-0000-0000F80A0000}"/>
    <cellStyle name="Normal 9 2" xfId="2807" xr:uid="{00000000-0005-0000-0000-0000F90A0000}"/>
    <cellStyle name="Normal 9 2 2" xfId="2808" xr:uid="{00000000-0005-0000-0000-0000FA0A0000}"/>
    <cellStyle name="Normal 9 2 2 2" xfId="2809" xr:uid="{00000000-0005-0000-0000-0000FB0A0000}"/>
    <cellStyle name="Normal 9 2 2 2 2" xfId="2810" xr:uid="{00000000-0005-0000-0000-0000FC0A0000}"/>
    <cellStyle name="Normal 9 2 2 3" xfId="2811" xr:uid="{00000000-0005-0000-0000-0000FD0A0000}"/>
    <cellStyle name="Normal 9 2 2 4" xfId="2812" xr:uid="{00000000-0005-0000-0000-0000FE0A0000}"/>
    <cellStyle name="Normal 9 2 3" xfId="2813" xr:uid="{00000000-0005-0000-0000-0000FF0A0000}"/>
    <cellStyle name="Normal 9 2 3 2" xfId="2814" xr:uid="{00000000-0005-0000-0000-0000000B0000}"/>
    <cellStyle name="Normal 9 2 4" xfId="2815" xr:uid="{00000000-0005-0000-0000-0000010B0000}"/>
    <cellStyle name="Normal 9 2 5" xfId="2816" xr:uid="{00000000-0005-0000-0000-0000020B0000}"/>
    <cellStyle name="Normal 9 3" xfId="2817" xr:uid="{00000000-0005-0000-0000-0000030B0000}"/>
    <cellStyle name="Normal 9 3 2" xfId="2818" xr:uid="{00000000-0005-0000-0000-0000040B0000}"/>
    <cellStyle name="Normal 9 3 2 2" xfId="2819" xr:uid="{00000000-0005-0000-0000-0000050B0000}"/>
    <cellStyle name="Normal 9 3 3" xfId="2820" xr:uid="{00000000-0005-0000-0000-0000060B0000}"/>
    <cellStyle name="Normal 9 3 4" xfId="2821" xr:uid="{00000000-0005-0000-0000-0000070B0000}"/>
    <cellStyle name="Normal 9 4" xfId="2822" xr:uid="{00000000-0005-0000-0000-0000080B0000}"/>
    <cellStyle name="Normal 9 4 2" xfId="2823" xr:uid="{00000000-0005-0000-0000-0000090B0000}"/>
    <cellStyle name="Normal 9 5" xfId="2824" xr:uid="{00000000-0005-0000-0000-00000A0B0000}"/>
    <cellStyle name="Normal 9 5 2" xfId="2825" xr:uid="{00000000-0005-0000-0000-00000B0B0000}"/>
    <cellStyle name="Normal 9 6" xfId="2826" xr:uid="{00000000-0005-0000-0000-00000C0B0000}"/>
    <cellStyle name="Normal 9 7" xfId="2827" xr:uid="{00000000-0005-0000-0000-00000D0B0000}"/>
    <cellStyle name="Normal_2007-08 Figures in data report 2007-08" xfId="2984" xr:uid="{00000000-0005-0000-0000-00000E0B0000}"/>
    <cellStyle name="Normal_App 1-Services" xfId="3" xr:uid="{00000000-0005-0000-0000-00000F0B0000}"/>
    <cellStyle name="Normal_Sheet1" xfId="2" xr:uid="{00000000-0005-0000-0000-0000100B0000}"/>
    <cellStyle name="Note 2" xfId="2828" xr:uid="{00000000-0005-0000-0000-0000110B0000}"/>
    <cellStyle name="Note 2 2" xfId="2829" xr:uid="{00000000-0005-0000-0000-0000120B0000}"/>
    <cellStyle name="Note 2 2 2" xfId="2830" xr:uid="{00000000-0005-0000-0000-0000130B0000}"/>
    <cellStyle name="Note 2 3" xfId="2831" xr:uid="{00000000-0005-0000-0000-0000140B0000}"/>
    <cellStyle name="Note 3" xfId="2832" xr:uid="{00000000-0005-0000-0000-0000150B0000}"/>
    <cellStyle name="Output 2" xfId="2833" xr:uid="{00000000-0005-0000-0000-0000160B0000}"/>
    <cellStyle name="Output 3" xfId="2834" xr:uid="{00000000-0005-0000-0000-0000170B0000}"/>
    <cellStyle name="Percent" xfId="2986" builtinId="5"/>
    <cellStyle name="Percent 10" xfId="2835" xr:uid="{00000000-0005-0000-0000-0000190B0000}"/>
    <cellStyle name="Percent 10 2" xfId="2836" xr:uid="{00000000-0005-0000-0000-00001A0B0000}"/>
    <cellStyle name="Percent 10 3" xfId="2982" xr:uid="{00000000-0005-0000-0000-00001B0B0000}"/>
    <cellStyle name="Percent 11" xfId="2837" xr:uid="{00000000-0005-0000-0000-00001C0B0000}"/>
    <cellStyle name="Percent 12" xfId="2980" xr:uid="{00000000-0005-0000-0000-00001D0B0000}"/>
    <cellStyle name="Percent 2" xfId="2838" xr:uid="{00000000-0005-0000-0000-00001E0B0000}"/>
    <cellStyle name="Percent 2 2" xfId="2839" xr:uid="{00000000-0005-0000-0000-00001F0B0000}"/>
    <cellStyle name="Percent 2 3" xfId="2840" xr:uid="{00000000-0005-0000-0000-0000200B0000}"/>
    <cellStyle name="Percent 2 4" xfId="2841" xr:uid="{00000000-0005-0000-0000-0000210B0000}"/>
    <cellStyle name="Percent 3" xfId="2842" xr:uid="{00000000-0005-0000-0000-0000220B0000}"/>
    <cellStyle name="Percent 3 2" xfId="2843" xr:uid="{00000000-0005-0000-0000-0000230B0000}"/>
    <cellStyle name="Percent 4" xfId="2844" xr:uid="{00000000-0005-0000-0000-0000240B0000}"/>
    <cellStyle name="Percent 4 2" xfId="2845" xr:uid="{00000000-0005-0000-0000-0000250B0000}"/>
    <cellStyle name="Percent 4 2 2" xfId="2846" xr:uid="{00000000-0005-0000-0000-0000260B0000}"/>
    <cellStyle name="Percent 4 2 2 2" xfId="2847" xr:uid="{00000000-0005-0000-0000-0000270B0000}"/>
    <cellStyle name="Percent 4 2 2 2 2" xfId="2848" xr:uid="{00000000-0005-0000-0000-0000280B0000}"/>
    <cellStyle name="Percent 4 2 2 2 2 2" xfId="2849" xr:uid="{00000000-0005-0000-0000-0000290B0000}"/>
    <cellStyle name="Percent 4 2 2 2 3" xfId="2850" xr:uid="{00000000-0005-0000-0000-00002A0B0000}"/>
    <cellStyle name="Percent 4 2 2 2 4" xfId="2851" xr:uid="{00000000-0005-0000-0000-00002B0B0000}"/>
    <cellStyle name="Percent 4 2 2 3" xfId="2852" xr:uid="{00000000-0005-0000-0000-00002C0B0000}"/>
    <cellStyle name="Percent 4 2 2 3 2" xfId="2853" xr:uid="{00000000-0005-0000-0000-00002D0B0000}"/>
    <cellStyle name="Percent 4 2 2 4" xfId="2854" xr:uid="{00000000-0005-0000-0000-00002E0B0000}"/>
    <cellStyle name="Percent 4 2 2 5" xfId="2855" xr:uid="{00000000-0005-0000-0000-00002F0B0000}"/>
    <cellStyle name="Percent 4 2 3" xfId="2856" xr:uid="{00000000-0005-0000-0000-0000300B0000}"/>
    <cellStyle name="Percent 4 2 3 2" xfId="2857" xr:uid="{00000000-0005-0000-0000-0000310B0000}"/>
    <cellStyle name="Percent 4 2 3 2 2" xfId="2858" xr:uid="{00000000-0005-0000-0000-0000320B0000}"/>
    <cellStyle name="Percent 4 2 3 3" xfId="2859" xr:uid="{00000000-0005-0000-0000-0000330B0000}"/>
    <cellStyle name="Percent 4 2 3 4" xfId="2860" xr:uid="{00000000-0005-0000-0000-0000340B0000}"/>
    <cellStyle name="Percent 4 2 4" xfId="2861" xr:uid="{00000000-0005-0000-0000-0000350B0000}"/>
    <cellStyle name="Percent 4 2 4 2" xfId="2862" xr:uid="{00000000-0005-0000-0000-0000360B0000}"/>
    <cellStyle name="Percent 4 2 5" xfId="2863" xr:uid="{00000000-0005-0000-0000-0000370B0000}"/>
    <cellStyle name="Percent 4 2 5 2" xfId="2864" xr:uid="{00000000-0005-0000-0000-0000380B0000}"/>
    <cellStyle name="Percent 4 2 6" xfId="2865" xr:uid="{00000000-0005-0000-0000-0000390B0000}"/>
    <cellStyle name="Percent 4 2 6 2" xfId="2866" xr:uid="{00000000-0005-0000-0000-00003A0B0000}"/>
    <cellStyle name="Percent 4 2 7" xfId="2867" xr:uid="{00000000-0005-0000-0000-00003B0B0000}"/>
    <cellStyle name="Percent 4 3" xfId="2868" xr:uid="{00000000-0005-0000-0000-00003C0B0000}"/>
    <cellStyle name="Percent 4 4" xfId="2869" xr:uid="{00000000-0005-0000-0000-00003D0B0000}"/>
    <cellStyle name="Percent 4 5" xfId="2870" xr:uid="{00000000-0005-0000-0000-00003E0B0000}"/>
    <cellStyle name="Percent 4 6" xfId="2871" xr:uid="{00000000-0005-0000-0000-00003F0B0000}"/>
    <cellStyle name="Percent 4 6 2" xfId="2872" xr:uid="{00000000-0005-0000-0000-0000400B0000}"/>
    <cellStyle name="Percent 4 6 2 2" xfId="2873" xr:uid="{00000000-0005-0000-0000-0000410B0000}"/>
    <cellStyle name="Percent 4 6 2 2 2" xfId="2874" xr:uid="{00000000-0005-0000-0000-0000420B0000}"/>
    <cellStyle name="Percent 4 6 2 2 2 2" xfId="2875" xr:uid="{00000000-0005-0000-0000-0000430B0000}"/>
    <cellStyle name="Percent 4 6 2 2 3" xfId="2876" xr:uid="{00000000-0005-0000-0000-0000440B0000}"/>
    <cellStyle name="Percent 4 6 2 2 4" xfId="2877" xr:uid="{00000000-0005-0000-0000-0000450B0000}"/>
    <cellStyle name="Percent 4 6 2 3" xfId="2878" xr:uid="{00000000-0005-0000-0000-0000460B0000}"/>
    <cellStyle name="Percent 4 6 2 3 2" xfId="2879" xr:uid="{00000000-0005-0000-0000-0000470B0000}"/>
    <cellStyle name="Percent 4 6 2 4" xfId="2880" xr:uid="{00000000-0005-0000-0000-0000480B0000}"/>
    <cellStyle name="Percent 4 6 2 5" xfId="2881" xr:uid="{00000000-0005-0000-0000-0000490B0000}"/>
    <cellStyle name="Percent 4 6 3" xfId="2882" xr:uid="{00000000-0005-0000-0000-00004A0B0000}"/>
    <cellStyle name="Percent 4 6 3 2" xfId="2883" xr:uid="{00000000-0005-0000-0000-00004B0B0000}"/>
    <cellStyle name="Percent 4 6 3 2 2" xfId="2884" xr:uid="{00000000-0005-0000-0000-00004C0B0000}"/>
    <cellStyle name="Percent 4 6 3 3" xfId="2885" xr:uid="{00000000-0005-0000-0000-00004D0B0000}"/>
    <cellStyle name="Percent 4 6 3 4" xfId="2886" xr:uid="{00000000-0005-0000-0000-00004E0B0000}"/>
    <cellStyle name="Percent 4 6 4" xfId="2887" xr:uid="{00000000-0005-0000-0000-00004F0B0000}"/>
    <cellStyle name="Percent 4 6 4 2" xfId="2888" xr:uid="{00000000-0005-0000-0000-0000500B0000}"/>
    <cellStyle name="Percent 4 6 5" xfId="2889" xr:uid="{00000000-0005-0000-0000-0000510B0000}"/>
    <cellStyle name="Percent 4 6 6" xfId="2890" xr:uid="{00000000-0005-0000-0000-0000520B0000}"/>
    <cellStyle name="Percent 4 7" xfId="2891" xr:uid="{00000000-0005-0000-0000-0000530B0000}"/>
    <cellStyle name="Percent 4 8" xfId="2892" xr:uid="{00000000-0005-0000-0000-0000540B0000}"/>
    <cellStyle name="Percent 4 8 2" xfId="2893" xr:uid="{00000000-0005-0000-0000-0000550B0000}"/>
    <cellStyle name="Percent 4 8 2 2" xfId="2894" xr:uid="{00000000-0005-0000-0000-0000560B0000}"/>
    <cellStyle name="Percent 4 8 3" xfId="2895" xr:uid="{00000000-0005-0000-0000-0000570B0000}"/>
    <cellStyle name="Percent 4 8 4" xfId="2896" xr:uid="{00000000-0005-0000-0000-0000580B0000}"/>
    <cellStyle name="Percent 5" xfId="2897" xr:uid="{00000000-0005-0000-0000-0000590B0000}"/>
    <cellStyle name="Percent 5 2" xfId="2898" xr:uid="{00000000-0005-0000-0000-00005A0B0000}"/>
    <cellStyle name="Percent 5 3" xfId="2899" xr:uid="{00000000-0005-0000-0000-00005B0B0000}"/>
    <cellStyle name="Percent 5 4" xfId="2900" xr:uid="{00000000-0005-0000-0000-00005C0B0000}"/>
    <cellStyle name="Percent 5 5" xfId="2901" xr:uid="{00000000-0005-0000-0000-00005D0B0000}"/>
    <cellStyle name="Percent 6" xfId="2902" xr:uid="{00000000-0005-0000-0000-00005E0B0000}"/>
    <cellStyle name="Percent 6 2" xfId="2903" xr:uid="{00000000-0005-0000-0000-00005F0B0000}"/>
    <cellStyle name="Percent 6 2 2" xfId="2904" xr:uid="{00000000-0005-0000-0000-0000600B0000}"/>
    <cellStyle name="Percent 6 2 2 2" xfId="2905" xr:uid="{00000000-0005-0000-0000-0000610B0000}"/>
    <cellStyle name="Percent 6 2 2 2 2" xfId="2906" xr:uid="{00000000-0005-0000-0000-0000620B0000}"/>
    <cellStyle name="Percent 6 2 2 3" xfId="2907" xr:uid="{00000000-0005-0000-0000-0000630B0000}"/>
    <cellStyle name="Percent 6 2 2 4" xfId="2908" xr:uid="{00000000-0005-0000-0000-0000640B0000}"/>
    <cellStyle name="Percent 6 2 3" xfId="2909" xr:uid="{00000000-0005-0000-0000-0000650B0000}"/>
    <cellStyle name="Percent 6 2 3 2" xfId="2910" xr:uid="{00000000-0005-0000-0000-0000660B0000}"/>
    <cellStyle name="Percent 6 2 4" xfId="2911" xr:uid="{00000000-0005-0000-0000-0000670B0000}"/>
    <cellStyle name="Percent 6 2 5" xfId="2912" xr:uid="{00000000-0005-0000-0000-0000680B0000}"/>
    <cellStyle name="Percent 6 3" xfId="2913" xr:uid="{00000000-0005-0000-0000-0000690B0000}"/>
    <cellStyle name="Percent 6 3 2" xfId="2914" xr:uid="{00000000-0005-0000-0000-00006A0B0000}"/>
    <cellStyle name="Percent 6 3 2 2" xfId="2915" xr:uid="{00000000-0005-0000-0000-00006B0B0000}"/>
    <cellStyle name="Percent 6 3 3" xfId="2916" xr:uid="{00000000-0005-0000-0000-00006C0B0000}"/>
    <cellStyle name="Percent 6 3 4" xfId="2917" xr:uid="{00000000-0005-0000-0000-00006D0B0000}"/>
    <cellStyle name="Percent 6 4" xfId="2918" xr:uid="{00000000-0005-0000-0000-00006E0B0000}"/>
    <cellStyle name="Percent 6 4 2" xfId="2919" xr:uid="{00000000-0005-0000-0000-00006F0B0000}"/>
    <cellStyle name="Percent 6 5" xfId="2920" xr:uid="{00000000-0005-0000-0000-0000700B0000}"/>
    <cellStyle name="Percent 6 5 2" xfId="2921" xr:uid="{00000000-0005-0000-0000-0000710B0000}"/>
    <cellStyle name="Percent 6 6" xfId="2922" xr:uid="{00000000-0005-0000-0000-0000720B0000}"/>
    <cellStyle name="Percent 6 6 2" xfId="2923" xr:uid="{00000000-0005-0000-0000-0000730B0000}"/>
    <cellStyle name="Percent 6 7" xfId="2924" xr:uid="{00000000-0005-0000-0000-0000740B0000}"/>
    <cellStyle name="Percent 7" xfId="2925" xr:uid="{00000000-0005-0000-0000-0000750B0000}"/>
    <cellStyle name="Percent 7 2" xfId="2926" xr:uid="{00000000-0005-0000-0000-0000760B0000}"/>
    <cellStyle name="Percent 7 2 2" xfId="2927" xr:uid="{00000000-0005-0000-0000-0000770B0000}"/>
    <cellStyle name="Percent 7 2 2 2" xfId="2928" xr:uid="{00000000-0005-0000-0000-0000780B0000}"/>
    <cellStyle name="Percent 7 2 2 2 2" xfId="2929" xr:uid="{00000000-0005-0000-0000-0000790B0000}"/>
    <cellStyle name="Percent 7 2 2 3" xfId="2930" xr:uid="{00000000-0005-0000-0000-00007A0B0000}"/>
    <cellStyle name="Percent 7 2 2 4" xfId="2931" xr:uid="{00000000-0005-0000-0000-00007B0B0000}"/>
    <cellStyle name="Percent 7 2 3" xfId="2932" xr:uid="{00000000-0005-0000-0000-00007C0B0000}"/>
    <cellStyle name="Percent 7 2 3 2" xfId="2933" xr:uid="{00000000-0005-0000-0000-00007D0B0000}"/>
    <cellStyle name="Percent 7 2 4" xfId="2934" xr:uid="{00000000-0005-0000-0000-00007E0B0000}"/>
    <cellStyle name="Percent 7 2 5" xfId="2935" xr:uid="{00000000-0005-0000-0000-00007F0B0000}"/>
    <cellStyle name="Percent 7 3" xfId="2936" xr:uid="{00000000-0005-0000-0000-0000800B0000}"/>
    <cellStyle name="Percent 7 3 2" xfId="2937" xr:uid="{00000000-0005-0000-0000-0000810B0000}"/>
    <cellStyle name="Percent 7 3 2 2" xfId="2938" xr:uid="{00000000-0005-0000-0000-0000820B0000}"/>
    <cellStyle name="Percent 7 3 3" xfId="2939" xr:uid="{00000000-0005-0000-0000-0000830B0000}"/>
    <cellStyle name="Percent 7 3 4" xfId="2940" xr:uid="{00000000-0005-0000-0000-0000840B0000}"/>
    <cellStyle name="Percent 7 4" xfId="2941" xr:uid="{00000000-0005-0000-0000-0000850B0000}"/>
    <cellStyle name="Percent 7 4 2" xfId="2942" xr:uid="{00000000-0005-0000-0000-0000860B0000}"/>
    <cellStyle name="Percent 7 5" xfId="2943" xr:uid="{00000000-0005-0000-0000-0000870B0000}"/>
    <cellStyle name="Percent 7 5 2" xfId="2944" xr:uid="{00000000-0005-0000-0000-0000880B0000}"/>
    <cellStyle name="Percent 7 6" xfId="2945" xr:uid="{00000000-0005-0000-0000-0000890B0000}"/>
    <cellStyle name="Percent 7 6 2" xfId="2946" xr:uid="{00000000-0005-0000-0000-00008A0B0000}"/>
    <cellStyle name="Percent 7 7" xfId="2947" xr:uid="{00000000-0005-0000-0000-00008B0B0000}"/>
    <cellStyle name="Percent 8" xfId="2948" xr:uid="{00000000-0005-0000-0000-00008C0B0000}"/>
    <cellStyle name="Percent 8 2" xfId="2949" xr:uid="{00000000-0005-0000-0000-00008D0B0000}"/>
    <cellStyle name="Percent 8 2 2" xfId="2950" xr:uid="{00000000-0005-0000-0000-00008E0B0000}"/>
    <cellStyle name="Percent 8 2 2 2" xfId="2951" xr:uid="{00000000-0005-0000-0000-00008F0B0000}"/>
    <cellStyle name="Percent 8 2 2 2 2" xfId="2952" xr:uid="{00000000-0005-0000-0000-0000900B0000}"/>
    <cellStyle name="Percent 8 2 2 3" xfId="2953" xr:uid="{00000000-0005-0000-0000-0000910B0000}"/>
    <cellStyle name="Percent 8 2 2 4" xfId="2954" xr:uid="{00000000-0005-0000-0000-0000920B0000}"/>
    <cellStyle name="Percent 8 2 3" xfId="2955" xr:uid="{00000000-0005-0000-0000-0000930B0000}"/>
    <cellStyle name="Percent 8 2 3 2" xfId="2956" xr:uid="{00000000-0005-0000-0000-0000940B0000}"/>
    <cellStyle name="Percent 8 2 4" xfId="2957" xr:uid="{00000000-0005-0000-0000-0000950B0000}"/>
    <cellStyle name="Percent 8 2 5" xfId="2958" xr:uid="{00000000-0005-0000-0000-0000960B0000}"/>
    <cellStyle name="Percent 8 3" xfId="2959" xr:uid="{00000000-0005-0000-0000-0000970B0000}"/>
    <cellStyle name="Percent 8 3 2" xfId="2960" xr:uid="{00000000-0005-0000-0000-0000980B0000}"/>
    <cellStyle name="Percent 8 3 2 2" xfId="2961" xr:uid="{00000000-0005-0000-0000-0000990B0000}"/>
    <cellStyle name="Percent 8 3 3" xfId="2962" xr:uid="{00000000-0005-0000-0000-00009A0B0000}"/>
    <cellStyle name="Percent 8 3 4" xfId="2963" xr:uid="{00000000-0005-0000-0000-00009B0B0000}"/>
    <cellStyle name="Percent 8 4" xfId="2964" xr:uid="{00000000-0005-0000-0000-00009C0B0000}"/>
    <cellStyle name="Percent 8 4 2" xfId="2965" xr:uid="{00000000-0005-0000-0000-00009D0B0000}"/>
    <cellStyle name="Percent 8 5" xfId="2966" xr:uid="{00000000-0005-0000-0000-00009E0B0000}"/>
    <cellStyle name="Percent 8 6" xfId="2967" xr:uid="{00000000-0005-0000-0000-00009F0B0000}"/>
    <cellStyle name="Percent 9" xfId="2968" xr:uid="{00000000-0005-0000-0000-0000A00B0000}"/>
    <cellStyle name="Percent 9 2" xfId="2969" xr:uid="{00000000-0005-0000-0000-0000A10B0000}"/>
    <cellStyle name="Percent 9 2 2" xfId="2970" xr:uid="{00000000-0005-0000-0000-0000A20B0000}"/>
    <cellStyle name="Percent 9 3" xfId="2971" xr:uid="{00000000-0005-0000-0000-0000A30B0000}"/>
    <cellStyle name="Percent 9 4" xfId="2972" xr:uid="{00000000-0005-0000-0000-0000A40B0000}"/>
    <cellStyle name="Title 2" xfId="2973" xr:uid="{00000000-0005-0000-0000-0000A50B0000}"/>
    <cellStyle name="Title 3" xfId="2974" xr:uid="{00000000-0005-0000-0000-0000A60B0000}"/>
    <cellStyle name="Total 2" xfId="2975" xr:uid="{00000000-0005-0000-0000-0000A70B0000}"/>
    <cellStyle name="Total 3" xfId="2976" xr:uid="{00000000-0005-0000-0000-0000A80B0000}"/>
    <cellStyle name="Warning Text 2" xfId="2977" xr:uid="{00000000-0005-0000-0000-0000A90B0000}"/>
    <cellStyle name="Warning Text 3" xfId="2978" xr:uid="{00000000-0005-0000-0000-0000AA0B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47-4280-B778-5DE6658AA52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347-4280-B778-5DE6658AA52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47-4280-B778-5DE6658AA52C}"/>
              </c:ext>
            </c:extLst>
          </c:dPt>
          <c:dLbls>
            <c:dLbl>
              <c:idx val="0"/>
              <c:layout>
                <c:manualLayout>
                  <c:x val="0.13888888888888898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7-4280-B778-5DE6658AA52C}"/>
                </c:ext>
              </c:extLst>
            </c:dLbl>
            <c:dLbl>
              <c:idx val="1"/>
              <c:layout>
                <c:manualLayout>
                  <c:x val="-0.1277777777777778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7-4280-B778-5DE6658AA52C}"/>
                </c:ext>
              </c:extLst>
            </c:dLbl>
            <c:dLbl>
              <c:idx val="2"/>
              <c:layout>
                <c:manualLayout>
                  <c:x val="-0.14444444444444446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47-4280-B778-5DE6658AA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'App 2-Totals'!$O$7:$Q$7</c:f>
              <c:strCache>
                <c:ptCount val="3"/>
                <c:pt idx="0">
                  <c:v>Residual</c:v>
                </c:pt>
                <c:pt idx="1">
                  <c:v>Recycling</c:v>
                </c:pt>
                <c:pt idx="2">
                  <c:v>Organics</c:v>
                </c:pt>
              </c:strCache>
            </c:strRef>
          </c:cat>
          <c:val>
            <c:numRef>
              <c:f>'App 2-Totals'!$O$8:$Q$8</c:f>
              <c:numCache>
                <c:formatCode>_-* #,##0_-;\-* #,##0_-;_-* "-"??_-;_-@_-</c:formatCode>
                <c:ptCount val="3"/>
                <c:pt idx="0">
                  <c:v>2151078.5800000005</c:v>
                </c:pt>
                <c:pt idx="1">
                  <c:v>810826.45400000003</c:v>
                </c:pt>
                <c:pt idx="2">
                  <c:v>745642.34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7-4280-B778-5DE6658AA5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9525</xdr:colOff>
      <xdr:row>94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9525</xdr:colOff>
      <xdr:row>94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0</xdr:colOff>
      <xdr:row>94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0</xdr:colOff>
      <xdr:row>94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0</xdr:colOff>
      <xdr:row>94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0</xdr:colOff>
      <xdr:row>94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0</xdr:colOff>
      <xdr:row>94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0</xdr:colOff>
      <xdr:row>94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0</xdr:colOff>
      <xdr:row>78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0</xdr:colOff>
      <xdr:row>42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10</xdr:row>
      <xdr:rowOff>57150</xdr:rowOff>
    </xdr:from>
    <xdr:to>
      <xdr:col>20</xdr:col>
      <xdr:colOff>247650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40B05-56BC-4874-8213-B336A386E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26</xdr:col>
      <xdr:colOff>452124</xdr:colOff>
      <xdr:row>67</xdr:row>
      <xdr:rowOff>97208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476E0A6C-2AA9-4426-BA1F-EB16ACF5AFBC}"/>
            </a:ext>
          </a:extLst>
        </xdr:cNvPr>
        <xdr:cNvGrpSpPr/>
      </xdr:nvGrpSpPr>
      <xdr:grpSpPr>
        <a:xfrm>
          <a:off x="8896350" y="4514850"/>
          <a:ext cx="8376924" cy="5793158"/>
          <a:chOff x="251520" y="332656"/>
          <a:chExt cx="8376924" cy="5793158"/>
        </a:xfrm>
      </xdr:grpSpPr>
      <xdr:grpSp>
        <xdr:nvGrpSpPr>
          <xdr:cNvPr id="125" name="Group 124">
            <a:extLst>
              <a:ext uri="{FF2B5EF4-FFF2-40B4-BE49-F238E27FC236}">
                <a16:creationId xmlns:a16="http://schemas.microsoft.com/office/drawing/2014/main" id="{0217EAA4-0F0D-43B4-87A7-0BF9D9C0EF8D}"/>
              </a:ext>
            </a:extLst>
          </xdr:cNvPr>
          <xdr:cNvGrpSpPr/>
        </xdr:nvGrpSpPr>
        <xdr:grpSpPr>
          <a:xfrm>
            <a:off x="616711" y="1105708"/>
            <a:ext cx="8011733" cy="5020106"/>
            <a:chOff x="865943" y="1077662"/>
            <a:chExt cx="8011733" cy="5020106"/>
          </a:xfrm>
        </xdr:grpSpPr>
        <xdr:grpSp>
          <xdr:nvGrpSpPr>
            <xdr:cNvPr id="127" name="Group 126">
              <a:extLst>
                <a:ext uri="{FF2B5EF4-FFF2-40B4-BE49-F238E27FC236}">
                  <a16:creationId xmlns:a16="http://schemas.microsoft.com/office/drawing/2014/main" id="{CD886A8B-37DF-4408-A930-34F74C6779C9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865943" y="1077662"/>
              <a:ext cx="3181818" cy="4306858"/>
              <a:chOff x="0" y="0"/>
              <a:chExt cx="2394689" cy="3294366"/>
            </a:xfrm>
            <a:solidFill>
              <a:schemeClr val="tx1">
                <a:lumMod val="75000"/>
                <a:lumOff val="25000"/>
              </a:schemeClr>
            </a:solidFill>
            <a:effectLst/>
          </xdr:grpSpPr>
          <xdr:sp macro="" textlink="">
            <xdr:nvSpPr>
              <xdr:cNvPr id="148" name="Trapezoid 147">
                <a:extLst>
                  <a:ext uri="{FF2B5EF4-FFF2-40B4-BE49-F238E27FC236}">
                    <a16:creationId xmlns:a16="http://schemas.microsoft.com/office/drawing/2014/main" id="{1FBF2067-89E4-4005-A57E-C1122D55417F}"/>
                  </a:ext>
                </a:extLst>
              </xdr:cNvPr>
              <xdr:cNvSpPr/>
            </xdr:nvSpPr>
            <xdr:spPr>
              <a:xfrm rot="10800000">
                <a:off x="306457" y="90010"/>
                <a:ext cx="2016224" cy="3168352"/>
              </a:xfrm>
              <a:prstGeom prst="trapezoid">
                <a:avLst>
                  <a:gd name="adj" fmla="val 6373"/>
                </a:avLst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3755345A-BCC2-4F71-8E94-26853610C0B2}"/>
                  </a:ext>
                </a:extLst>
              </xdr:cNvPr>
              <xdr:cNvSpPr/>
            </xdr:nvSpPr>
            <xdr:spPr>
              <a:xfrm>
                <a:off x="207977" y="2574286"/>
                <a:ext cx="720081" cy="720080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6872CA86-6892-4836-953C-AEF92772F397}"/>
                  </a:ext>
                </a:extLst>
              </xdr:cNvPr>
              <xdr:cNvSpPr/>
            </xdr:nvSpPr>
            <xdr:spPr>
              <a:xfrm>
                <a:off x="460900" y="2826314"/>
                <a:ext cx="214131" cy="216024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1" name="Snip and Round Single Corner Rectangle 19">
                <a:extLst>
                  <a:ext uri="{FF2B5EF4-FFF2-40B4-BE49-F238E27FC236}">
                    <a16:creationId xmlns:a16="http://schemas.microsoft.com/office/drawing/2014/main" id="{AB8D97A0-050D-4D29-B49C-352F825E2B7C}"/>
                  </a:ext>
                </a:extLst>
              </xdr:cNvPr>
              <xdr:cNvSpPr/>
            </xdr:nvSpPr>
            <xdr:spPr>
              <a:xfrm>
                <a:off x="90433" y="18002"/>
                <a:ext cx="2304256" cy="288032"/>
              </a:xfrm>
              <a:prstGeom prst="snipRoundRect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accent4">
                  <a:shade val="50000"/>
                </a:schemeClr>
              </a:lnRef>
              <a:fillRef idx="1">
                <a:schemeClr val="accent4"/>
              </a:fillRef>
              <a:effectRef idx="0">
                <a:schemeClr val="accent4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2" name="Oval 151">
                <a:extLst>
                  <a:ext uri="{FF2B5EF4-FFF2-40B4-BE49-F238E27FC236}">
                    <a16:creationId xmlns:a16="http://schemas.microsoft.com/office/drawing/2014/main" id="{CC9B6757-2691-4194-B232-BF12C01A774C}"/>
                  </a:ext>
                </a:extLst>
              </xdr:cNvPr>
              <xdr:cNvSpPr/>
            </xdr:nvSpPr>
            <xdr:spPr>
              <a:xfrm>
                <a:off x="0" y="0"/>
                <a:ext cx="306456" cy="324036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3" name="Oval 152">
                <a:extLst>
                  <a:ext uri="{FF2B5EF4-FFF2-40B4-BE49-F238E27FC236}">
                    <a16:creationId xmlns:a16="http://schemas.microsoft.com/office/drawing/2014/main" id="{C384D7FF-6BEA-452C-886B-79097FBC776A}"/>
                  </a:ext>
                </a:extLst>
              </xdr:cNvPr>
              <xdr:cNvSpPr/>
            </xdr:nvSpPr>
            <xdr:spPr>
              <a:xfrm>
                <a:off x="99695" y="116519"/>
                <a:ext cx="107065" cy="108012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id="{E192C430-5C5A-4FB1-9A63-68EC619A0DF3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347016" y="2748294"/>
              <a:ext cx="1960874" cy="2636226"/>
              <a:chOff x="1594402" y="340393"/>
              <a:chExt cx="2394689" cy="3294366"/>
            </a:xfrm>
          </xdr:grpSpPr>
          <xdr:sp macro="" textlink="">
            <xdr:nvSpPr>
              <xdr:cNvPr id="142" name="Trapezoid 141">
                <a:extLst>
                  <a:ext uri="{FF2B5EF4-FFF2-40B4-BE49-F238E27FC236}">
                    <a16:creationId xmlns:a16="http://schemas.microsoft.com/office/drawing/2014/main" id="{C7C0AD95-C2B4-4073-A0AD-EDDA9992BE25}"/>
                  </a:ext>
                </a:extLst>
              </xdr:cNvPr>
              <xdr:cNvSpPr/>
            </xdr:nvSpPr>
            <xdr:spPr>
              <a:xfrm rot="10800000">
                <a:off x="1900859" y="43040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3" name="Oval 142">
                <a:extLst>
                  <a:ext uri="{FF2B5EF4-FFF2-40B4-BE49-F238E27FC236}">
                    <a16:creationId xmlns:a16="http://schemas.microsoft.com/office/drawing/2014/main" id="{69CC190E-92CE-4297-BE6F-57EC5B521C5D}"/>
                  </a:ext>
                </a:extLst>
              </xdr:cNvPr>
              <xdr:cNvSpPr/>
            </xdr:nvSpPr>
            <xdr:spPr>
              <a:xfrm>
                <a:off x="1802379" y="291467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763C0E9A-45CE-4CB2-B778-A8F83C212A04}"/>
                  </a:ext>
                </a:extLst>
              </xdr:cNvPr>
              <xdr:cNvSpPr/>
            </xdr:nvSpPr>
            <xdr:spPr>
              <a:xfrm>
                <a:off x="2055302" y="316670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5" name="Snip and Round Single Corner Rectangle 13">
                <a:extLst>
                  <a:ext uri="{FF2B5EF4-FFF2-40B4-BE49-F238E27FC236}">
                    <a16:creationId xmlns:a16="http://schemas.microsoft.com/office/drawing/2014/main" id="{B429BA9F-6171-499A-B555-19CCCB08E182}"/>
                  </a:ext>
                </a:extLst>
              </xdr:cNvPr>
              <xdr:cNvSpPr/>
            </xdr:nvSpPr>
            <xdr:spPr>
              <a:xfrm>
                <a:off x="1684835" y="358395"/>
                <a:ext cx="2304256" cy="288032"/>
              </a:xfrm>
              <a:prstGeom prst="snipRoundRect">
                <a:avLst/>
              </a:prstGeom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9189E740-0DD5-4E07-8440-16F5C7E645E1}"/>
                  </a:ext>
                </a:extLst>
              </xdr:cNvPr>
              <xdr:cNvSpPr/>
            </xdr:nvSpPr>
            <xdr:spPr>
              <a:xfrm>
                <a:off x="1594402" y="34039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7" name="Oval 146">
                <a:extLst>
                  <a:ext uri="{FF2B5EF4-FFF2-40B4-BE49-F238E27FC236}">
                    <a16:creationId xmlns:a16="http://schemas.microsoft.com/office/drawing/2014/main" id="{4D011D43-BD29-489E-8F30-31B4A5F5A74F}"/>
                  </a:ext>
                </a:extLst>
              </xdr:cNvPr>
              <xdr:cNvSpPr/>
            </xdr:nvSpPr>
            <xdr:spPr>
              <a:xfrm>
                <a:off x="1694097" y="45691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9" name="Group 128">
              <a:extLst>
                <a:ext uri="{FF2B5EF4-FFF2-40B4-BE49-F238E27FC236}">
                  <a16:creationId xmlns:a16="http://schemas.microsoft.com/office/drawing/2014/main" id="{F79072B4-3B0C-455E-9FD2-F9F929511844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6738604" y="2836222"/>
              <a:ext cx="1889840" cy="2548297"/>
              <a:chOff x="2731051" y="334043"/>
              <a:chExt cx="2394689" cy="3294366"/>
            </a:xfrm>
          </xdr:grpSpPr>
          <xdr:sp macro="" textlink="">
            <xdr:nvSpPr>
              <xdr:cNvPr id="136" name="Trapezoid 135">
                <a:extLst>
                  <a:ext uri="{FF2B5EF4-FFF2-40B4-BE49-F238E27FC236}">
                    <a16:creationId xmlns:a16="http://schemas.microsoft.com/office/drawing/2014/main" id="{D2DD04F1-784E-445B-A813-9372A8848EFE}"/>
                  </a:ext>
                </a:extLst>
              </xdr:cNvPr>
              <xdr:cNvSpPr/>
            </xdr:nvSpPr>
            <xdr:spPr>
              <a:xfrm rot="10800000">
                <a:off x="3037508" y="42405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7" name="Oval 136">
                <a:extLst>
                  <a:ext uri="{FF2B5EF4-FFF2-40B4-BE49-F238E27FC236}">
                    <a16:creationId xmlns:a16="http://schemas.microsoft.com/office/drawing/2014/main" id="{A9D4CFF9-B12F-415F-9FF9-5A27736F3998}"/>
                  </a:ext>
                </a:extLst>
              </xdr:cNvPr>
              <xdr:cNvSpPr/>
            </xdr:nvSpPr>
            <xdr:spPr>
              <a:xfrm>
                <a:off x="2939028" y="290832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8" name="Oval 137">
                <a:extLst>
                  <a:ext uri="{FF2B5EF4-FFF2-40B4-BE49-F238E27FC236}">
                    <a16:creationId xmlns:a16="http://schemas.microsoft.com/office/drawing/2014/main" id="{6089FC89-6A21-411F-BDF7-C4CDEF3ADF97}"/>
                  </a:ext>
                </a:extLst>
              </xdr:cNvPr>
              <xdr:cNvSpPr/>
            </xdr:nvSpPr>
            <xdr:spPr>
              <a:xfrm>
                <a:off x="3191951" y="316035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9" name="Snip and Round Single Corner Rectangle 7">
                <a:extLst>
                  <a:ext uri="{FF2B5EF4-FFF2-40B4-BE49-F238E27FC236}">
                    <a16:creationId xmlns:a16="http://schemas.microsoft.com/office/drawing/2014/main" id="{ED2A3D73-2F26-4B1C-B5D1-A302049D0EBE}"/>
                  </a:ext>
                </a:extLst>
              </xdr:cNvPr>
              <xdr:cNvSpPr/>
            </xdr:nvSpPr>
            <xdr:spPr>
              <a:xfrm>
                <a:off x="2821484" y="352045"/>
                <a:ext cx="2304256" cy="288032"/>
              </a:xfrm>
              <a:prstGeom prst="snipRoundRect">
                <a:avLst/>
              </a:prstGeom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2C587452-98CB-4F86-926A-1166F811944D}"/>
                  </a:ext>
                </a:extLst>
              </xdr:cNvPr>
              <xdr:cNvSpPr/>
            </xdr:nvSpPr>
            <xdr:spPr>
              <a:xfrm>
                <a:off x="2731051" y="33404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62B49FD2-FAE2-4499-B3DB-B0DFFBA0BC5E}"/>
                  </a:ext>
                </a:extLst>
              </xdr:cNvPr>
              <xdr:cNvSpPr/>
            </xdr:nvSpPr>
            <xdr:spPr>
              <a:xfrm>
                <a:off x="2830746" y="45056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sp macro="" textlink="">
          <xdr:nvSpPr>
            <xdr:cNvPr id="130" name="TextBox 22">
              <a:extLst>
                <a:ext uri="{FF2B5EF4-FFF2-40B4-BE49-F238E27FC236}">
                  <a16:creationId xmlns:a16="http://schemas.microsoft.com/office/drawing/2014/main" id="{4C2C015D-7A73-4142-B6CE-7B1A74149970}"/>
                </a:ext>
              </a:extLst>
            </xdr:cNvPr>
            <xdr:cNvSpPr txBox="1"/>
          </xdr:nvSpPr>
          <xdr:spPr>
            <a:xfrm>
              <a:off x="1510966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Residual Waste</a:t>
              </a:r>
            </a:p>
          </xdr:txBody>
        </xdr:sp>
        <xdr:sp macro="" textlink="">
          <xdr:nvSpPr>
            <xdr:cNvPr id="131" name="TextBox 23">
              <a:extLst>
                <a:ext uri="{FF2B5EF4-FFF2-40B4-BE49-F238E27FC236}">
                  <a16:creationId xmlns:a16="http://schemas.microsoft.com/office/drawing/2014/main" id="{54E0812C-B3C8-412B-9FD1-8B810DA43912}"/>
                </a:ext>
              </a:extLst>
            </xdr:cNvPr>
            <xdr:cNvSpPr txBox="1"/>
          </xdr:nvSpPr>
          <xdr:spPr>
            <a:xfrm>
              <a:off x="4321800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Dry Recyclables</a:t>
              </a:r>
            </a:p>
          </xdr:txBody>
        </xdr:sp>
        <xdr:sp macro="" textlink="">
          <xdr:nvSpPr>
            <xdr:cNvPr id="132" name="TextBox 24">
              <a:extLst>
                <a:ext uri="{FF2B5EF4-FFF2-40B4-BE49-F238E27FC236}">
                  <a16:creationId xmlns:a16="http://schemas.microsoft.com/office/drawing/2014/main" id="{F57BBD2C-9456-4EC1-BAB6-760C65AB37E5}"/>
                </a:ext>
              </a:extLst>
            </xdr:cNvPr>
            <xdr:cNvSpPr txBox="1"/>
          </xdr:nvSpPr>
          <xdr:spPr>
            <a:xfrm>
              <a:off x="6674394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Organic Waste</a:t>
              </a:r>
            </a:p>
          </xdr:txBody>
        </xdr:sp>
        <xdr:sp macro="" textlink="">
          <xdr:nvSpPr>
            <xdr:cNvPr id="133" name="TextBox 25">
              <a:extLst>
                <a:ext uri="{FF2B5EF4-FFF2-40B4-BE49-F238E27FC236}">
                  <a16:creationId xmlns:a16="http://schemas.microsoft.com/office/drawing/2014/main" id="{B1D748E6-6EF1-4509-948A-D14EAB4E2F9E}"/>
                </a:ext>
              </a:extLst>
            </xdr:cNvPr>
            <xdr:cNvSpPr txBox="1"/>
          </xdr:nvSpPr>
          <xdr:spPr>
            <a:xfrm>
              <a:off x="1415289" y="2943227"/>
              <a:ext cx="2203282" cy="2545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2.15 million   tonnes</a:t>
              </a:r>
            </a:p>
          </xdr:txBody>
        </xdr:sp>
        <xdr:sp macro="" textlink="">
          <xdr:nvSpPr>
            <xdr:cNvPr id="134" name="TextBox 26">
              <a:extLst>
                <a:ext uri="{FF2B5EF4-FFF2-40B4-BE49-F238E27FC236}">
                  <a16:creationId xmlns:a16="http://schemas.microsoft.com/office/drawing/2014/main" id="{51CDBFE1-40F7-4025-9AD2-9A8D5D9FFD77}"/>
                </a:ext>
              </a:extLst>
            </xdr:cNvPr>
            <xdr:cNvSpPr txBox="1"/>
          </xdr:nvSpPr>
          <xdr:spPr>
            <a:xfrm>
              <a:off x="4430396" y="3764850"/>
              <a:ext cx="1986090" cy="6463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0.81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  <xdr:sp macro="" textlink="">
          <xdr:nvSpPr>
            <xdr:cNvPr id="135" name="TextBox 27">
              <a:extLst>
                <a:ext uri="{FF2B5EF4-FFF2-40B4-BE49-F238E27FC236}">
                  <a16:creationId xmlns:a16="http://schemas.microsoft.com/office/drawing/2014/main" id="{4066F483-61DF-406C-8D5E-87B7A73DBBD1}"/>
                </a:ext>
              </a:extLst>
            </xdr:cNvPr>
            <xdr:cNvSpPr txBox="1"/>
          </xdr:nvSpPr>
          <xdr:spPr>
            <a:xfrm>
              <a:off x="7047186" y="3761024"/>
              <a:ext cx="1524431" cy="6463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0.75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</xdr:grpSp>
      <xdr:sp macro="" textlink="">
        <xdr:nvSpPr>
          <xdr:cNvPr id="126" name="TextBox 30">
            <a:extLst>
              <a:ext uri="{FF2B5EF4-FFF2-40B4-BE49-F238E27FC236}">
                <a16:creationId xmlns:a16="http://schemas.microsoft.com/office/drawing/2014/main" id="{3EBFC5C0-EF0D-404B-8DAB-4C0833510787}"/>
              </a:ext>
            </a:extLst>
          </xdr:cNvPr>
          <xdr:cNvSpPr txBox="1"/>
        </xdr:nvSpPr>
        <xdr:spPr>
          <a:xfrm>
            <a:off x="251520" y="332656"/>
            <a:ext cx="604867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/>
              <a:t>Total waste collection by stream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79</xdr:row>
      <xdr:rowOff>0</xdr:rowOff>
    </xdr:from>
    <xdr:to>
      <xdr:col>12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79</xdr:row>
      <xdr:rowOff>0</xdr:rowOff>
    </xdr:from>
    <xdr:to>
      <xdr:col>32</xdr:col>
      <xdr:colOff>9525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79</xdr:row>
      <xdr:rowOff>0</xdr:rowOff>
    </xdr:from>
    <xdr:to>
      <xdr:col>32</xdr:col>
      <xdr:colOff>9525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95</xdr:row>
      <xdr:rowOff>0</xdr:rowOff>
    </xdr:from>
    <xdr:to>
      <xdr:col>30</xdr:col>
      <xdr:colOff>9525</xdr:colOff>
      <xdr:row>95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95</xdr:row>
      <xdr:rowOff>0</xdr:rowOff>
    </xdr:from>
    <xdr:to>
      <xdr:col>30</xdr:col>
      <xdr:colOff>9525</xdr:colOff>
      <xdr:row>95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79</xdr:row>
      <xdr:rowOff>0</xdr:rowOff>
    </xdr:from>
    <xdr:to>
      <xdr:col>31</xdr:col>
      <xdr:colOff>9525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79</xdr:row>
      <xdr:rowOff>0</xdr:rowOff>
    </xdr:from>
    <xdr:to>
      <xdr:col>31</xdr:col>
      <xdr:colOff>9525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95</xdr:row>
      <xdr:rowOff>0</xdr:rowOff>
    </xdr:from>
    <xdr:to>
      <xdr:col>31</xdr:col>
      <xdr:colOff>9525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95</xdr:row>
      <xdr:rowOff>0</xdr:rowOff>
    </xdr:from>
    <xdr:to>
      <xdr:col>31</xdr:col>
      <xdr:colOff>9525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9525</xdr:colOff>
      <xdr:row>79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535BC6E1-0EC2-4A9A-AA50-1EAB33D7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79</xdr:row>
      <xdr:rowOff>0</xdr:rowOff>
    </xdr:from>
    <xdr:to>
      <xdr:col>23</xdr:col>
      <xdr:colOff>9525</xdr:colOff>
      <xdr:row>79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8395066D-D500-4707-A100-8C20F7C3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95</xdr:row>
      <xdr:rowOff>0</xdr:rowOff>
    </xdr:from>
    <xdr:to>
      <xdr:col>23</xdr:col>
      <xdr:colOff>9525</xdr:colOff>
      <xdr:row>95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393A13D-B96E-4F80-8645-C637C6DC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95</xdr:row>
      <xdr:rowOff>0</xdr:rowOff>
    </xdr:from>
    <xdr:to>
      <xdr:col>23</xdr:col>
      <xdr:colOff>9525</xdr:colOff>
      <xdr:row>95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1CFF2A9-74E2-408D-A412-BB76BF08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15</xdr:col>
      <xdr:colOff>0</xdr:colOff>
      <xdr:row>95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79</xdr:row>
      <xdr:rowOff>0</xdr:rowOff>
    </xdr:from>
    <xdr:to>
      <xdr:col>15</xdr:col>
      <xdr:colOff>0</xdr:colOff>
      <xdr:row>79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0</xdr:colOff>
      <xdr:row>95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0</xdr:colOff>
      <xdr:row>79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64"/>
  <sheetViews>
    <sheetView workbookViewId="0">
      <pane xSplit="7" ySplit="3" topLeftCell="H121" activePane="bottomRight" state="frozen"/>
      <selection activeCell="B36" sqref="B36"/>
      <selection pane="topRight" activeCell="B36" sqref="B36"/>
      <selection pane="bottomLeft" activeCell="B36" sqref="B36"/>
      <selection pane="bottomRight" activeCell="K4" sqref="K4:K155"/>
    </sheetView>
  </sheetViews>
  <sheetFormatPr defaultRowHeight="12.75" x14ac:dyDescent="0.2"/>
  <cols>
    <col min="1" max="1" width="15.140625" style="56" bestFit="1" customWidth="1"/>
    <col min="2" max="2" width="25.42578125" style="56" customWidth="1"/>
    <col min="3" max="3" width="5.28515625" bestFit="1" customWidth="1"/>
    <col min="4" max="4" width="12.28515625" bestFit="1" customWidth="1"/>
    <col min="5" max="5" width="19" bestFit="1" customWidth="1"/>
    <col min="6" max="6" width="3" bestFit="1" customWidth="1"/>
    <col min="7" max="7" width="4.42578125" style="4" bestFit="1" customWidth="1"/>
    <col min="8" max="8" width="2.7109375" style="5" bestFit="1" customWidth="1"/>
    <col min="9" max="9" width="9.5703125" style="4" bestFit="1" customWidth="1"/>
    <col min="10" max="10" width="1.85546875" bestFit="1" customWidth="1"/>
    <col min="11" max="11" width="10.42578125" style="4" bestFit="1" customWidth="1"/>
    <col min="12" max="12" width="1.7109375" style="2" customWidth="1"/>
    <col min="13" max="13" width="7.85546875" style="3" bestFit="1" customWidth="1"/>
    <col min="14" max="14" width="1.7109375" style="3" customWidth="1"/>
    <col min="15" max="15" width="7.7109375" style="1" bestFit="1" customWidth="1"/>
    <col min="16" max="16" width="1.7109375" style="3" customWidth="1"/>
    <col min="17" max="17" width="7.85546875" style="3" bestFit="1" customWidth="1"/>
    <col min="18" max="18" width="1.7109375" style="3" customWidth="1"/>
    <col min="19" max="19" width="8.42578125" style="3" bestFit="1" customWidth="1"/>
    <col min="20" max="20" width="1.7109375" style="2" customWidth="1"/>
    <col min="21" max="21" width="8" style="3" bestFit="1" customWidth="1"/>
    <col min="22" max="22" width="1.7109375" style="7" customWidth="1"/>
    <col min="23" max="23" width="8.140625" style="3" bestFit="1" customWidth="1"/>
    <col min="24" max="24" width="1.7109375" customWidth="1"/>
    <col min="25" max="25" width="7.85546875" style="3" bestFit="1" customWidth="1"/>
    <col min="26" max="26" width="1.7109375" customWidth="1"/>
    <col min="27" max="28" width="7.42578125" bestFit="1" customWidth="1"/>
  </cols>
  <sheetData>
    <row r="1" spans="1:28" s="54" customFormat="1" ht="15.75" x14ac:dyDescent="0.25">
      <c r="A1" s="460"/>
      <c r="B1" s="451" t="s">
        <v>283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2"/>
    </row>
    <row r="2" spans="1:28" s="48" customFormat="1" ht="15.75" x14ac:dyDescent="0.25">
      <c r="A2" s="142"/>
      <c r="B2" s="142"/>
      <c r="C2" s="53"/>
      <c r="D2" s="51"/>
      <c r="E2" s="51"/>
      <c r="F2" s="51"/>
      <c r="G2" s="51"/>
      <c r="H2" s="52"/>
      <c r="I2" s="51"/>
      <c r="J2" s="51"/>
      <c r="K2" s="51"/>
      <c r="L2" s="50"/>
      <c r="M2" s="51"/>
      <c r="N2" s="50"/>
      <c r="O2" s="51"/>
      <c r="P2" s="50"/>
      <c r="Q2" s="51"/>
      <c r="R2" s="50"/>
      <c r="S2" s="51"/>
      <c r="T2" s="50"/>
      <c r="U2" s="51"/>
      <c r="V2" s="49"/>
      <c r="W2" s="51"/>
      <c r="Y2" s="51"/>
    </row>
    <row r="3" spans="1:28" ht="74.25" x14ac:dyDescent="0.2">
      <c r="A3" s="181" t="s">
        <v>276</v>
      </c>
      <c r="B3" s="458" t="s">
        <v>484</v>
      </c>
      <c r="C3" s="512" t="s">
        <v>505</v>
      </c>
      <c r="D3" s="47" t="s">
        <v>504</v>
      </c>
      <c r="E3" s="46" t="s">
        <v>168</v>
      </c>
      <c r="F3" s="45" t="s">
        <v>167</v>
      </c>
      <c r="G3" s="44" t="s">
        <v>166</v>
      </c>
      <c r="H3" s="41"/>
      <c r="I3" s="43" t="s">
        <v>325</v>
      </c>
      <c r="J3" s="41"/>
      <c r="K3" s="42" t="s">
        <v>165</v>
      </c>
      <c r="L3" s="41"/>
      <c r="M3" s="38" t="s">
        <v>164</v>
      </c>
      <c r="N3" s="39"/>
      <c r="O3" s="38" t="s">
        <v>163</v>
      </c>
      <c r="P3" s="40"/>
      <c r="Q3" s="38" t="s">
        <v>162</v>
      </c>
      <c r="R3" s="39"/>
      <c r="S3" s="38" t="s">
        <v>161</v>
      </c>
      <c r="T3" s="39"/>
      <c r="U3" s="38" t="s">
        <v>170</v>
      </c>
      <c r="V3" s="39"/>
      <c r="W3" s="38" t="s">
        <v>171</v>
      </c>
      <c r="X3" s="39"/>
      <c r="Y3" s="38" t="s">
        <v>160</v>
      </c>
      <c r="Z3" s="39"/>
      <c r="AA3" s="38" t="s">
        <v>330</v>
      </c>
      <c r="AB3" s="38" t="s">
        <v>159</v>
      </c>
    </row>
    <row r="4" spans="1:28" x14ac:dyDescent="0.2">
      <c r="A4" s="169" t="s">
        <v>341</v>
      </c>
      <c r="B4" s="169" t="s">
        <v>342</v>
      </c>
      <c r="C4" s="476">
        <v>10050</v>
      </c>
      <c r="D4" s="28">
        <v>50</v>
      </c>
      <c r="E4" s="27" t="s">
        <v>158</v>
      </c>
      <c r="F4" s="26" t="s">
        <v>3</v>
      </c>
      <c r="G4" s="25">
        <v>4</v>
      </c>
      <c r="H4" s="32"/>
      <c r="I4" s="24">
        <v>51722</v>
      </c>
      <c r="J4" s="32"/>
      <c r="K4" s="23">
        <v>22747</v>
      </c>
      <c r="L4" s="32"/>
      <c r="M4" s="21" t="s">
        <v>2</v>
      </c>
      <c r="N4" s="31"/>
      <c r="O4" s="19" t="s">
        <v>2</v>
      </c>
      <c r="P4" s="30"/>
      <c r="Q4" s="17"/>
      <c r="R4" s="29"/>
      <c r="S4" s="15" t="s">
        <v>2</v>
      </c>
      <c r="T4" s="29"/>
      <c r="U4" s="15"/>
      <c r="V4" s="29"/>
      <c r="W4" s="15" t="s">
        <v>2</v>
      </c>
      <c r="X4" s="29"/>
      <c r="Y4" s="37"/>
      <c r="Z4" s="29"/>
      <c r="AA4" s="37" t="s">
        <v>2</v>
      </c>
      <c r="AB4" s="14" t="s">
        <v>230</v>
      </c>
    </row>
    <row r="5" spans="1:28" x14ac:dyDescent="0.2">
      <c r="A5" s="169" t="s">
        <v>343</v>
      </c>
      <c r="B5" s="169" t="s">
        <v>344</v>
      </c>
      <c r="C5" s="475">
        <v>10130</v>
      </c>
      <c r="D5" s="28">
        <v>110</v>
      </c>
      <c r="E5" s="27" t="s">
        <v>157</v>
      </c>
      <c r="F5" s="26" t="s">
        <v>3</v>
      </c>
      <c r="G5" s="25">
        <v>4</v>
      </c>
      <c r="H5" s="32"/>
      <c r="I5" s="24">
        <v>25318</v>
      </c>
      <c r="J5" s="32"/>
      <c r="K5" s="23">
        <v>10498</v>
      </c>
      <c r="L5" s="32"/>
      <c r="M5" s="21" t="s">
        <v>2</v>
      </c>
      <c r="N5" s="31"/>
      <c r="O5" s="19" t="s">
        <v>2</v>
      </c>
      <c r="P5" s="30"/>
      <c r="Q5" s="17"/>
      <c r="R5" s="29"/>
      <c r="S5" s="15" t="s">
        <v>2</v>
      </c>
      <c r="T5" s="29"/>
      <c r="U5" s="15"/>
      <c r="V5" s="29"/>
      <c r="W5" s="15" t="s">
        <v>2</v>
      </c>
      <c r="X5" s="29"/>
      <c r="Y5" s="15"/>
      <c r="Z5" s="29"/>
      <c r="AA5" s="37" t="s">
        <v>2</v>
      </c>
      <c r="AB5" s="14" t="s">
        <v>230</v>
      </c>
    </row>
    <row r="6" spans="1:28" x14ac:dyDescent="0.2">
      <c r="A6" s="169" t="s">
        <v>345</v>
      </c>
      <c r="B6" s="169" t="s">
        <v>346</v>
      </c>
      <c r="C6" s="475">
        <v>14170</v>
      </c>
      <c r="D6" s="28">
        <v>150</v>
      </c>
      <c r="E6" s="27" t="s">
        <v>156</v>
      </c>
      <c r="F6" s="26" t="s">
        <v>8</v>
      </c>
      <c r="G6" s="25">
        <v>2</v>
      </c>
      <c r="H6" s="32"/>
      <c r="I6" s="24">
        <v>44540</v>
      </c>
      <c r="J6" s="32"/>
      <c r="K6" s="23">
        <v>16492</v>
      </c>
      <c r="L6" s="32"/>
      <c r="M6" s="21" t="s">
        <v>2</v>
      </c>
      <c r="N6" s="31"/>
      <c r="O6" s="19" t="s">
        <v>2</v>
      </c>
      <c r="P6" s="30"/>
      <c r="Q6" s="17"/>
      <c r="R6" s="29"/>
      <c r="S6" s="15" t="s">
        <v>2</v>
      </c>
      <c r="T6" s="29"/>
      <c r="U6" s="15" t="s">
        <v>2</v>
      </c>
      <c r="V6" s="29"/>
      <c r="W6" s="15"/>
      <c r="X6" s="29"/>
      <c r="Y6" s="15" t="s">
        <v>2</v>
      </c>
      <c r="Z6" s="29"/>
      <c r="AA6" s="37" t="s">
        <v>2</v>
      </c>
      <c r="AB6" s="14" t="s">
        <v>230</v>
      </c>
    </row>
    <row r="7" spans="1:28" x14ac:dyDescent="0.2">
      <c r="A7" s="169" t="s">
        <v>347</v>
      </c>
      <c r="B7" s="169" t="s">
        <v>348</v>
      </c>
      <c r="C7" s="475">
        <v>12380</v>
      </c>
      <c r="D7" s="28">
        <v>200</v>
      </c>
      <c r="E7" s="27" t="s">
        <v>155</v>
      </c>
      <c r="F7" s="26" t="s">
        <v>8</v>
      </c>
      <c r="G7" s="25">
        <v>2</v>
      </c>
      <c r="H7" s="32"/>
      <c r="I7" s="24">
        <v>88059</v>
      </c>
      <c r="J7" s="32"/>
      <c r="K7" s="23">
        <v>26500</v>
      </c>
      <c r="L7" s="32"/>
      <c r="M7" s="21" t="s">
        <v>2</v>
      </c>
      <c r="N7" s="31"/>
      <c r="O7" s="19" t="s">
        <v>2</v>
      </c>
      <c r="P7" s="30"/>
      <c r="Q7" s="17"/>
      <c r="R7" s="29"/>
      <c r="S7" s="15" t="s">
        <v>2</v>
      </c>
      <c r="T7" s="29"/>
      <c r="U7" s="15" t="s">
        <v>2</v>
      </c>
      <c r="V7" s="29"/>
      <c r="W7" s="15"/>
      <c r="X7" s="29"/>
      <c r="Y7" s="15" t="s">
        <v>2</v>
      </c>
      <c r="Z7" s="29"/>
      <c r="AA7" s="37"/>
      <c r="AB7" s="14"/>
    </row>
    <row r="8" spans="1:28" x14ac:dyDescent="0.2">
      <c r="A8" s="169" t="s">
        <v>349</v>
      </c>
      <c r="B8" s="169" t="s">
        <v>350</v>
      </c>
      <c r="C8" s="475">
        <v>10250</v>
      </c>
      <c r="D8" s="28">
        <v>250</v>
      </c>
      <c r="E8" s="27" t="s">
        <v>154</v>
      </c>
      <c r="F8" s="26" t="s">
        <v>11</v>
      </c>
      <c r="G8" s="25">
        <v>4</v>
      </c>
      <c r="H8" s="32"/>
      <c r="I8" s="24">
        <v>41828</v>
      </c>
      <c r="J8" s="32"/>
      <c r="K8" s="23">
        <v>18991</v>
      </c>
      <c r="L8" s="32"/>
      <c r="M8" s="21" t="s">
        <v>2</v>
      </c>
      <c r="N8" s="31"/>
      <c r="O8" s="19" t="s">
        <v>2</v>
      </c>
      <c r="P8" s="30"/>
      <c r="Q8" s="17"/>
      <c r="R8" s="29"/>
      <c r="S8" s="15" t="s">
        <v>2</v>
      </c>
      <c r="T8" s="29"/>
      <c r="U8" s="15"/>
      <c r="V8" s="29"/>
      <c r="W8" s="15" t="s">
        <v>2</v>
      </c>
      <c r="X8" s="29"/>
      <c r="Y8" s="15"/>
      <c r="Z8" s="29"/>
      <c r="AA8" s="37" t="s">
        <v>2</v>
      </c>
      <c r="AB8" s="14" t="s">
        <v>230</v>
      </c>
    </row>
    <row r="9" spans="1:28" x14ac:dyDescent="0.2">
      <c r="A9" s="169" t="s">
        <v>341</v>
      </c>
      <c r="B9" s="169" t="s">
        <v>351</v>
      </c>
      <c r="C9" s="475">
        <v>10300</v>
      </c>
      <c r="D9" s="28">
        <v>300</v>
      </c>
      <c r="E9" s="27" t="s">
        <v>153</v>
      </c>
      <c r="F9" s="26" t="s">
        <v>3</v>
      </c>
      <c r="G9" s="25">
        <v>9</v>
      </c>
      <c r="H9" s="32"/>
      <c r="I9" s="24">
        <v>2422</v>
      </c>
      <c r="J9" s="32"/>
      <c r="K9" s="23">
        <v>1637</v>
      </c>
      <c r="L9" s="32"/>
      <c r="M9" s="21" t="s">
        <v>2</v>
      </c>
      <c r="N9" s="31"/>
      <c r="O9" s="19" t="s">
        <v>2</v>
      </c>
      <c r="P9" s="30"/>
      <c r="Q9" s="17"/>
      <c r="R9" s="29"/>
      <c r="S9" s="15"/>
      <c r="T9" s="29"/>
      <c r="U9" s="15"/>
      <c r="V9" s="29"/>
      <c r="W9" s="15"/>
      <c r="X9" s="29"/>
      <c r="Y9" s="15"/>
      <c r="Z9" s="29"/>
      <c r="AA9" s="37" t="s">
        <v>2</v>
      </c>
      <c r="AB9" s="14" t="s">
        <v>230</v>
      </c>
    </row>
    <row r="10" spans="1:28" x14ac:dyDescent="0.2">
      <c r="A10" s="169" t="s">
        <v>345</v>
      </c>
      <c r="B10" s="169" t="s">
        <v>352</v>
      </c>
      <c r="C10" s="475">
        <v>11570</v>
      </c>
      <c r="D10" s="28">
        <v>350</v>
      </c>
      <c r="E10" s="27" t="s">
        <v>152</v>
      </c>
      <c r="F10" s="26" t="s">
        <v>8</v>
      </c>
      <c r="G10" s="25">
        <v>3</v>
      </c>
      <c r="H10" s="32"/>
      <c r="I10" s="24">
        <v>203202</v>
      </c>
      <c r="J10" s="32"/>
      <c r="K10" s="23">
        <v>66498</v>
      </c>
      <c r="L10" s="32"/>
      <c r="M10" s="21" t="s">
        <v>2</v>
      </c>
      <c r="N10" s="31"/>
      <c r="O10" s="19" t="s">
        <v>2</v>
      </c>
      <c r="P10" s="30"/>
      <c r="Q10" s="17"/>
      <c r="R10" s="29"/>
      <c r="S10" s="15" t="s">
        <v>2</v>
      </c>
      <c r="T10" s="29"/>
      <c r="U10" s="15" t="s">
        <v>2</v>
      </c>
      <c r="V10" s="29"/>
      <c r="W10" s="15"/>
      <c r="X10" s="29"/>
      <c r="Y10" s="15" t="s">
        <v>2</v>
      </c>
      <c r="Z10" s="29"/>
      <c r="AA10" s="37" t="s">
        <v>2</v>
      </c>
      <c r="AB10" s="14" t="s">
        <v>326</v>
      </c>
    </row>
    <row r="11" spans="1:28" x14ac:dyDescent="0.2">
      <c r="A11" s="169" t="s">
        <v>353</v>
      </c>
      <c r="B11" s="169" t="s">
        <v>354</v>
      </c>
      <c r="C11" s="475">
        <v>10470</v>
      </c>
      <c r="D11" s="28">
        <v>470</v>
      </c>
      <c r="E11" s="27" t="s">
        <v>151</v>
      </c>
      <c r="F11" s="26" t="s">
        <v>3</v>
      </c>
      <c r="G11" s="25">
        <v>4</v>
      </c>
      <c r="H11" s="32"/>
      <c r="I11" s="24">
        <v>42231</v>
      </c>
      <c r="J11" s="32"/>
      <c r="K11" s="23">
        <v>16571</v>
      </c>
      <c r="L11" s="32"/>
      <c r="M11" s="21" t="s">
        <v>2</v>
      </c>
      <c r="N11" s="31"/>
      <c r="O11" s="19" t="s">
        <v>2</v>
      </c>
      <c r="P11" s="30"/>
      <c r="Q11" s="17"/>
      <c r="R11" s="29"/>
      <c r="S11" s="15" t="s">
        <v>2</v>
      </c>
      <c r="T11" s="29"/>
      <c r="U11" s="15"/>
      <c r="V11" s="29"/>
      <c r="W11" s="15" t="s">
        <v>2</v>
      </c>
      <c r="X11" s="29"/>
      <c r="Y11" s="15"/>
      <c r="Z11" s="29"/>
      <c r="AA11" s="37" t="s">
        <v>2</v>
      </c>
      <c r="AB11" s="14" t="s">
        <v>230</v>
      </c>
    </row>
    <row r="12" spans="1:28" x14ac:dyDescent="0.2">
      <c r="A12" s="169" t="s">
        <v>347</v>
      </c>
      <c r="B12" s="169" t="s">
        <v>355</v>
      </c>
      <c r="C12" s="475">
        <v>17420</v>
      </c>
      <c r="D12" s="28">
        <v>500</v>
      </c>
      <c r="E12" s="27" t="s">
        <v>150</v>
      </c>
      <c r="F12" s="26" t="s">
        <v>8</v>
      </c>
      <c r="G12" s="25">
        <v>7</v>
      </c>
      <c r="H12" s="32"/>
      <c r="I12" s="24">
        <v>192230</v>
      </c>
      <c r="J12" s="32"/>
      <c r="K12" s="23">
        <v>65352</v>
      </c>
      <c r="L12" s="32"/>
      <c r="M12" s="21" t="s">
        <v>2</v>
      </c>
      <c r="N12" s="31"/>
      <c r="O12" s="19" t="s">
        <v>2</v>
      </c>
      <c r="P12" s="30"/>
      <c r="Q12" s="17"/>
      <c r="R12" s="29"/>
      <c r="S12" s="15" t="s">
        <v>2</v>
      </c>
      <c r="T12" s="29"/>
      <c r="U12" s="15" t="s">
        <v>2</v>
      </c>
      <c r="V12" s="29"/>
      <c r="W12" s="15"/>
      <c r="X12" s="29"/>
      <c r="Y12" s="15" t="s">
        <v>2</v>
      </c>
      <c r="Z12" s="29"/>
      <c r="AA12" s="37" t="s">
        <v>2</v>
      </c>
      <c r="AB12" s="14" t="s">
        <v>230</v>
      </c>
    </row>
    <row r="13" spans="1:28" x14ac:dyDescent="0.2">
      <c r="A13" s="169" t="s">
        <v>356</v>
      </c>
      <c r="B13" s="169" t="s">
        <v>357</v>
      </c>
      <c r="C13" s="475">
        <v>10550</v>
      </c>
      <c r="D13" s="28">
        <v>550</v>
      </c>
      <c r="E13" s="27" t="s">
        <v>149</v>
      </c>
      <c r="F13" s="26" t="s">
        <v>3</v>
      </c>
      <c r="G13" s="25">
        <v>4</v>
      </c>
      <c r="H13" s="32"/>
      <c r="I13" s="24">
        <v>33475</v>
      </c>
      <c r="J13" s="32"/>
      <c r="K13" s="23">
        <v>16294</v>
      </c>
      <c r="L13" s="32"/>
      <c r="M13" s="21" t="s">
        <v>2</v>
      </c>
      <c r="N13" s="31"/>
      <c r="O13" s="19" t="s">
        <v>2</v>
      </c>
      <c r="P13" s="30"/>
      <c r="Q13" s="17"/>
      <c r="R13" s="29"/>
      <c r="S13" s="15" t="s">
        <v>2</v>
      </c>
      <c r="T13" s="29"/>
      <c r="U13" s="15" t="s">
        <v>2</v>
      </c>
      <c r="V13" s="29"/>
      <c r="W13" s="15"/>
      <c r="X13" s="29"/>
      <c r="Y13" s="15"/>
      <c r="Z13" s="29"/>
      <c r="AA13" s="37" t="s">
        <v>2</v>
      </c>
      <c r="AB13" s="14" t="s">
        <v>230</v>
      </c>
    </row>
    <row r="14" spans="1:28" x14ac:dyDescent="0.2">
      <c r="A14" s="169" t="s">
        <v>358</v>
      </c>
      <c r="B14" s="169" t="s">
        <v>359</v>
      </c>
      <c r="C14" s="475">
        <v>10600</v>
      </c>
      <c r="D14" s="28">
        <v>600</v>
      </c>
      <c r="E14" s="27" t="s">
        <v>148</v>
      </c>
      <c r="F14" s="26" t="s">
        <v>11</v>
      </c>
      <c r="G14" s="25">
        <v>11</v>
      </c>
      <c r="H14" s="32"/>
      <c r="I14" s="24">
        <v>13010</v>
      </c>
      <c r="J14" s="32"/>
      <c r="K14" s="23">
        <v>6083</v>
      </c>
      <c r="L14" s="32"/>
      <c r="M14" s="21" t="s">
        <v>2</v>
      </c>
      <c r="N14" s="31"/>
      <c r="O14" s="19" t="s">
        <v>2</v>
      </c>
      <c r="P14" s="30"/>
      <c r="Q14" s="17" t="s">
        <v>2</v>
      </c>
      <c r="R14" s="29"/>
      <c r="S14" s="15" t="s">
        <v>2</v>
      </c>
      <c r="T14" s="29"/>
      <c r="U14" s="15"/>
      <c r="V14" s="29"/>
      <c r="W14" s="15" t="s">
        <v>2</v>
      </c>
      <c r="X14" s="29"/>
      <c r="Y14" s="15" t="s">
        <v>2</v>
      </c>
      <c r="Z14" s="29"/>
      <c r="AA14" s="37" t="s">
        <v>2</v>
      </c>
      <c r="AB14" s="14" t="s">
        <v>230</v>
      </c>
    </row>
    <row r="15" spans="1:28" x14ac:dyDescent="0.2">
      <c r="A15" s="169" t="s">
        <v>341</v>
      </c>
      <c r="B15" s="169" t="s">
        <v>360</v>
      </c>
      <c r="C15" s="475">
        <v>10650</v>
      </c>
      <c r="D15" s="28">
        <v>650</v>
      </c>
      <c r="E15" s="27" t="s">
        <v>147</v>
      </c>
      <c r="F15" s="26" t="s">
        <v>3</v>
      </c>
      <c r="G15" s="25">
        <v>10</v>
      </c>
      <c r="H15" s="32"/>
      <c r="I15" s="24">
        <v>8416</v>
      </c>
      <c r="J15" s="32"/>
      <c r="K15" s="23">
        <v>4150</v>
      </c>
      <c r="L15" s="32"/>
      <c r="M15" s="21" t="s">
        <v>2</v>
      </c>
      <c r="N15" s="31"/>
      <c r="O15" s="19" t="s">
        <v>2</v>
      </c>
      <c r="P15" s="30"/>
      <c r="Q15" s="17"/>
      <c r="R15" s="29"/>
      <c r="S15" s="15" t="s">
        <v>2</v>
      </c>
      <c r="T15" s="29"/>
      <c r="U15" s="15"/>
      <c r="V15" s="29"/>
      <c r="W15" s="15"/>
      <c r="X15" s="29"/>
      <c r="Y15" s="15"/>
      <c r="Z15" s="29"/>
      <c r="AA15" s="37" t="s">
        <v>2</v>
      </c>
      <c r="AB15" s="14" t="s">
        <v>230</v>
      </c>
    </row>
    <row r="16" spans="1:28" x14ac:dyDescent="0.2">
      <c r="A16" s="169" t="s">
        <v>347</v>
      </c>
      <c r="B16" s="169" t="s">
        <v>361</v>
      </c>
      <c r="C16" s="475">
        <v>10750</v>
      </c>
      <c r="D16" s="28">
        <v>750</v>
      </c>
      <c r="E16" s="27" t="s">
        <v>146</v>
      </c>
      <c r="F16" s="26" t="s">
        <v>8</v>
      </c>
      <c r="G16" s="25">
        <v>3</v>
      </c>
      <c r="H16" s="276"/>
      <c r="I16" s="24">
        <v>339328</v>
      </c>
      <c r="J16" s="276"/>
      <c r="K16" s="23">
        <v>108900</v>
      </c>
      <c r="L16" s="276"/>
      <c r="M16" s="21" t="s">
        <v>2</v>
      </c>
      <c r="N16" s="31"/>
      <c r="O16" s="19" t="s">
        <v>2</v>
      </c>
      <c r="P16" s="30"/>
      <c r="Q16" s="17" t="s">
        <v>2</v>
      </c>
      <c r="R16" s="29"/>
      <c r="S16" s="15" t="s">
        <v>2</v>
      </c>
      <c r="T16" s="29"/>
      <c r="U16" s="15"/>
      <c r="V16" s="29"/>
      <c r="W16" s="15"/>
      <c r="X16" s="29"/>
      <c r="Y16" s="15" t="s">
        <v>2</v>
      </c>
      <c r="Z16" s="29"/>
      <c r="AA16" s="37" t="s">
        <v>2</v>
      </c>
      <c r="AB16" s="14" t="s">
        <v>230</v>
      </c>
    </row>
    <row r="17" spans="1:28" x14ac:dyDescent="0.2">
      <c r="A17" s="169" t="s">
        <v>362</v>
      </c>
      <c r="B17" s="169" t="s">
        <v>363</v>
      </c>
      <c r="C17" s="475">
        <v>10800</v>
      </c>
      <c r="D17" s="28">
        <v>800</v>
      </c>
      <c r="E17" s="27" t="s">
        <v>145</v>
      </c>
      <c r="F17" s="26" t="s">
        <v>3</v>
      </c>
      <c r="G17" s="25">
        <v>10</v>
      </c>
      <c r="H17" s="32"/>
      <c r="I17" s="24">
        <v>5959</v>
      </c>
      <c r="J17" s="32"/>
      <c r="K17" s="23">
        <v>3720</v>
      </c>
      <c r="L17" s="32"/>
      <c r="M17" s="21" t="s">
        <v>2</v>
      </c>
      <c r="N17" s="31"/>
      <c r="O17" s="19" t="s">
        <v>2</v>
      </c>
      <c r="P17" s="30"/>
      <c r="Q17" s="17"/>
      <c r="R17" s="29"/>
      <c r="S17" s="15"/>
      <c r="T17" s="29"/>
      <c r="U17" s="15"/>
      <c r="V17" s="29"/>
      <c r="W17" s="15"/>
      <c r="X17" s="29"/>
      <c r="Y17" s="15"/>
      <c r="Z17" s="29"/>
      <c r="AA17" s="37" t="s">
        <v>2</v>
      </c>
      <c r="AB17" s="14" t="s">
        <v>230</v>
      </c>
    </row>
    <row r="18" spans="1:28" x14ac:dyDescent="0.2">
      <c r="A18" s="169" t="s">
        <v>353</v>
      </c>
      <c r="B18" s="169" t="s">
        <v>364</v>
      </c>
      <c r="C18" s="475">
        <v>10850</v>
      </c>
      <c r="D18" s="28">
        <v>850</v>
      </c>
      <c r="E18" s="27" t="s">
        <v>144</v>
      </c>
      <c r="F18" s="26" t="s">
        <v>3</v>
      </c>
      <c r="G18" s="25">
        <v>10</v>
      </c>
      <c r="H18" s="32"/>
      <c r="I18" s="24">
        <v>7380</v>
      </c>
      <c r="J18" s="32"/>
      <c r="K18" s="23">
        <v>2926</v>
      </c>
      <c r="L18" s="32"/>
      <c r="M18" s="21" t="s">
        <v>2</v>
      </c>
      <c r="N18" s="31"/>
      <c r="O18" s="19" t="s">
        <v>2</v>
      </c>
      <c r="P18" s="30"/>
      <c r="Q18" s="17"/>
      <c r="R18" s="29"/>
      <c r="S18" s="15" t="s">
        <v>2</v>
      </c>
      <c r="T18" s="29"/>
      <c r="U18" s="15"/>
      <c r="V18" s="29"/>
      <c r="W18" s="15"/>
      <c r="X18" s="29"/>
      <c r="Y18" s="15" t="s">
        <v>2</v>
      </c>
      <c r="Z18" s="29"/>
      <c r="AA18" s="37" t="s">
        <v>2</v>
      </c>
      <c r="AB18" s="14" t="s">
        <v>230</v>
      </c>
    </row>
    <row r="19" spans="1:28" x14ac:dyDescent="0.2">
      <c r="A19" s="169" t="s">
        <v>365</v>
      </c>
      <c r="B19" s="169" t="s">
        <v>366</v>
      </c>
      <c r="C19" s="475">
        <v>10900</v>
      </c>
      <c r="D19" s="28">
        <v>900</v>
      </c>
      <c r="E19" s="27" t="s">
        <v>143</v>
      </c>
      <c r="F19" s="26" t="s">
        <v>11</v>
      </c>
      <c r="G19" s="25">
        <v>7</v>
      </c>
      <c r="H19" s="32"/>
      <c r="I19" s="24">
        <v>79812</v>
      </c>
      <c r="J19" s="32"/>
      <c r="K19" s="23">
        <v>34999</v>
      </c>
      <c r="L19" s="32"/>
      <c r="M19" s="21" t="s">
        <v>2</v>
      </c>
      <c r="N19" s="31"/>
      <c r="O19" s="19" t="s">
        <v>2</v>
      </c>
      <c r="P19" s="30"/>
      <c r="Q19" s="17"/>
      <c r="R19" s="29"/>
      <c r="S19" s="15" t="s">
        <v>2</v>
      </c>
      <c r="T19" s="29"/>
      <c r="U19" s="15"/>
      <c r="V19" s="29"/>
      <c r="W19" s="15"/>
      <c r="X19" s="29"/>
      <c r="Y19" s="15" t="s">
        <v>2</v>
      </c>
      <c r="Z19" s="29"/>
      <c r="AA19" s="37" t="s">
        <v>2</v>
      </c>
      <c r="AB19" s="14" t="s">
        <v>230</v>
      </c>
    </row>
    <row r="20" spans="1:28" x14ac:dyDescent="0.2">
      <c r="A20" s="169" t="s">
        <v>353</v>
      </c>
      <c r="B20" s="169" t="s">
        <v>367</v>
      </c>
      <c r="C20" s="475">
        <v>10950</v>
      </c>
      <c r="D20" s="28">
        <v>950</v>
      </c>
      <c r="E20" s="27" t="s">
        <v>142</v>
      </c>
      <c r="F20" s="26" t="s">
        <v>3</v>
      </c>
      <c r="G20" s="25">
        <v>9</v>
      </c>
      <c r="H20" s="420"/>
      <c r="I20" s="24">
        <v>3059</v>
      </c>
      <c r="J20" s="420"/>
      <c r="K20" s="23">
        <v>1981</v>
      </c>
      <c r="L20" s="420"/>
      <c r="M20" s="21" t="s">
        <v>2</v>
      </c>
      <c r="N20" s="31"/>
      <c r="O20" s="19" t="s">
        <v>2</v>
      </c>
      <c r="P20" s="30"/>
      <c r="Q20" s="17"/>
      <c r="R20" s="29"/>
      <c r="S20" s="15" t="s">
        <v>2</v>
      </c>
      <c r="T20" s="29"/>
      <c r="U20" s="15"/>
      <c r="V20" s="29"/>
      <c r="W20" s="15"/>
      <c r="X20" s="29"/>
      <c r="Y20" s="15"/>
      <c r="Z20" s="29"/>
      <c r="AA20" s="37" t="s">
        <v>2</v>
      </c>
      <c r="AB20" s="14" t="s">
        <v>230</v>
      </c>
    </row>
    <row r="21" spans="1:28" x14ac:dyDescent="0.2">
      <c r="A21" s="169" t="s">
        <v>356</v>
      </c>
      <c r="B21" s="169" t="s">
        <v>368</v>
      </c>
      <c r="C21" s="475">
        <v>17040</v>
      </c>
      <c r="D21" s="28">
        <v>1000</v>
      </c>
      <c r="E21" s="27" t="s">
        <v>141</v>
      </c>
      <c r="F21" s="26" t="s">
        <v>3</v>
      </c>
      <c r="G21" s="25">
        <v>9</v>
      </c>
      <c r="H21" s="32"/>
      <c r="I21" s="24">
        <v>2430</v>
      </c>
      <c r="J21" s="32"/>
      <c r="K21" s="23">
        <v>1380</v>
      </c>
      <c r="L21" s="32"/>
      <c r="M21" s="21" t="s">
        <v>2</v>
      </c>
      <c r="N21" s="31"/>
      <c r="O21" s="19" t="s">
        <v>2</v>
      </c>
      <c r="P21" s="30"/>
      <c r="Q21" s="17"/>
      <c r="R21" s="29"/>
      <c r="S21" s="15" t="s">
        <v>2</v>
      </c>
      <c r="T21" s="29"/>
      <c r="U21" s="15"/>
      <c r="V21" s="29"/>
      <c r="W21" s="15"/>
      <c r="X21" s="29"/>
      <c r="Y21" s="15"/>
      <c r="Z21" s="29"/>
      <c r="AA21" s="37" t="s">
        <v>2</v>
      </c>
      <c r="AB21" s="14" t="s">
        <v>230</v>
      </c>
    </row>
    <row r="22" spans="1:28" x14ac:dyDescent="0.2">
      <c r="A22" s="169" t="s">
        <v>356</v>
      </c>
      <c r="B22" s="169" t="s">
        <v>369</v>
      </c>
      <c r="C22" s="475">
        <v>13910</v>
      </c>
      <c r="D22" s="28">
        <v>1050</v>
      </c>
      <c r="E22" s="27" t="s">
        <v>140</v>
      </c>
      <c r="F22" s="26" t="s">
        <v>3</v>
      </c>
      <c r="G22" s="25">
        <v>9</v>
      </c>
      <c r="H22" s="32"/>
      <c r="I22" s="24">
        <v>2625</v>
      </c>
      <c r="J22" s="32"/>
      <c r="K22" s="23">
        <v>1920</v>
      </c>
      <c r="L22" s="32"/>
      <c r="M22" s="21" t="s">
        <v>2</v>
      </c>
      <c r="N22" s="31"/>
      <c r="O22" s="19" t="s">
        <v>2</v>
      </c>
      <c r="P22" s="30"/>
      <c r="Q22" s="17"/>
      <c r="R22" s="29"/>
      <c r="S22" s="15" t="s">
        <v>2</v>
      </c>
      <c r="T22" s="29"/>
      <c r="U22" s="15"/>
      <c r="V22" s="29"/>
      <c r="W22" s="15"/>
      <c r="X22" s="29"/>
      <c r="Y22" s="15"/>
      <c r="Z22" s="29"/>
      <c r="AA22" s="37" t="s">
        <v>2</v>
      </c>
      <c r="AB22" s="14" t="s">
        <v>230</v>
      </c>
    </row>
    <row r="23" spans="1:28" x14ac:dyDescent="0.2">
      <c r="A23" s="169" t="s">
        <v>345</v>
      </c>
      <c r="B23" s="169" t="s">
        <v>370</v>
      </c>
      <c r="C23" s="475">
        <v>10500</v>
      </c>
      <c r="D23" s="28">
        <v>1100</v>
      </c>
      <c r="E23" s="27" t="s">
        <v>139</v>
      </c>
      <c r="F23" s="26" t="s">
        <v>8</v>
      </c>
      <c r="G23" s="25">
        <v>2</v>
      </c>
      <c r="H23" s="32"/>
      <c r="I23" s="24">
        <v>46587</v>
      </c>
      <c r="J23" s="32"/>
      <c r="K23" s="23">
        <v>18770</v>
      </c>
      <c r="L23" s="32"/>
      <c r="M23" s="21" t="s">
        <v>2</v>
      </c>
      <c r="N23" s="31"/>
      <c r="O23" s="19" t="s">
        <v>2</v>
      </c>
      <c r="P23" s="30"/>
      <c r="Q23" s="17"/>
      <c r="R23" s="29"/>
      <c r="S23" s="15" t="s">
        <v>2</v>
      </c>
      <c r="T23" s="29"/>
      <c r="U23" s="15" t="s">
        <v>2</v>
      </c>
      <c r="V23" s="29"/>
      <c r="W23" s="15"/>
      <c r="X23" s="29"/>
      <c r="Y23" s="15" t="s">
        <v>2</v>
      </c>
      <c r="Z23" s="29"/>
      <c r="AA23" s="37" t="s">
        <v>2</v>
      </c>
      <c r="AB23" s="14" t="s">
        <v>230</v>
      </c>
    </row>
    <row r="24" spans="1:28" x14ac:dyDescent="0.2">
      <c r="A24" s="169" t="s">
        <v>353</v>
      </c>
      <c r="B24" s="169" t="s">
        <v>371</v>
      </c>
      <c r="C24" s="475">
        <v>11150</v>
      </c>
      <c r="D24" s="28">
        <v>1150</v>
      </c>
      <c r="E24" s="27" t="s">
        <v>138</v>
      </c>
      <c r="F24" s="26" t="s">
        <v>3</v>
      </c>
      <c r="G24" s="25">
        <v>9</v>
      </c>
      <c r="H24" s="420"/>
      <c r="I24" s="24">
        <v>2876</v>
      </c>
      <c r="J24" s="420"/>
      <c r="K24" s="23">
        <v>1024</v>
      </c>
      <c r="L24" s="420"/>
      <c r="M24" s="21" t="s">
        <v>2</v>
      </c>
      <c r="N24" s="31"/>
      <c r="O24" s="19" t="s">
        <v>2</v>
      </c>
      <c r="P24" s="30"/>
      <c r="Q24" s="17"/>
      <c r="R24" s="29"/>
      <c r="S24" s="15"/>
      <c r="T24" s="29"/>
      <c r="U24" s="15"/>
      <c r="V24" s="29"/>
      <c r="W24" s="15"/>
      <c r="X24" s="29"/>
      <c r="Y24" s="15" t="s">
        <v>2</v>
      </c>
      <c r="Z24" s="29"/>
      <c r="AA24" s="37"/>
      <c r="AB24" s="14"/>
    </row>
    <row r="25" spans="1:28" x14ac:dyDescent="0.2">
      <c r="A25" s="169" t="s">
        <v>353</v>
      </c>
      <c r="B25" s="169" t="s">
        <v>372</v>
      </c>
      <c r="C25" s="475">
        <v>11200</v>
      </c>
      <c r="D25" s="28">
        <v>1200</v>
      </c>
      <c r="E25" s="27" t="s">
        <v>137</v>
      </c>
      <c r="F25" s="26" t="s">
        <v>3</v>
      </c>
      <c r="G25" s="25">
        <v>9</v>
      </c>
      <c r="H25" s="32"/>
      <c r="I25" s="24">
        <v>1917</v>
      </c>
      <c r="J25" s="32"/>
      <c r="K25" s="23">
        <v>968</v>
      </c>
      <c r="L25" s="32"/>
      <c r="M25" s="21" t="s">
        <v>2</v>
      </c>
      <c r="N25" s="31"/>
      <c r="O25" s="19" t="s">
        <v>2</v>
      </c>
      <c r="P25" s="30"/>
      <c r="Q25" s="17"/>
      <c r="R25" s="29"/>
      <c r="S25" s="15"/>
      <c r="T25" s="29"/>
      <c r="U25" s="15"/>
      <c r="V25" s="29"/>
      <c r="W25" s="15"/>
      <c r="X25" s="29"/>
      <c r="Y25" s="15" t="s">
        <v>2</v>
      </c>
      <c r="Z25" s="29"/>
      <c r="AA25" s="37" t="s">
        <v>2</v>
      </c>
      <c r="AB25" s="14" t="s">
        <v>230</v>
      </c>
    </row>
    <row r="26" spans="1:28" x14ac:dyDescent="0.2">
      <c r="A26" s="169" t="s">
        <v>353</v>
      </c>
      <c r="B26" s="169" t="s">
        <v>373</v>
      </c>
      <c r="C26" s="475">
        <v>11250</v>
      </c>
      <c r="D26" s="28">
        <v>1250</v>
      </c>
      <c r="E26" s="27" t="s">
        <v>136</v>
      </c>
      <c r="F26" s="26" t="s">
        <v>3</v>
      </c>
      <c r="G26" s="25">
        <v>4</v>
      </c>
      <c r="H26" s="32"/>
      <c r="I26" s="24">
        <v>18856</v>
      </c>
      <c r="J26" s="32"/>
      <c r="K26" s="23">
        <v>10585</v>
      </c>
      <c r="L26" s="32"/>
      <c r="M26" s="21" t="s">
        <v>2</v>
      </c>
      <c r="N26" s="31"/>
      <c r="O26" s="19" t="s">
        <v>2</v>
      </c>
      <c r="P26" s="30"/>
      <c r="Q26" s="17"/>
      <c r="R26" s="29"/>
      <c r="S26" s="15"/>
      <c r="T26" s="29"/>
      <c r="U26" s="15"/>
      <c r="V26" s="29"/>
      <c r="W26" s="15" t="s">
        <v>2</v>
      </c>
      <c r="X26" s="29"/>
      <c r="Y26" s="15"/>
      <c r="Z26" s="29"/>
      <c r="AA26" s="15" t="s">
        <v>2</v>
      </c>
      <c r="AB26" s="14" t="s">
        <v>230</v>
      </c>
    </row>
    <row r="27" spans="1:28" x14ac:dyDescent="0.2">
      <c r="A27" s="169" t="s">
        <v>345</v>
      </c>
      <c r="B27" s="169" t="s">
        <v>374</v>
      </c>
      <c r="C27" s="475">
        <v>11300</v>
      </c>
      <c r="D27" s="28">
        <v>1300</v>
      </c>
      <c r="E27" s="27" t="s">
        <v>135</v>
      </c>
      <c r="F27" s="26" t="s">
        <v>8</v>
      </c>
      <c r="G27" s="25">
        <v>2</v>
      </c>
      <c r="H27" s="32"/>
      <c r="I27" s="24">
        <v>36139</v>
      </c>
      <c r="J27" s="32"/>
      <c r="K27" s="23">
        <v>12528</v>
      </c>
      <c r="L27" s="32"/>
      <c r="M27" s="21" t="s">
        <v>2</v>
      </c>
      <c r="N27" s="31"/>
      <c r="O27" s="19" t="s">
        <v>2</v>
      </c>
      <c r="P27" s="30"/>
      <c r="Q27" s="17"/>
      <c r="R27" s="29"/>
      <c r="S27" s="15" t="s">
        <v>2</v>
      </c>
      <c r="T27" s="29"/>
      <c r="U27" s="15" t="s">
        <v>2</v>
      </c>
      <c r="V27" s="29"/>
      <c r="W27" s="15"/>
      <c r="X27" s="29"/>
      <c r="Y27" s="15" t="s">
        <v>2</v>
      </c>
      <c r="Z27" s="29"/>
      <c r="AA27" s="15" t="s">
        <v>2</v>
      </c>
      <c r="AB27" s="14" t="s">
        <v>230</v>
      </c>
    </row>
    <row r="28" spans="1:28" x14ac:dyDescent="0.2">
      <c r="A28" s="169" t="s">
        <v>349</v>
      </c>
      <c r="B28" s="169" t="s">
        <v>375</v>
      </c>
      <c r="C28" s="475">
        <v>11350</v>
      </c>
      <c r="D28" s="28">
        <v>1350</v>
      </c>
      <c r="E28" s="27" t="s">
        <v>134</v>
      </c>
      <c r="F28" s="26" t="s">
        <v>11</v>
      </c>
      <c r="G28" s="25">
        <v>4</v>
      </c>
      <c r="H28" s="32"/>
      <c r="I28" s="24">
        <v>32723</v>
      </c>
      <c r="J28" s="32"/>
      <c r="K28" s="23">
        <v>14134</v>
      </c>
      <c r="L28" s="32"/>
      <c r="M28" s="21" t="s">
        <v>2</v>
      </c>
      <c r="N28" s="31"/>
      <c r="O28" s="19" t="s">
        <v>2</v>
      </c>
      <c r="P28" s="30"/>
      <c r="Q28" s="17"/>
      <c r="R28" s="29"/>
      <c r="S28" s="15" t="s">
        <v>2</v>
      </c>
      <c r="T28" s="29"/>
      <c r="U28" s="15"/>
      <c r="V28" s="29"/>
      <c r="W28" s="15" t="s">
        <v>2</v>
      </c>
      <c r="X28" s="29"/>
      <c r="Y28" s="15" t="s">
        <v>2</v>
      </c>
      <c r="Z28" s="29"/>
      <c r="AA28" s="15" t="s">
        <v>2</v>
      </c>
      <c r="AB28" s="14" t="s">
        <v>230</v>
      </c>
    </row>
    <row r="29" spans="1:28" x14ac:dyDescent="0.2">
      <c r="A29" s="169" t="s">
        <v>353</v>
      </c>
      <c r="B29" s="169" t="s">
        <v>376</v>
      </c>
      <c r="C29" s="475">
        <v>11400</v>
      </c>
      <c r="D29" s="28">
        <v>1400</v>
      </c>
      <c r="E29" s="27" t="s">
        <v>133</v>
      </c>
      <c r="F29" s="26" t="s">
        <v>3</v>
      </c>
      <c r="G29" s="25">
        <v>11</v>
      </c>
      <c r="H29" s="32"/>
      <c r="I29" s="24">
        <v>13860</v>
      </c>
      <c r="J29" s="32"/>
      <c r="K29" s="23">
        <v>6986</v>
      </c>
      <c r="L29" s="32"/>
      <c r="M29" s="21" t="s">
        <v>2</v>
      </c>
      <c r="N29" s="31"/>
      <c r="O29" s="19" t="s">
        <v>2</v>
      </c>
      <c r="P29" s="30"/>
      <c r="Q29" s="17"/>
      <c r="R29" s="29"/>
      <c r="S29" s="15" t="s">
        <v>2</v>
      </c>
      <c r="T29" s="29"/>
      <c r="U29" s="15"/>
      <c r="V29" s="29"/>
      <c r="W29" s="15"/>
      <c r="X29" s="29"/>
      <c r="Y29" s="15" t="s">
        <v>2</v>
      </c>
      <c r="Z29" s="29"/>
      <c r="AA29" s="15" t="s">
        <v>2</v>
      </c>
      <c r="AB29" s="14" t="s">
        <v>230</v>
      </c>
    </row>
    <row r="30" spans="1:28" x14ac:dyDescent="0.2">
      <c r="A30" s="169" t="s">
        <v>377</v>
      </c>
      <c r="B30" s="169" t="s">
        <v>378</v>
      </c>
      <c r="C30" s="475">
        <v>11450</v>
      </c>
      <c r="D30" s="28">
        <v>1450</v>
      </c>
      <c r="E30" s="27" t="s">
        <v>132</v>
      </c>
      <c r="F30" s="26" t="s">
        <v>8</v>
      </c>
      <c r="G30" s="25">
        <v>6</v>
      </c>
      <c r="H30" s="32"/>
      <c r="I30" s="24">
        <v>72256</v>
      </c>
      <c r="J30" s="32"/>
      <c r="K30" s="23">
        <v>27238</v>
      </c>
      <c r="L30" s="32"/>
      <c r="M30" s="21" t="s">
        <v>2</v>
      </c>
      <c r="N30" s="31"/>
      <c r="O30" s="19" t="s">
        <v>2</v>
      </c>
      <c r="P30" s="30"/>
      <c r="Q30" s="17" t="s">
        <v>2</v>
      </c>
      <c r="R30" s="29"/>
      <c r="S30" s="15" t="s">
        <v>2</v>
      </c>
      <c r="T30" s="29"/>
      <c r="U30" s="15" t="s">
        <v>2</v>
      </c>
      <c r="V30" s="29"/>
      <c r="W30" s="15"/>
      <c r="X30" s="29"/>
      <c r="Y30" s="15" t="s">
        <v>2</v>
      </c>
      <c r="Z30" s="29"/>
      <c r="AA30" s="15"/>
      <c r="AB30" s="14"/>
    </row>
    <row r="31" spans="1:28" x14ac:dyDescent="0.2">
      <c r="A31" s="169" t="s">
        <v>377</v>
      </c>
      <c r="B31" s="169" t="s">
        <v>379</v>
      </c>
      <c r="C31" s="475">
        <v>11500</v>
      </c>
      <c r="D31" s="28">
        <v>1500</v>
      </c>
      <c r="E31" s="27" t="s">
        <v>131</v>
      </c>
      <c r="F31" s="26" t="s">
        <v>8</v>
      </c>
      <c r="G31" s="25">
        <v>7</v>
      </c>
      <c r="H31" s="32"/>
      <c r="I31" s="24">
        <v>158941</v>
      </c>
      <c r="J31" s="32"/>
      <c r="K31" s="23">
        <v>57250</v>
      </c>
      <c r="L31" s="32"/>
      <c r="M31" s="21" t="s">
        <v>2</v>
      </c>
      <c r="N31" s="31"/>
      <c r="O31" s="19" t="s">
        <v>2</v>
      </c>
      <c r="P31" s="30"/>
      <c r="Q31" s="17" t="s">
        <v>2</v>
      </c>
      <c r="R31" s="29"/>
      <c r="S31" s="15" t="s">
        <v>2</v>
      </c>
      <c r="T31" s="29"/>
      <c r="U31" s="15" t="s">
        <v>2</v>
      </c>
      <c r="V31" s="29"/>
      <c r="W31" s="15"/>
      <c r="X31" s="29"/>
      <c r="Y31" s="15" t="s">
        <v>2</v>
      </c>
      <c r="Z31" s="29"/>
      <c r="AA31" s="15" t="s">
        <v>2</v>
      </c>
      <c r="AB31" s="14" t="s">
        <v>327</v>
      </c>
    </row>
    <row r="32" spans="1:28" x14ac:dyDescent="0.2">
      <c r="A32" s="169" t="s">
        <v>345</v>
      </c>
      <c r="B32" s="169" t="s">
        <v>380</v>
      </c>
      <c r="C32" s="475">
        <v>11520</v>
      </c>
      <c r="D32" s="28">
        <v>1520</v>
      </c>
      <c r="E32" s="27" t="s">
        <v>130</v>
      </c>
      <c r="F32" s="26" t="s">
        <v>8</v>
      </c>
      <c r="G32" s="25">
        <v>2</v>
      </c>
      <c r="H32" s="32"/>
      <c r="I32" s="24">
        <v>88819</v>
      </c>
      <c r="J32" s="32"/>
      <c r="K32" s="23">
        <v>37747</v>
      </c>
      <c r="L32" s="32"/>
      <c r="M32" s="21" t="s">
        <v>2</v>
      </c>
      <c r="N32" s="31"/>
      <c r="O32" s="19" t="s">
        <v>2</v>
      </c>
      <c r="P32" s="30"/>
      <c r="Q32" s="17"/>
      <c r="R32" s="29"/>
      <c r="S32" s="15" t="s">
        <v>2</v>
      </c>
      <c r="T32" s="29"/>
      <c r="U32" s="15" t="s">
        <v>2</v>
      </c>
      <c r="V32" s="29"/>
      <c r="W32" s="15"/>
      <c r="X32" s="29"/>
      <c r="Y32" s="15" t="s">
        <v>2</v>
      </c>
      <c r="Z32" s="29"/>
      <c r="AA32" s="15" t="s">
        <v>2</v>
      </c>
      <c r="AB32" s="14" t="s">
        <v>326</v>
      </c>
    </row>
    <row r="33" spans="1:28" x14ac:dyDescent="0.2">
      <c r="A33" s="169" t="s">
        <v>345</v>
      </c>
      <c r="B33" s="169" t="s">
        <v>352</v>
      </c>
      <c r="C33" s="475">
        <v>11570</v>
      </c>
      <c r="D33" s="28">
        <v>1550</v>
      </c>
      <c r="E33" s="27" t="s">
        <v>129</v>
      </c>
      <c r="F33" s="26" t="s">
        <v>8</v>
      </c>
      <c r="G33" s="25">
        <v>3</v>
      </c>
      <c r="H33" s="32"/>
      <c r="I33" s="24">
        <v>151746</v>
      </c>
      <c r="J33" s="32"/>
      <c r="K33" s="23">
        <v>50940</v>
      </c>
      <c r="L33" s="32"/>
      <c r="M33" s="21" t="s">
        <v>2</v>
      </c>
      <c r="N33" s="31"/>
      <c r="O33" s="19" t="s">
        <v>2</v>
      </c>
      <c r="P33" s="30"/>
      <c r="Q33" s="17"/>
      <c r="R33" s="29"/>
      <c r="S33" s="15" t="s">
        <v>2</v>
      </c>
      <c r="T33" s="29"/>
      <c r="U33" s="15" t="s">
        <v>2</v>
      </c>
      <c r="V33" s="29"/>
      <c r="W33" s="15"/>
      <c r="X33" s="29"/>
      <c r="Y33" s="15" t="s">
        <v>2</v>
      </c>
      <c r="Z33" s="29"/>
      <c r="AA33" s="15" t="s">
        <v>2</v>
      </c>
      <c r="AB33" s="14" t="s">
        <v>326</v>
      </c>
    </row>
    <row r="34" spans="1:28" x14ac:dyDescent="0.2">
      <c r="A34" s="169" t="s">
        <v>381</v>
      </c>
      <c r="B34" s="169" t="s">
        <v>382</v>
      </c>
      <c r="C34" s="475">
        <v>11600</v>
      </c>
      <c r="D34" s="28">
        <v>1600</v>
      </c>
      <c r="E34" s="27" t="s">
        <v>128</v>
      </c>
      <c r="F34" s="26" t="s">
        <v>3</v>
      </c>
      <c r="G34" s="25">
        <v>9</v>
      </c>
      <c r="H34" s="32"/>
      <c r="I34" s="24">
        <v>2733</v>
      </c>
      <c r="J34" s="32"/>
      <c r="K34" s="23">
        <v>2597</v>
      </c>
      <c r="L34" s="32"/>
      <c r="M34" s="21" t="s">
        <v>2</v>
      </c>
      <c r="N34" s="31"/>
      <c r="O34" s="19" t="s">
        <v>2</v>
      </c>
      <c r="P34" s="30"/>
      <c r="Q34" s="17"/>
      <c r="R34" s="29"/>
      <c r="S34" s="15"/>
      <c r="T34" s="29"/>
      <c r="U34" s="15"/>
      <c r="V34" s="29"/>
      <c r="W34" s="15"/>
      <c r="X34" s="29"/>
      <c r="Y34" s="15"/>
      <c r="Z34" s="29"/>
      <c r="AA34" s="15"/>
      <c r="AB34" s="14"/>
    </row>
    <row r="35" spans="1:28" x14ac:dyDescent="0.2">
      <c r="A35" s="169" t="s">
        <v>353</v>
      </c>
      <c r="B35" s="169" t="s">
        <v>383</v>
      </c>
      <c r="C35" s="475">
        <v>11700</v>
      </c>
      <c r="D35" s="28">
        <v>1700</v>
      </c>
      <c r="E35" s="27" t="s">
        <v>127</v>
      </c>
      <c r="F35" s="26" t="s">
        <v>3</v>
      </c>
      <c r="G35" s="25">
        <v>9</v>
      </c>
      <c r="H35" s="32"/>
      <c r="I35" s="24">
        <v>2088</v>
      </c>
      <c r="J35" s="32"/>
      <c r="K35" s="23">
        <v>1909</v>
      </c>
      <c r="L35" s="32"/>
      <c r="M35" s="21" t="s">
        <v>2</v>
      </c>
      <c r="N35" s="31"/>
      <c r="O35" s="19" t="s">
        <v>2</v>
      </c>
      <c r="P35" s="30"/>
      <c r="Q35" s="17"/>
      <c r="R35" s="29"/>
      <c r="S35" s="15"/>
      <c r="T35" s="29"/>
      <c r="U35" s="15"/>
      <c r="V35" s="29"/>
      <c r="W35" s="15"/>
      <c r="X35" s="29"/>
      <c r="Y35" s="15"/>
      <c r="Z35" s="29"/>
      <c r="AA35" s="15"/>
      <c r="AB35" s="14"/>
    </row>
    <row r="36" spans="1:28" x14ac:dyDescent="0.2">
      <c r="A36" s="169" t="s">
        <v>384</v>
      </c>
      <c r="B36" s="169" t="s">
        <v>385</v>
      </c>
      <c r="C36" s="475">
        <v>11720</v>
      </c>
      <c r="D36" s="28">
        <v>1720</v>
      </c>
      <c r="E36" s="27" t="s">
        <v>126</v>
      </c>
      <c r="F36" s="26" t="s">
        <v>6</v>
      </c>
      <c r="G36" s="25">
        <v>4</v>
      </c>
      <c r="H36" s="32"/>
      <c r="I36" s="24">
        <v>55862</v>
      </c>
      <c r="J36" s="32"/>
      <c r="K36" s="23">
        <v>25654</v>
      </c>
      <c r="L36" s="32"/>
      <c r="M36" s="21" t="s">
        <v>2</v>
      </c>
      <c r="N36" s="31"/>
      <c r="O36" s="19" t="s">
        <v>2</v>
      </c>
      <c r="P36" s="30"/>
      <c r="Q36" s="17"/>
      <c r="R36" s="29"/>
      <c r="S36" s="15" t="s">
        <v>2</v>
      </c>
      <c r="T36" s="29"/>
      <c r="U36" s="15"/>
      <c r="V36" s="29"/>
      <c r="W36" s="15"/>
      <c r="X36" s="29"/>
      <c r="Y36" s="15"/>
      <c r="Z36" s="29"/>
      <c r="AA36" s="15" t="s">
        <v>2</v>
      </c>
      <c r="AB36" s="14" t="s">
        <v>230</v>
      </c>
    </row>
    <row r="37" spans="1:28" x14ac:dyDescent="0.2">
      <c r="A37" s="169" t="s">
        <v>349</v>
      </c>
      <c r="B37" s="169" t="s">
        <v>386</v>
      </c>
      <c r="C37" s="475">
        <v>11730</v>
      </c>
      <c r="D37" s="28">
        <v>1730</v>
      </c>
      <c r="E37" s="27" t="s">
        <v>125</v>
      </c>
      <c r="F37" s="26" t="s">
        <v>11</v>
      </c>
      <c r="G37" s="25">
        <v>4</v>
      </c>
      <c r="H37" s="32"/>
      <c r="I37" s="24">
        <v>51040</v>
      </c>
      <c r="J37" s="32"/>
      <c r="K37" s="23">
        <v>25498</v>
      </c>
      <c r="L37" s="32"/>
      <c r="M37" s="21" t="s">
        <v>2</v>
      </c>
      <c r="N37" s="31"/>
      <c r="O37" s="19" t="s">
        <v>2</v>
      </c>
      <c r="P37" s="30"/>
      <c r="Q37" s="17"/>
      <c r="R37" s="29"/>
      <c r="S37" s="15" t="s">
        <v>2</v>
      </c>
      <c r="T37" s="29"/>
      <c r="U37" s="15"/>
      <c r="V37" s="29"/>
      <c r="W37" s="15" t="s">
        <v>2</v>
      </c>
      <c r="X37" s="29"/>
      <c r="Y37" s="15" t="s">
        <v>2</v>
      </c>
      <c r="Z37" s="29"/>
      <c r="AA37" s="15" t="s">
        <v>2</v>
      </c>
      <c r="AB37" s="14" t="s">
        <v>230</v>
      </c>
    </row>
    <row r="38" spans="1:28" x14ac:dyDescent="0.2">
      <c r="A38" s="169" t="s">
        <v>353</v>
      </c>
      <c r="B38" s="169" t="s">
        <v>387</v>
      </c>
      <c r="C38" s="475">
        <v>11750</v>
      </c>
      <c r="D38" s="28">
        <v>1750</v>
      </c>
      <c r="E38" s="27" t="s">
        <v>124</v>
      </c>
      <c r="F38" s="26" t="s">
        <v>3</v>
      </c>
      <c r="G38" s="25">
        <v>10</v>
      </c>
      <c r="H38" s="32"/>
      <c r="I38" s="24">
        <v>4975</v>
      </c>
      <c r="J38" s="32"/>
      <c r="K38" s="23">
        <v>2850</v>
      </c>
      <c r="L38" s="32"/>
      <c r="M38" s="21" t="s">
        <v>2</v>
      </c>
      <c r="N38" s="31"/>
      <c r="O38" s="19" t="s">
        <v>2</v>
      </c>
      <c r="P38" s="30"/>
      <c r="Q38" s="17"/>
      <c r="R38" s="29"/>
      <c r="S38" s="15"/>
      <c r="T38" s="29"/>
      <c r="U38" s="15"/>
      <c r="V38" s="29"/>
      <c r="W38" s="15"/>
      <c r="X38" s="29"/>
      <c r="Y38" s="15"/>
      <c r="Z38" s="29"/>
      <c r="AA38" s="15"/>
      <c r="AB38" s="14"/>
    </row>
    <row r="39" spans="1:28" x14ac:dyDescent="0.2">
      <c r="A39" s="169" t="s">
        <v>358</v>
      </c>
      <c r="B39" s="169" t="s">
        <v>388</v>
      </c>
      <c r="C39" s="475">
        <v>11800</v>
      </c>
      <c r="D39" s="28">
        <v>1800</v>
      </c>
      <c r="E39" s="27" t="s">
        <v>123</v>
      </c>
      <c r="F39" s="26" t="s">
        <v>11</v>
      </c>
      <c r="G39" s="25">
        <v>4</v>
      </c>
      <c r="H39" s="420"/>
      <c r="I39" s="24">
        <v>72971</v>
      </c>
      <c r="J39" s="420"/>
      <c r="K39" s="23">
        <v>32243</v>
      </c>
      <c r="L39" s="420"/>
      <c r="M39" s="21" t="s">
        <v>2</v>
      </c>
      <c r="N39" s="31"/>
      <c r="O39" s="19" t="s">
        <v>2</v>
      </c>
      <c r="P39" s="30"/>
      <c r="Q39" s="17" t="s">
        <v>2</v>
      </c>
      <c r="R39" s="29"/>
      <c r="S39" s="15" t="s">
        <v>2</v>
      </c>
      <c r="T39" s="29"/>
      <c r="U39" s="15"/>
      <c r="V39" s="29"/>
      <c r="W39" s="15" t="s">
        <v>2</v>
      </c>
      <c r="X39" s="29"/>
      <c r="Y39" s="15" t="s">
        <v>2</v>
      </c>
      <c r="Z39" s="29"/>
      <c r="AA39" s="15" t="s">
        <v>2</v>
      </c>
      <c r="AB39" s="14" t="s">
        <v>230</v>
      </c>
    </row>
    <row r="40" spans="1:28" x14ac:dyDescent="0.2">
      <c r="A40" s="169" t="s">
        <v>341</v>
      </c>
      <c r="B40" s="169" t="s">
        <v>389</v>
      </c>
      <c r="C40" s="475">
        <v>12730</v>
      </c>
      <c r="D40" s="28">
        <v>1860</v>
      </c>
      <c r="E40" s="27" t="s">
        <v>122</v>
      </c>
      <c r="F40" s="26" t="s">
        <v>3</v>
      </c>
      <c r="G40" s="25">
        <v>8</v>
      </c>
      <c r="H40" s="32"/>
      <c r="I40" s="24">
        <v>1533</v>
      </c>
      <c r="J40" s="32"/>
      <c r="K40" s="23">
        <v>740</v>
      </c>
      <c r="L40" s="32"/>
      <c r="M40" s="21" t="s">
        <v>2</v>
      </c>
      <c r="N40" s="31"/>
      <c r="O40" s="19" t="s">
        <v>3</v>
      </c>
      <c r="P40" s="30"/>
      <c r="Q40" s="17"/>
      <c r="R40" s="29"/>
      <c r="S40" s="15"/>
      <c r="T40" s="29"/>
      <c r="U40" s="15"/>
      <c r="V40" s="29"/>
      <c r="W40" s="15"/>
      <c r="X40" s="29"/>
      <c r="Y40" s="15"/>
      <c r="Z40" s="29"/>
      <c r="AA40" s="15" t="s">
        <v>2</v>
      </c>
      <c r="AB40" s="14" t="s">
        <v>230</v>
      </c>
    </row>
    <row r="41" spans="1:28" x14ac:dyDescent="0.2">
      <c r="A41" s="169" t="s">
        <v>362</v>
      </c>
      <c r="B41" s="169" t="s">
        <v>390</v>
      </c>
      <c r="C41" s="475">
        <v>12000</v>
      </c>
      <c r="D41" s="28">
        <v>2000</v>
      </c>
      <c r="E41" s="27" t="s">
        <v>121</v>
      </c>
      <c r="F41" s="26" t="s">
        <v>3</v>
      </c>
      <c r="G41" s="25">
        <v>9</v>
      </c>
      <c r="H41" s="32"/>
      <c r="I41" s="24">
        <v>4342</v>
      </c>
      <c r="J41" s="32"/>
      <c r="K41" s="23">
        <v>2855</v>
      </c>
      <c r="L41" s="32"/>
      <c r="M41" s="21" t="s">
        <v>2</v>
      </c>
      <c r="N41" s="31"/>
      <c r="O41" s="19" t="s">
        <v>2</v>
      </c>
      <c r="P41" s="30"/>
      <c r="Q41" s="17"/>
      <c r="R41" s="29"/>
      <c r="S41" s="15" t="s">
        <v>2</v>
      </c>
      <c r="T41" s="29"/>
      <c r="U41" s="15"/>
      <c r="V41" s="29"/>
      <c r="W41" s="15" t="s">
        <v>2</v>
      </c>
      <c r="X41" s="29"/>
      <c r="Y41" s="15" t="s">
        <v>2</v>
      </c>
      <c r="Z41" s="29"/>
      <c r="AA41" s="15" t="s">
        <v>2</v>
      </c>
      <c r="AB41" s="14" t="s">
        <v>230</v>
      </c>
    </row>
    <row r="42" spans="1:28" x14ac:dyDescent="0.2">
      <c r="A42" s="169" t="s">
        <v>356</v>
      </c>
      <c r="B42" s="169" t="s">
        <v>368</v>
      </c>
      <c r="C42" s="475">
        <v>17040</v>
      </c>
      <c r="D42" s="28">
        <v>2060</v>
      </c>
      <c r="E42" s="27" t="s">
        <v>120</v>
      </c>
      <c r="F42" s="26" t="s">
        <v>3</v>
      </c>
      <c r="G42" s="25">
        <v>10</v>
      </c>
      <c r="H42" s="32"/>
      <c r="I42" s="24">
        <v>10145</v>
      </c>
      <c r="J42" s="32"/>
      <c r="K42" s="23">
        <v>5181</v>
      </c>
      <c r="L42" s="32"/>
      <c r="M42" s="21" t="s">
        <v>2</v>
      </c>
      <c r="N42" s="31"/>
      <c r="O42" s="19" t="s">
        <v>2</v>
      </c>
      <c r="P42" s="30"/>
      <c r="Q42" s="17"/>
      <c r="R42" s="29"/>
      <c r="S42" s="15" t="s">
        <v>2</v>
      </c>
      <c r="T42" s="29"/>
      <c r="U42" s="15"/>
      <c r="V42" s="29"/>
      <c r="W42" s="15" t="s">
        <v>2</v>
      </c>
      <c r="X42" s="29"/>
      <c r="Y42" s="15"/>
      <c r="Z42" s="29"/>
      <c r="AA42" s="15" t="s">
        <v>2</v>
      </c>
      <c r="AB42" s="14" t="s">
        <v>230</v>
      </c>
    </row>
    <row r="43" spans="1:28" x14ac:dyDescent="0.2">
      <c r="A43" s="169" t="s">
        <v>353</v>
      </c>
      <c r="B43" s="169" t="s">
        <v>391</v>
      </c>
      <c r="C43" s="475">
        <v>12150</v>
      </c>
      <c r="D43" s="28">
        <v>2150</v>
      </c>
      <c r="E43" s="27" t="s">
        <v>119</v>
      </c>
      <c r="F43" s="26" t="s">
        <v>3</v>
      </c>
      <c r="G43" s="25">
        <v>9</v>
      </c>
      <c r="H43" s="276"/>
      <c r="I43" s="24">
        <v>4262</v>
      </c>
      <c r="J43" s="276"/>
      <c r="K43" s="23">
        <v>2974</v>
      </c>
      <c r="L43" s="276"/>
      <c r="M43" s="21" t="s">
        <v>2</v>
      </c>
      <c r="N43" s="31"/>
      <c r="O43" s="19" t="s">
        <v>2</v>
      </c>
      <c r="P43" s="30"/>
      <c r="Q43" s="17"/>
      <c r="R43" s="29"/>
      <c r="S43" s="15"/>
      <c r="T43" s="29"/>
      <c r="U43" s="15"/>
      <c r="V43" s="29"/>
      <c r="W43" s="15"/>
      <c r="X43" s="29"/>
      <c r="Y43" s="15"/>
      <c r="Z43" s="29"/>
      <c r="AA43" s="15" t="s">
        <v>2</v>
      </c>
      <c r="AB43" s="14" t="s">
        <v>230</v>
      </c>
    </row>
    <row r="44" spans="1:28" x14ac:dyDescent="0.2">
      <c r="A44" s="169" t="s">
        <v>362</v>
      </c>
      <c r="B44" s="169" t="s">
        <v>392</v>
      </c>
      <c r="C44" s="475">
        <v>13510</v>
      </c>
      <c r="D44" s="28">
        <v>2200</v>
      </c>
      <c r="E44" s="27" t="s">
        <v>118</v>
      </c>
      <c r="F44" s="26" t="s">
        <v>3</v>
      </c>
      <c r="G44" s="25">
        <v>10</v>
      </c>
      <c r="H44" s="32"/>
      <c r="I44" s="24">
        <v>7705</v>
      </c>
      <c r="J44" s="32"/>
      <c r="K44" s="23">
        <v>3489</v>
      </c>
      <c r="L44" s="32"/>
      <c r="M44" s="21" t="s">
        <v>2</v>
      </c>
      <c r="N44" s="31"/>
      <c r="O44" s="19" t="s">
        <v>2</v>
      </c>
      <c r="P44" s="30"/>
      <c r="Q44" s="17"/>
      <c r="R44" s="29"/>
      <c r="S44" s="15" t="s">
        <v>2</v>
      </c>
      <c r="T44" s="29"/>
      <c r="U44" s="15" t="s">
        <v>2</v>
      </c>
      <c r="V44" s="29"/>
      <c r="W44" s="15"/>
      <c r="X44" s="29"/>
      <c r="Y44" s="15" t="s">
        <v>2</v>
      </c>
      <c r="Z44" s="29"/>
      <c r="AA44" s="15" t="s">
        <v>2</v>
      </c>
      <c r="AB44" s="14" t="s">
        <v>230</v>
      </c>
    </row>
    <row r="45" spans="1:28" x14ac:dyDescent="0.2">
      <c r="A45" s="169" t="s">
        <v>341</v>
      </c>
      <c r="B45" s="169" t="s">
        <v>393</v>
      </c>
      <c r="C45" s="475">
        <v>12870</v>
      </c>
      <c r="D45" s="28">
        <v>2310</v>
      </c>
      <c r="E45" s="27" t="s">
        <v>117</v>
      </c>
      <c r="F45" s="26" t="s">
        <v>3</v>
      </c>
      <c r="G45" s="25">
        <v>11</v>
      </c>
      <c r="H45" s="32"/>
      <c r="I45" s="24">
        <v>11487</v>
      </c>
      <c r="J45" s="32"/>
      <c r="K45" s="23">
        <v>6576</v>
      </c>
      <c r="L45" s="32"/>
      <c r="M45" s="21" t="s">
        <v>2</v>
      </c>
      <c r="N45" s="31"/>
      <c r="O45" s="19" t="s">
        <v>2</v>
      </c>
      <c r="P45" s="30"/>
      <c r="Q45" s="17"/>
      <c r="R45" s="29"/>
      <c r="S45" s="15" t="s">
        <v>2</v>
      </c>
      <c r="T45" s="29"/>
      <c r="U45" s="15"/>
      <c r="V45" s="29"/>
      <c r="W45" s="15" t="s">
        <v>2</v>
      </c>
      <c r="X45" s="29"/>
      <c r="Y45" s="15"/>
      <c r="Z45" s="29"/>
      <c r="AA45" s="15" t="s">
        <v>2</v>
      </c>
      <c r="AB45" s="14" t="s">
        <v>230</v>
      </c>
    </row>
    <row r="46" spans="1:28" x14ac:dyDescent="0.2">
      <c r="A46" s="169" t="s">
        <v>353</v>
      </c>
      <c r="B46" s="169" t="s">
        <v>394</v>
      </c>
      <c r="C46" s="475">
        <v>12350</v>
      </c>
      <c r="D46" s="28">
        <v>2350</v>
      </c>
      <c r="E46" s="27" t="s">
        <v>116</v>
      </c>
      <c r="F46" s="26" t="s">
        <v>3</v>
      </c>
      <c r="G46" s="25">
        <v>11</v>
      </c>
      <c r="H46" s="32"/>
      <c r="I46" s="24">
        <v>12476</v>
      </c>
      <c r="J46" s="32"/>
      <c r="K46" s="23">
        <v>4356</v>
      </c>
      <c r="L46" s="32"/>
      <c r="M46" s="21" t="s">
        <v>2</v>
      </c>
      <c r="N46" s="31"/>
      <c r="O46" s="19" t="s">
        <v>2</v>
      </c>
      <c r="P46" s="30"/>
      <c r="Q46" s="17"/>
      <c r="R46" s="29"/>
      <c r="S46" s="15" t="s">
        <v>2</v>
      </c>
      <c r="T46" s="29"/>
      <c r="U46" s="15"/>
      <c r="V46" s="29"/>
      <c r="W46" s="15"/>
      <c r="X46" s="29"/>
      <c r="Y46" s="15"/>
      <c r="Z46" s="29"/>
      <c r="AA46" s="15" t="s">
        <v>2</v>
      </c>
      <c r="AB46" s="14" t="s">
        <v>230</v>
      </c>
    </row>
    <row r="47" spans="1:28" x14ac:dyDescent="0.2">
      <c r="A47" s="169" t="s">
        <v>341</v>
      </c>
      <c r="B47" s="169" t="s">
        <v>389</v>
      </c>
      <c r="C47" s="475">
        <v>12730</v>
      </c>
      <c r="D47" s="28">
        <v>2500</v>
      </c>
      <c r="E47" s="27" t="s">
        <v>115</v>
      </c>
      <c r="F47" s="26" t="s">
        <v>3</v>
      </c>
      <c r="G47" s="25">
        <v>4</v>
      </c>
      <c r="H47" s="32"/>
      <c r="I47" s="24">
        <v>7429</v>
      </c>
      <c r="J47" s="32"/>
      <c r="K47" s="23">
        <v>3924</v>
      </c>
      <c r="L47" s="32"/>
      <c r="M47" s="21" t="s">
        <v>2</v>
      </c>
      <c r="N47" s="31"/>
      <c r="O47" s="19" t="s">
        <v>2</v>
      </c>
      <c r="P47" s="30"/>
      <c r="Q47" s="17"/>
      <c r="R47" s="29"/>
      <c r="S47" s="15"/>
      <c r="T47" s="29"/>
      <c r="U47" s="15"/>
      <c r="V47" s="29"/>
      <c r="W47" s="15"/>
      <c r="X47" s="29"/>
      <c r="Y47" s="15"/>
      <c r="Z47" s="29"/>
      <c r="AA47" s="15" t="s">
        <v>2</v>
      </c>
      <c r="AB47" s="14" t="s">
        <v>230</v>
      </c>
    </row>
    <row r="48" spans="1:28" x14ac:dyDescent="0.2">
      <c r="A48" s="169" t="s">
        <v>353</v>
      </c>
      <c r="B48" s="169" t="s">
        <v>395</v>
      </c>
      <c r="C48" s="475">
        <v>18230</v>
      </c>
      <c r="D48" s="28">
        <v>2600</v>
      </c>
      <c r="E48" s="27" t="s">
        <v>114</v>
      </c>
      <c r="F48" s="26" t="s">
        <v>3</v>
      </c>
      <c r="G48" s="25">
        <v>4</v>
      </c>
      <c r="H48" s="32"/>
      <c r="I48" s="24">
        <v>41934</v>
      </c>
      <c r="J48" s="32"/>
      <c r="K48" s="23">
        <v>18414</v>
      </c>
      <c r="L48" s="32"/>
      <c r="M48" s="21" t="s">
        <v>2</v>
      </c>
      <c r="N48" s="31"/>
      <c r="O48" s="19" t="s">
        <v>2</v>
      </c>
      <c r="P48" s="30"/>
      <c r="Q48" s="17"/>
      <c r="R48" s="29"/>
      <c r="S48" s="15" t="s">
        <v>2</v>
      </c>
      <c r="T48" s="29"/>
      <c r="U48" s="15"/>
      <c r="V48" s="29"/>
      <c r="W48" s="15"/>
      <c r="X48" s="29"/>
      <c r="Y48" s="15" t="s">
        <v>2</v>
      </c>
      <c r="Z48" s="29"/>
      <c r="AA48" s="15" t="s">
        <v>2</v>
      </c>
      <c r="AB48" s="14" t="s">
        <v>230</v>
      </c>
    </row>
    <row r="49" spans="1:28" x14ac:dyDescent="0.2">
      <c r="A49" s="169" t="s">
        <v>384</v>
      </c>
      <c r="B49" s="169" t="s">
        <v>396</v>
      </c>
      <c r="C49" s="475">
        <v>12700</v>
      </c>
      <c r="D49" s="28">
        <v>2700</v>
      </c>
      <c r="E49" s="27" t="s">
        <v>113</v>
      </c>
      <c r="F49" s="26" t="s">
        <v>11</v>
      </c>
      <c r="G49" s="25">
        <v>10</v>
      </c>
      <c r="H49" s="276"/>
      <c r="I49" s="24">
        <v>9195</v>
      </c>
      <c r="J49" s="276"/>
      <c r="K49" s="23">
        <v>5089</v>
      </c>
      <c r="L49" s="276"/>
      <c r="M49" s="21" t="s">
        <v>2</v>
      </c>
      <c r="N49" s="31"/>
      <c r="O49" s="19" t="s">
        <v>2</v>
      </c>
      <c r="P49" s="30"/>
      <c r="Q49" s="17"/>
      <c r="R49" s="29"/>
      <c r="S49" s="15" t="s">
        <v>2</v>
      </c>
      <c r="T49" s="29"/>
      <c r="U49" s="15"/>
      <c r="V49" s="29"/>
      <c r="W49" s="15"/>
      <c r="X49" s="29"/>
      <c r="Y49" s="15" t="s">
        <v>2</v>
      </c>
      <c r="Z49" s="29"/>
      <c r="AA49" s="15" t="s">
        <v>2</v>
      </c>
      <c r="AB49" s="14" t="s">
        <v>230</v>
      </c>
    </row>
    <row r="50" spans="1:28" x14ac:dyDescent="0.2">
      <c r="A50" s="169" t="s">
        <v>356</v>
      </c>
      <c r="B50" s="169" t="s">
        <v>397</v>
      </c>
      <c r="C50" s="475">
        <v>12750</v>
      </c>
      <c r="D50" s="28">
        <v>2750</v>
      </c>
      <c r="E50" s="27" t="s">
        <v>112</v>
      </c>
      <c r="F50" s="26" t="s">
        <v>3</v>
      </c>
      <c r="G50" s="25">
        <v>4</v>
      </c>
      <c r="H50" s="420"/>
      <c r="I50" s="24">
        <v>37882</v>
      </c>
      <c r="J50" s="420"/>
      <c r="K50" s="23">
        <v>23556</v>
      </c>
      <c r="L50" s="420"/>
      <c r="M50" s="21" t="s">
        <v>2</v>
      </c>
      <c r="N50" s="31"/>
      <c r="O50" s="19" t="s">
        <v>2</v>
      </c>
      <c r="P50" s="30"/>
      <c r="Q50" s="17"/>
      <c r="R50" s="29"/>
      <c r="S50" s="15" t="s">
        <v>2</v>
      </c>
      <c r="T50" s="29"/>
      <c r="U50" s="15" t="s">
        <v>2</v>
      </c>
      <c r="V50" s="29"/>
      <c r="W50" s="15"/>
      <c r="X50" s="29"/>
      <c r="Y50" s="15" t="s">
        <v>2</v>
      </c>
      <c r="Z50" s="29"/>
      <c r="AA50" s="15" t="s">
        <v>2</v>
      </c>
      <c r="AB50" s="14" t="s">
        <v>230</v>
      </c>
    </row>
    <row r="51" spans="1:28" x14ac:dyDescent="0.2">
      <c r="A51" s="169" t="s">
        <v>347</v>
      </c>
      <c r="B51" s="169" t="s">
        <v>398</v>
      </c>
      <c r="C51" s="475">
        <v>12850</v>
      </c>
      <c r="D51" s="28">
        <v>2850</v>
      </c>
      <c r="E51" s="27" t="s">
        <v>111</v>
      </c>
      <c r="F51" s="26" t="s">
        <v>8</v>
      </c>
      <c r="G51" s="25">
        <v>3</v>
      </c>
      <c r="H51" s="32"/>
      <c r="I51" s="24">
        <v>204442</v>
      </c>
      <c r="J51" s="32"/>
      <c r="K51" s="23">
        <v>65418</v>
      </c>
      <c r="L51" s="32"/>
      <c r="M51" s="21" t="s">
        <v>2</v>
      </c>
      <c r="N51" s="31"/>
      <c r="O51" s="19" t="s">
        <v>2</v>
      </c>
      <c r="P51" s="30"/>
      <c r="Q51" s="17" t="s">
        <v>2</v>
      </c>
      <c r="R51" s="29"/>
      <c r="S51" s="15" t="s">
        <v>2</v>
      </c>
      <c r="T51" s="29"/>
      <c r="U51" s="15"/>
      <c r="V51" s="29"/>
      <c r="W51" s="15"/>
      <c r="X51" s="29"/>
      <c r="Y51" s="15" t="s">
        <v>2</v>
      </c>
      <c r="Z51" s="29"/>
      <c r="AA51" s="15" t="s">
        <v>2</v>
      </c>
      <c r="AB51" s="14" t="s">
        <v>230</v>
      </c>
    </row>
    <row r="52" spans="1:28" x14ac:dyDescent="0.2">
      <c r="A52" s="169" t="s">
        <v>353</v>
      </c>
      <c r="B52" s="169" t="s">
        <v>399</v>
      </c>
      <c r="C52" s="475">
        <v>12900</v>
      </c>
      <c r="D52" s="28">
        <v>2900</v>
      </c>
      <c r="E52" s="27" t="s">
        <v>110</v>
      </c>
      <c r="F52" s="26" t="s">
        <v>3</v>
      </c>
      <c r="G52" s="25">
        <v>10</v>
      </c>
      <c r="H52" s="32"/>
      <c r="I52" s="24">
        <v>9754</v>
      </c>
      <c r="J52" s="32"/>
      <c r="K52" s="23">
        <v>5422</v>
      </c>
      <c r="L52" s="32"/>
      <c r="M52" s="21" t="s">
        <v>2</v>
      </c>
      <c r="N52" s="31"/>
      <c r="O52" s="19" t="s">
        <v>2</v>
      </c>
      <c r="P52" s="30"/>
      <c r="Q52" s="17"/>
      <c r="R52" s="29"/>
      <c r="S52" s="15" t="s">
        <v>2</v>
      </c>
      <c r="T52" s="29"/>
      <c r="U52" s="15"/>
      <c r="V52" s="29"/>
      <c r="W52" s="15" t="s">
        <v>2</v>
      </c>
      <c r="X52" s="29"/>
      <c r="Y52" s="15" t="s">
        <v>2</v>
      </c>
      <c r="Z52" s="29"/>
      <c r="AA52" s="15" t="s">
        <v>2</v>
      </c>
      <c r="AB52" s="14" t="s">
        <v>230</v>
      </c>
    </row>
    <row r="53" spans="1:28" x14ac:dyDescent="0.2">
      <c r="A53" s="169" t="s">
        <v>353</v>
      </c>
      <c r="B53" s="169" t="s">
        <v>400</v>
      </c>
      <c r="C53" s="475">
        <v>12950</v>
      </c>
      <c r="D53" s="28">
        <v>2950</v>
      </c>
      <c r="E53" s="27" t="s">
        <v>109</v>
      </c>
      <c r="F53" s="26" t="s">
        <v>3</v>
      </c>
      <c r="G53" s="25">
        <v>9</v>
      </c>
      <c r="H53" s="32"/>
      <c r="I53" s="24">
        <v>4368</v>
      </c>
      <c r="J53" s="32"/>
      <c r="K53" s="23">
        <v>2213</v>
      </c>
      <c r="L53" s="32"/>
      <c r="M53" s="21" t="s">
        <v>2</v>
      </c>
      <c r="N53" s="31"/>
      <c r="O53" s="19" t="s">
        <v>2</v>
      </c>
      <c r="P53" s="30"/>
      <c r="Q53" s="17"/>
      <c r="R53" s="29"/>
      <c r="S53" s="15" t="s">
        <v>2</v>
      </c>
      <c r="T53" s="29"/>
      <c r="U53" s="15"/>
      <c r="V53" s="29"/>
      <c r="W53" s="15"/>
      <c r="X53" s="29"/>
      <c r="Y53" s="15"/>
      <c r="Z53" s="29"/>
      <c r="AA53" s="15" t="s">
        <v>2</v>
      </c>
      <c r="AB53" s="14" t="s">
        <v>230</v>
      </c>
    </row>
    <row r="54" spans="1:28" x14ac:dyDescent="0.2">
      <c r="A54" s="169" t="s">
        <v>343</v>
      </c>
      <c r="B54" s="169" t="s">
        <v>401</v>
      </c>
      <c r="C54" s="475">
        <v>13010</v>
      </c>
      <c r="D54" s="28">
        <v>3020</v>
      </c>
      <c r="E54" s="27" t="s">
        <v>108</v>
      </c>
      <c r="F54" s="26" t="s">
        <v>3</v>
      </c>
      <c r="G54" s="25">
        <v>6</v>
      </c>
      <c r="H54" s="32"/>
      <c r="I54" s="24">
        <v>8999</v>
      </c>
      <c r="J54" s="32"/>
      <c r="K54" s="23">
        <v>4280</v>
      </c>
      <c r="L54" s="32"/>
      <c r="M54" s="21" t="s">
        <v>2</v>
      </c>
      <c r="N54" s="31"/>
      <c r="O54" s="19" t="s">
        <v>2</v>
      </c>
      <c r="P54" s="30"/>
      <c r="Q54" s="17"/>
      <c r="R54" s="29"/>
      <c r="S54" s="15" t="s">
        <v>2</v>
      </c>
      <c r="T54" s="29"/>
      <c r="U54" s="15"/>
      <c r="V54" s="29"/>
      <c r="W54" s="15"/>
      <c r="X54" s="29"/>
      <c r="Y54" s="15"/>
      <c r="Z54" s="29"/>
      <c r="AA54" s="15" t="s">
        <v>2</v>
      </c>
      <c r="AB54" s="14" t="s">
        <v>230</v>
      </c>
    </row>
    <row r="55" spans="1:28" x14ac:dyDescent="0.2">
      <c r="A55" s="169" t="s">
        <v>358</v>
      </c>
      <c r="B55" s="169" t="s">
        <v>402</v>
      </c>
      <c r="C55" s="475">
        <v>15240</v>
      </c>
      <c r="D55" s="28">
        <v>3050</v>
      </c>
      <c r="E55" s="27" t="s">
        <v>107</v>
      </c>
      <c r="F55" s="26" t="s">
        <v>11</v>
      </c>
      <c r="G55" s="25">
        <v>9</v>
      </c>
      <c r="H55" s="32"/>
      <c r="I55" s="24">
        <v>5160</v>
      </c>
      <c r="J55" s="32"/>
      <c r="K55" s="23">
        <v>3312</v>
      </c>
      <c r="L55" s="32"/>
      <c r="M55" s="21" t="s">
        <v>2</v>
      </c>
      <c r="N55" s="31"/>
      <c r="O55" s="19" t="s">
        <v>2</v>
      </c>
      <c r="P55" s="30"/>
      <c r="Q55" s="17"/>
      <c r="R55" s="29"/>
      <c r="S55" s="15" t="s">
        <v>2</v>
      </c>
      <c r="T55" s="29"/>
      <c r="U55" s="15" t="s">
        <v>2</v>
      </c>
      <c r="V55" s="29"/>
      <c r="W55" s="15"/>
      <c r="X55" s="29"/>
      <c r="Y55" s="15"/>
      <c r="Z55" s="29"/>
      <c r="AA55" s="15" t="s">
        <v>2</v>
      </c>
      <c r="AB55" s="14" t="s">
        <v>230</v>
      </c>
    </row>
    <row r="56" spans="1:28" x14ac:dyDescent="0.2">
      <c r="A56" s="169" t="s">
        <v>384</v>
      </c>
      <c r="B56" s="169" t="s">
        <v>403</v>
      </c>
      <c r="C56" s="475">
        <v>11650</v>
      </c>
      <c r="D56" s="28">
        <v>3100</v>
      </c>
      <c r="E56" s="27" t="s">
        <v>106</v>
      </c>
      <c r="F56" s="26" t="s">
        <v>6</v>
      </c>
      <c r="G56" s="25">
        <v>7</v>
      </c>
      <c r="H56" s="32"/>
      <c r="I56" s="24">
        <v>173138</v>
      </c>
      <c r="J56" s="32"/>
      <c r="K56" s="23">
        <v>69086</v>
      </c>
      <c r="L56" s="32"/>
      <c r="M56" s="21" t="s">
        <v>2</v>
      </c>
      <c r="N56" s="31"/>
      <c r="O56" s="19" t="s">
        <v>2</v>
      </c>
      <c r="P56" s="30"/>
      <c r="Q56" s="17"/>
      <c r="R56" s="29"/>
      <c r="S56" s="15" t="s">
        <v>2</v>
      </c>
      <c r="T56" s="29"/>
      <c r="U56" s="15" t="s">
        <v>2</v>
      </c>
      <c r="V56" s="29"/>
      <c r="W56" s="15"/>
      <c r="X56" s="29"/>
      <c r="Y56" s="15" t="s">
        <v>2</v>
      </c>
      <c r="Z56" s="29"/>
      <c r="AA56" s="15" t="s">
        <v>2</v>
      </c>
      <c r="AB56" s="14" t="s">
        <v>230</v>
      </c>
    </row>
    <row r="57" spans="1:28" x14ac:dyDescent="0.2">
      <c r="A57" s="169" t="s">
        <v>356</v>
      </c>
      <c r="B57" s="169" t="s">
        <v>404</v>
      </c>
      <c r="C57" s="475">
        <v>13310</v>
      </c>
      <c r="D57" s="28">
        <v>3310</v>
      </c>
      <c r="E57" s="27" t="s">
        <v>105</v>
      </c>
      <c r="F57" s="26" t="s">
        <v>3</v>
      </c>
      <c r="G57" s="25">
        <v>4</v>
      </c>
      <c r="H57" s="32"/>
      <c r="I57" s="24">
        <v>29550</v>
      </c>
      <c r="J57" s="32"/>
      <c r="K57" s="23">
        <v>15580</v>
      </c>
      <c r="L57" s="32"/>
      <c r="M57" s="21" t="s">
        <v>2</v>
      </c>
      <c r="N57" s="31"/>
      <c r="O57" s="19" t="s">
        <v>2</v>
      </c>
      <c r="P57" s="30"/>
      <c r="Q57" s="17"/>
      <c r="R57" s="29"/>
      <c r="S57" s="15" t="s">
        <v>2</v>
      </c>
      <c r="T57" s="29"/>
      <c r="U57" s="15"/>
      <c r="V57" s="29"/>
      <c r="W57" s="15" t="s">
        <v>2</v>
      </c>
      <c r="X57" s="29"/>
      <c r="Y57" s="15" t="s">
        <v>2</v>
      </c>
      <c r="Z57" s="29"/>
      <c r="AA57" s="15" t="s">
        <v>2</v>
      </c>
      <c r="AB57" s="14" t="s">
        <v>230</v>
      </c>
    </row>
    <row r="58" spans="1:28" x14ac:dyDescent="0.2">
      <c r="A58" s="169" t="s">
        <v>358</v>
      </c>
      <c r="B58" s="169" t="s">
        <v>402</v>
      </c>
      <c r="C58" s="475">
        <v>15240</v>
      </c>
      <c r="D58" s="28">
        <v>3350</v>
      </c>
      <c r="E58" s="27" t="s">
        <v>104</v>
      </c>
      <c r="F58" s="26" t="s">
        <v>11</v>
      </c>
      <c r="G58" s="25">
        <v>4</v>
      </c>
      <c r="H58" s="32"/>
      <c r="I58" s="24">
        <v>49095</v>
      </c>
      <c r="J58" s="32"/>
      <c r="K58" s="23">
        <v>24450</v>
      </c>
      <c r="L58" s="32"/>
      <c r="M58" s="21" t="s">
        <v>2</v>
      </c>
      <c r="N58" s="31"/>
      <c r="O58" s="19" t="s">
        <v>2</v>
      </c>
      <c r="P58" s="30"/>
      <c r="Q58" s="17"/>
      <c r="R58" s="29"/>
      <c r="S58" s="15" t="s">
        <v>2</v>
      </c>
      <c r="T58" s="29"/>
      <c r="U58" s="15" t="s">
        <v>2</v>
      </c>
      <c r="V58" s="29"/>
      <c r="W58" s="15"/>
      <c r="X58" s="29"/>
      <c r="Y58" s="15" t="s">
        <v>2</v>
      </c>
      <c r="Z58" s="29"/>
      <c r="AA58" s="15" t="s">
        <v>2</v>
      </c>
      <c r="AB58" s="14" t="s">
        <v>230</v>
      </c>
    </row>
    <row r="59" spans="1:28" x14ac:dyDescent="0.2">
      <c r="A59" s="169" t="s">
        <v>362</v>
      </c>
      <c r="B59" s="169" t="s">
        <v>405</v>
      </c>
      <c r="C59" s="475">
        <v>13340</v>
      </c>
      <c r="D59" s="28">
        <v>3370</v>
      </c>
      <c r="E59" s="27" t="s">
        <v>103</v>
      </c>
      <c r="F59" s="26" t="s">
        <v>3</v>
      </c>
      <c r="G59" s="25">
        <v>11</v>
      </c>
      <c r="H59" s="32"/>
      <c r="I59" s="24">
        <v>10378</v>
      </c>
      <c r="J59" s="32"/>
      <c r="K59" s="23">
        <v>6791</v>
      </c>
      <c r="L59" s="32"/>
      <c r="M59" s="21" t="s">
        <v>2</v>
      </c>
      <c r="N59" s="31"/>
      <c r="O59" s="19" t="s">
        <v>2</v>
      </c>
      <c r="P59" s="30"/>
      <c r="Q59" s="17"/>
      <c r="R59" s="29"/>
      <c r="S59" s="15" t="s">
        <v>2</v>
      </c>
      <c r="T59" s="29"/>
      <c r="U59" s="15"/>
      <c r="V59" s="29"/>
      <c r="W59" s="15"/>
      <c r="X59" s="29"/>
      <c r="Y59" s="15"/>
      <c r="Z59" s="29"/>
      <c r="AA59" s="15" t="s">
        <v>2</v>
      </c>
      <c r="AB59" s="14" t="s">
        <v>230</v>
      </c>
    </row>
    <row r="60" spans="1:28" x14ac:dyDescent="0.2">
      <c r="A60" s="169" t="s">
        <v>358</v>
      </c>
      <c r="B60" s="169" t="s">
        <v>402</v>
      </c>
      <c r="C60" s="475">
        <v>15240</v>
      </c>
      <c r="D60" s="28">
        <v>3400</v>
      </c>
      <c r="E60" s="27" t="s">
        <v>102</v>
      </c>
      <c r="F60" s="26" t="s">
        <v>11</v>
      </c>
      <c r="G60" s="25">
        <v>4</v>
      </c>
      <c r="H60" s="276"/>
      <c r="I60" s="24">
        <v>36720</v>
      </c>
      <c r="J60" s="276"/>
      <c r="K60" s="23">
        <v>23591</v>
      </c>
      <c r="L60" s="276"/>
      <c r="M60" s="21" t="s">
        <v>2</v>
      </c>
      <c r="N60" s="31"/>
      <c r="O60" s="19" t="s">
        <v>2</v>
      </c>
      <c r="P60" s="30"/>
      <c r="Q60" s="17"/>
      <c r="R60" s="29"/>
      <c r="S60" s="15" t="s">
        <v>2</v>
      </c>
      <c r="T60" s="29"/>
      <c r="U60" s="15" t="s">
        <v>2</v>
      </c>
      <c r="V60" s="29"/>
      <c r="W60" s="15"/>
      <c r="X60" s="29"/>
      <c r="Y60" s="15" t="s">
        <v>2</v>
      </c>
      <c r="Z60" s="29"/>
      <c r="AA60" s="15" t="s">
        <v>2</v>
      </c>
      <c r="AB60" s="14" t="s">
        <v>230</v>
      </c>
    </row>
    <row r="61" spans="1:28" x14ac:dyDescent="0.2">
      <c r="A61" s="169" t="s">
        <v>381</v>
      </c>
      <c r="B61" s="169" t="s">
        <v>406</v>
      </c>
      <c r="C61" s="475">
        <v>13450</v>
      </c>
      <c r="D61" s="28">
        <v>3450</v>
      </c>
      <c r="E61" s="27" t="s">
        <v>101</v>
      </c>
      <c r="F61" s="26" t="s">
        <v>3</v>
      </c>
      <c r="G61" s="25">
        <v>4</v>
      </c>
      <c r="H61" s="420"/>
      <c r="I61" s="24">
        <v>25986</v>
      </c>
      <c r="J61" s="420"/>
      <c r="K61" s="23">
        <v>8524</v>
      </c>
      <c r="L61" s="420"/>
      <c r="M61" s="21" t="s">
        <v>2</v>
      </c>
      <c r="N61" s="31"/>
      <c r="O61" s="19" t="s">
        <v>2</v>
      </c>
      <c r="P61" s="30"/>
      <c r="Q61" s="17"/>
      <c r="R61" s="29"/>
      <c r="S61" s="15" t="s">
        <v>2</v>
      </c>
      <c r="T61" s="29"/>
      <c r="U61" s="15"/>
      <c r="V61" s="29"/>
      <c r="W61" s="15"/>
      <c r="X61" s="29"/>
      <c r="Y61" s="15"/>
      <c r="Z61" s="29"/>
      <c r="AA61" s="15"/>
      <c r="AB61" s="14"/>
    </row>
    <row r="62" spans="1:28" x14ac:dyDescent="0.2">
      <c r="A62" s="169" t="s">
        <v>362</v>
      </c>
      <c r="B62" s="169" t="s">
        <v>392</v>
      </c>
      <c r="C62" s="475">
        <v>13510</v>
      </c>
      <c r="D62" s="28">
        <v>3500</v>
      </c>
      <c r="E62" s="27" t="s">
        <v>100</v>
      </c>
      <c r="F62" s="26" t="s">
        <v>3</v>
      </c>
      <c r="G62" s="25">
        <v>9</v>
      </c>
      <c r="H62" s="32"/>
      <c r="I62" s="24">
        <v>3756</v>
      </c>
      <c r="J62" s="32"/>
      <c r="K62" s="23">
        <v>1809</v>
      </c>
      <c r="L62" s="32"/>
      <c r="M62" s="21" t="s">
        <v>2</v>
      </c>
      <c r="N62" s="31"/>
      <c r="O62" s="19" t="s">
        <v>2</v>
      </c>
      <c r="P62" s="30"/>
      <c r="Q62" s="17"/>
      <c r="R62" s="29"/>
      <c r="S62" s="15" t="s">
        <v>2</v>
      </c>
      <c r="T62" s="29"/>
      <c r="U62" s="15"/>
      <c r="V62" s="29"/>
      <c r="W62" s="15" t="s">
        <v>2</v>
      </c>
      <c r="X62" s="29"/>
      <c r="Y62" s="15"/>
      <c r="Z62" s="29"/>
      <c r="AA62" s="15" t="s">
        <v>2</v>
      </c>
      <c r="AB62" s="14" t="s">
        <v>230</v>
      </c>
    </row>
    <row r="63" spans="1:28" x14ac:dyDescent="0.2">
      <c r="A63" s="169" t="s">
        <v>343</v>
      </c>
      <c r="B63" s="169" t="s">
        <v>407</v>
      </c>
      <c r="C63" s="475">
        <v>13550</v>
      </c>
      <c r="D63" s="28">
        <v>3550</v>
      </c>
      <c r="E63" s="27" t="s">
        <v>99</v>
      </c>
      <c r="F63" s="26" t="s">
        <v>3</v>
      </c>
      <c r="G63" s="25">
        <v>11</v>
      </c>
      <c r="H63" s="32"/>
      <c r="I63" s="24">
        <v>12805</v>
      </c>
      <c r="J63" s="32"/>
      <c r="K63" s="23">
        <v>6612</v>
      </c>
      <c r="L63" s="32"/>
      <c r="M63" s="21" t="s">
        <v>2</v>
      </c>
      <c r="N63" s="31"/>
      <c r="O63" s="19" t="s">
        <v>2</v>
      </c>
      <c r="P63" s="30"/>
      <c r="Q63" s="17"/>
      <c r="R63" s="29"/>
      <c r="S63" s="15" t="s">
        <v>2</v>
      </c>
      <c r="T63" s="29"/>
      <c r="U63" s="15" t="s">
        <v>2</v>
      </c>
      <c r="V63" s="29"/>
      <c r="W63" s="15"/>
      <c r="X63" s="29"/>
      <c r="Y63" s="15"/>
      <c r="Z63" s="29"/>
      <c r="AA63" s="15" t="s">
        <v>2</v>
      </c>
      <c r="AB63" s="14" t="s">
        <v>230</v>
      </c>
    </row>
    <row r="64" spans="1:28" x14ac:dyDescent="0.2">
      <c r="A64" s="169" t="s">
        <v>343</v>
      </c>
      <c r="B64" s="169" t="s">
        <v>344</v>
      </c>
      <c r="C64" s="475">
        <v>10130</v>
      </c>
      <c r="D64" s="28">
        <v>3650</v>
      </c>
      <c r="E64" s="27" t="s">
        <v>98</v>
      </c>
      <c r="F64" s="26" t="s">
        <v>3</v>
      </c>
      <c r="G64" s="25">
        <v>9</v>
      </c>
      <c r="H64" s="32"/>
      <c r="I64" s="24">
        <v>4551</v>
      </c>
      <c r="J64" s="32"/>
      <c r="K64" s="23">
        <v>1271</v>
      </c>
      <c r="L64" s="32"/>
      <c r="M64" s="21" t="s">
        <v>2</v>
      </c>
      <c r="N64" s="31"/>
      <c r="O64" s="19" t="s">
        <v>2</v>
      </c>
      <c r="P64" s="30"/>
      <c r="Q64" s="17"/>
      <c r="R64" s="29"/>
      <c r="S64" s="15" t="s">
        <v>2</v>
      </c>
      <c r="T64" s="29"/>
      <c r="U64" s="15"/>
      <c r="V64" s="29"/>
      <c r="W64" s="15"/>
      <c r="X64" s="29"/>
      <c r="Y64" s="15"/>
      <c r="Z64" s="29"/>
      <c r="AA64" s="15" t="s">
        <v>2</v>
      </c>
      <c r="AB64" s="14" t="s">
        <v>230</v>
      </c>
    </row>
    <row r="65" spans="1:28" x14ac:dyDescent="0.2">
      <c r="A65" s="169" t="s">
        <v>343</v>
      </c>
      <c r="B65" s="169" t="s">
        <v>408</v>
      </c>
      <c r="C65" s="475">
        <v>13660</v>
      </c>
      <c r="D65" s="28">
        <v>3660</v>
      </c>
      <c r="E65" s="27" t="s">
        <v>97</v>
      </c>
      <c r="F65" s="26" t="s">
        <v>3</v>
      </c>
      <c r="G65" s="25">
        <v>10</v>
      </c>
      <c r="H65" s="32"/>
      <c r="I65" s="24">
        <v>5068</v>
      </c>
      <c r="J65" s="32"/>
      <c r="K65" s="23">
        <v>3209</v>
      </c>
      <c r="L65" s="32"/>
      <c r="M65" s="21" t="s">
        <v>2</v>
      </c>
      <c r="N65" s="31"/>
      <c r="O65" s="19" t="s">
        <v>2</v>
      </c>
      <c r="P65" s="30"/>
      <c r="Q65" s="17"/>
      <c r="R65" s="29"/>
      <c r="S65" s="15" t="s">
        <v>2</v>
      </c>
      <c r="T65" s="29"/>
      <c r="U65" s="15"/>
      <c r="V65" s="29"/>
      <c r="W65" s="15" t="s">
        <v>2</v>
      </c>
      <c r="X65" s="29"/>
      <c r="Y65" s="15" t="s">
        <v>2</v>
      </c>
      <c r="Z65" s="29"/>
      <c r="AA65" s="15" t="s">
        <v>2</v>
      </c>
      <c r="AB65" s="14" t="s">
        <v>230</v>
      </c>
    </row>
    <row r="66" spans="1:28" x14ac:dyDescent="0.2">
      <c r="A66" s="169" t="s">
        <v>356</v>
      </c>
      <c r="B66" s="169" t="s">
        <v>369</v>
      </c>
      <c r="C66" s="475">
        <v>13910</v>
      </c>
      <c r="D66" s="28">
        <v>3700</v>
      </c>
      <c r="E66" s="27" t="s">
        <v>96</v>
      </c>
      <c r="F66" s="26" t="s">
        <v>3</v>
      </c>
      <c r="G66" s="25">
        <v>9</v>
      </c>
      <c r="H66" s="32"/>
      <c r="I66" s="24">
        <v>3706</v>
      </c>
      <c r="J66" s="32"/>
      <c r="K66" s="23">
        <v>2449</v>
      </c>
      <c r="L66" s="32"/>
      <c r="M66" s="21" t="s">
        <v>2</v>
      </c>
      <c r="N66" s="31"/>
      <c r="O66" s="19" t="s">
        <v>2</v>
      </c>
      <c r="P66" s="30"/>
      <c r="Q66" s="17"/>
      <c r="R66" s="29"/>
      <c r="S66" s="15" t="s">
        <v>2</v>
      </c>
      <c r="T66" s="29"/>
      <c r="U66" s="15"/>
      <c r="V66" s="29"/>
      <c r="W66" s="15" t="s">
        <v>2</v>
      </c>
      <c r="X66" s="29"/>
      <c r="Y66" s="15"/>
      <c r="Z66" s="29"/>
      <c r="AA66" s="15" t="s">
        <v>2</v>
      </c>
      <c r="AB66" s="14" t="s">
        <v>230</v>
      </c>
    </row>
    <row r="67" spans="1:28" x14ac:dyDescent="0.2">
      <c r="A67" s="169" t="s">
        <v>358</v>
      </c>
      <c r="B67" s="169" t="s">
        <v>409</v>
      </c>
      <c r="C67" s="475">
        <v>16380</v>
      </c>
      <c r="D67" s="28">
        <v>3750</v>
      </c>
      <c r="E67" s="27" t="s">
        <v>95</v>
      </c>
      <c r="F67" s="26" t="s">
        <v>11</v>
      </c>
      <c r="G67" s="25">
        <v>4</v>
      </c>
      <c r="H67" s="32"/>
      <c r="I67" s="24">
        <v>78128</v>
      </c>
      <c r="J67" s="32"/>
      <c r="K67" s="23">
        <v>34459</v>
      </c>
      <c r="L67" s="32"/>
      <c r="M67" s="21" t="s">
        <v>2</v>
      </c>
      <c r="N67" s="31"/>
      <c r="O67" s="19" t="s">
        <v>2</v>
      </c>
      <c r="P67" s="30"/>
      <c r="Q67" s="17"/>
      <c r="R67" s="29"/>
      <c r="S67" s="15" t="s">
        <v>2</v>
      </c>
      <c r="T67" s="29"/>
      <c r="U67" s="15"/>
      <c r="V67" s="29"/>
      <c r="W67" s="15" t="s">
        <v>2</v>
      </c>
      <c r="X67" s="29"/>
      <c r="Y67" s="15" t="s">
        <v>2</v>
      </c>
      <c r="Z67" s="29"/>
      <c r="AA67" s="15" t="s">
        <v>2</v>
      </c>
      <c r="AB67" s="14" t="s">
        <v>230</v>
      </c>
    </row>
    <row r="68" spans="1:28" x14ac:dyDescent="0.2">
      <c r="A68" s="169" t="s">
        <v>347</v>
      </c>
      <c r="B68" s="169" t="s">
        <v>410</v>
      </c>
      <c r="C68" s="475">
        <v>13800</v>
      </c>
      <c r="D68" s="28">
        <v>3800</v>
      </c>
      <c r="E68" s="27" t="s">
        <v>94</v>
      </c>
      <c r="F68" s="26" t="s">
        <v>6</v>
      </c>
      <c r="G68" s="25">
        <v>6</v>
      </c>
      <c r="H68" s="32"/>
      <c r="I68" s="24">
        <v>66134</v>
      </c>
      <c r="J68" s="32"/>
      <c r="K68" s="23">
        <v>25461</v>
      </c>
      <c r="L68" s="32"/>
      <c r="M68" s="21" t="s">
        <v>2</v>
      </c>
      <c r="N68" s="31"/>
      <c r="O68" s="19" t="s">
        <v>2</v>
      </c>
      <c r="P68" s="30"/>
      <c r="Q68" s="17"/>
      <c r="R68" s="29"/>
      <c r="S68" s="15" t="s">
        <v>2</v>
      </c>
      <c r="T68" s="29"/>
      <c r="U68" s="15" t="s">
        <v>2</v>
      </c>
      <c r="V68" s="29"/>
      <c r="W68" s="15"/>
      <c r="X68" s="29"/>
      <c r="Y68" s="15" t="s">
        <v>2</v>
      </c>
      <c r="Z68" s="29"/>
      <c r="AA68" s="15" t="s">
        <v>2</v>
      </c>
      <c r="AB68" s="14" t="s">
        <v>230</v>
      </c>
    </row>
    <row r="69" spans="1:28" x14ac:dyDescent="0.2">
      <c r="A69" s="169" t="s">
        <v>381</v>
      </c>
      <c r="B69" s="169" t="s">
        <v>411</v>
      </c>
      <c r="C69" s="475">
        <v>13850</v>
      </c>
      <c r="D69" s="28">
        <v>3850</v>
      </c>
      <c r="E69" s="27" t="s">
        <v>93</v>
      </c>
      <c r="F69" s="26" t="s">
        <v>3</v>
      </c>
      <c r="G69" s="25">
        <v>9</v>
      </c>
      <c r="H69" s="32"/>
      <c r="I69" s="24">
        <v>2999</v>
      </c>
      <c r="J69" s="32"/>
      <c r="K69" s="23">
        <v>1903</v>
      </c>
      <c r="L69" s="32"/>
      <c r="M69" s="21" t="s">
        <v>2</v>
      </c>
      <c r="N69" s="31"/>
      <c r="O69" s="19" t="s">
        <v>2</v>
      </c>
      <c r="P69" s="30"/>
      <c r="Q69" s="17"/>
      <c r="R69" s="29"/>
      <c r="S69" s="15"/>
      <c r="T69" s="29"/>
      <c r="U69" s="15"/>
      <c r="V69" s="29"/>
      <c r="W69" s="15"/>
      <c r="X69" s="29"/>
      <c r="Y69" s="15"/>
      <c r="Z69" s="29"/>
      <c r="AA69" s="15"/>
      <c r="AB69" s="14"/>
    </row>
    <row r="70" spans="1:28" x14ac:dyDescent="0.2">
      <c r="A70" s="169" t="s">
        <v>347</v>
      </c>
      <c r="B70" s="169" t="s">
        <v>348</v>
      </c>
      <c r="C70" s="475">
        <v>12380</v>
      </c>
      <c r="D70" s="28">
        <v>3950</v>
      </c>
      <c r="E70" s="27" t="s">
        <v>92</v>
      </c>
      <c r="F70" s="26" t="s">
        <v>8</v>
      </c>
      <c r="G70" s="25">
        <v>3</v>
      </c>
      <c r="H70" s="32"/>
      <c r="I70" s="24">
        <v>113294</v>
      </c>
      <c r="J70" s="32"/>
      <c r="K70" s="23">
        <v>37465</v>
      </c>
      <c r="L70" s="32"/>
      <c r="M70" s="21" t="s">
        <v>2</v>
      </c>
      <c r="N70" s="31"/>
      <c r="O70" s="19" t="s">
        <v>2</v>
      </c>
      <c r="P70" s="30"/>
      <c r="Q70" s="17" t="s">
        <v>2</v>
      </c>
      <c r="R70" s="29"/>
      <c r="S70" s="15" t="s">
        <v>2</v>
      </c>
      <c r="T70" s="29"/>
      <c r="U70" s="15"/>
      <c r="V70" s="29"/>
      <c r="W70" s="15"/>
      <c r="X70" s="29"/>
      <c r="Y70" s="15" t="s">
        <v>2</v>
      </c>
      <c r="Z70" s="29"/>
      <c r="AA70" s="15" t="s">
        <v>2</v>
      </c>
      <c r="AB70" s="14" t="s">
        <v>230</v>
      </c>
    </row>
    <row r="71" spans="1:28" x14ac:dyDescent="0.2">
      <c r="A71" s="169" t="s">
        <v>412</v>
      </c>
      <c r="B71" s="169" t="s">
        <v>413</v>
      </c>
      <c r="C71" s="475">
        <v>14000</v>
      </c>
      <c r="D71" s="35">
        <v>4000</v>
      </c>
      <c r="E71" s="34" t="s">
        <v>91</v>
      </c>
      <c r="F71" s="26" t="s">
        <v>8</v>
      </c>
      <c r="G71" s="25">
        <v>7</v>
      </c>
      <c r="H71" s="32"/>
      <c r="I71" s="24">
        <v>170563</v>
      </c>
      <c r="J71" s="32"/>
      <c r="K71" s="23">
        <v>56044</v>
      </c>
      <c r="L71" s="32"/>
      <c r="M71" s="21" t="s">
        <v>2</v>
      </c>
      <c r="N71" s="31"/>
      <c r="O71" s="19" t="s">
        <v>2</v>
      </c>
      <c r="P71" s="30"/>
      <c r="Q71" s="17"/>
      <c r="R71" s="29"/>
      <c r="S71" s="15" t="s">
        <v>2</v>
      </c>
      <c r="T71" s="29"/>
      <c r="U71" s="15" t="s">
        <v>2</v>
      </c>
      <c r="V71" s="29"/>
      <c r="W71" s="15"/>
      <c r="X71" s="29"/>
      <c r="Y71" s="15" t="s">
        <v>2</v>
      </c>
      <c r="Z71" s="29"/>
      <c r="AA71" s="15" t="s">
        <v>2</v>
      </c>
      <c r="AB71" s="14" t="s">
        <v>230</v>
      </c>
    </row>
    <row r="72" spans="1:28" x14ac:dyDescent="0.2">
      <c r="A72" s="169" t="s">
        <v>412</v>
      </c>
      <c r="B72" s="169" t="s">
        <v>414</v>
      </c>
      <c r="C72" s="475">
        <v>14100</v>
      </c>
      <c r="D72" s="28">
        <v>4100</v>
      </c>
      <c r="E72" s="27" t="s">
        <v>90</v>
      </c>
      <c r="F72" s="26" t="s">
        <v>8</v>
      </c>
      <c r="G72" s="25">
        <v>2</v>
      </c>
      <c r="H72" s="32"/>
      <c r="I72" s="24">
        <v>14741</v>
      </c>
      <c r="J72" s="32"/>
      <c r="K72" s="23">
        <v>5983</v>
      </c>
      <c r="L72" s="32"/>
      <c r="M72" s="21" t="s">
        <v>2</v>
      </c>
      <c r="N72" s="31"/>
      <c r="O72" s="19" t="s">
        <v>2</v>
      </c>
      <c r="P72" s="30"/>
      <c r="Q72" s="17"/>
      <c r="R72" s="29"/>
      <c r="S72" s="15" t="s">
        <v>2</v>
      </c>
      <c r="T72" s="29"/>
      <c r="U72" s="15" t="s">
        <v>2</v>
      </c>
      <c r="V72" s="29"/>
      <c r="W72" s="15"/>
      <c r="X72" s="29"/>
      <c r="Y72" s="15" t="s">
        <v>2</v>
      </c>
      <c r="Z72" s="29"/>
      <c r="AA72" s="15"/>
      <c r="AB72" s="14"/>
    </row>
    <row r="73" spans="1:28" x14ac:dyDescent="0.2">
      <c r="A73" s="169" t="s">
        <v>345</v>
      </c>
      <c r="B73" s="169" t="s">
        <v>415</v>
      </c>
      <c r="C73" s="475">
        <v>12930</v>
      </c>
      <c r="D73" s="28">
        <v>4150</v>
      </c>
      <c r="E73" s="33" t="s">
        <v>89</v>
      </c>
      <c r="F73" s="26" t="s">
        <v>8</v>
      </c>
      <c r="G73" s="25">
        <v>3</v>
      </c>
      <c r="H73" s="32"/>
      <c r="I73" s="24">
        <v>86484</v>
      </c>
      <c r="J73" s="32"/>
      <c r="K73" s="23">
        <v>30706</v>
      </c>
      <c r="L73" s="32"/>
      <c r="M73" s="21" t="s">
        <v>2</v>
      </c>
      <c r="N73" s="31"/>
      <c r="O73" s="19" t="s">
        <v>2</v>
      </c>
      <c r="P73" s="30"/>
      <c r="Q73" s="17"/>
      <c r="R73" s="29"/>
      <c r="S73" s="15" t="s">
        <v>2</v>
      </c>
      <c r="T73" s="29"/>
      <c r="U73" s="15" t="s">
        <v>2</v>
      </c>
      <c r="V73" s="29"/>
      <c r="W73" s="15"/>
      <c r="X73" s="29"/>
      <c r="Y73" s="15" t="s">
        <v>2</v>
      </c>
      <c r="Z73" s="29"/>
      <c r="AA73" s="15" t="s">
        <v>2</v>
      </c>
      <c r="AB73" s="14" t="s">
        <v>230</v>
      </c>
    </row>
    <row r="74" spans="1:28" x14ac:dyDescent="0.2">
      <c r="A74" s="169" t="s">
        <v>343</v>
      </c>
      <c r="B74" s="169" t="s">
        <v>416</v>
      </c>
      <c r="C74" s="475">
        <v>14200</v>
      </c>
      <c r="D74" s="28">
        <v>4200</v>
      </c>
      <c r="E74" s="27" t="s">
        <v>88</v>
      </c>
      <c r="F74" s="26" t="s">
        <v>3</v>
      </c>
      <c r="G74" s="25">
        <v>11</v>
      </c>
      <c r="H74" s="32"/>
      <c r="I74" s="24">
        <v>16936</v>
      </c>
      <c r="J74" s="32"/>
      <c r="K74" s="23">
        <v>7880</v>
      </c>
      <c r="L74" s="32"/>
      <c r="M74" s="21" t="s">
        <v>2</v>
      </c>
      <c r="N74" s="31"/>
      <c r="O74" s="19" t="s">
        <v>2</v>
      </c>
      <c r="P74" s="30"/>
      <c r="Q74" s="17"/>
      <c r="R74" s="29"/>
      <c r="S74" s="15" t="s">
        <v>2</v>
      </c>
      <c r="T74" s="29"/>
      <c r="U74" s="15"/>
      <c r="V74" s="29"/>
      <c r="W74" s="15"/>
      <c r="X74" s="29"/>
      <c r="Y74" s="15"/>
      <c r="Z74" s="29"/>
      <c r="AA74" s="15" t="s">
        <v>2</v>
      </c>
      <c r="AB74" s="14" t="s">
        <v>230</v>
      </c>
    </row>
    <row r="75" spans="1:28" x14ac:dyDescent="0.2">
      <c r="A75" s="169" t="s">
        <v>381</v>
      </c>
      <c r="B75" s="169" t="s">
        <v>417</v>
      </c>
      <c r="C75" s="475">
        <v>15560</v>
      </c>
      <c r="D75" s="28">
        <v>4250</v>
      </c>
      <c r="E75" s="27" t="s">
        <v>87</v>
      </c>
      <c r="F75" s="26" t="s">
        <v>3</v>
      </c>
      <c r="G75" s="25">
        <v>8</v>
      </c>
      <c r="H75" s="420"/>
      <c r="I75" s="24">
        <v>1526</v>
      </c>
      <c r="J75" s="420"/>
      <c r="K75" s="23">
        <v>527</v>
      </c>
      <c r="L75" s="420"/>
      <c r="M75" s="21" t="s">
        <v>2</v>
      </c>
      <c r="N75" s="31"/>
      <c r="O75" s="19" t="s">
        <v>2</v>
      </c>
      <c r="P75" s="30"/>
      <c r="Q75" s="17"/>
      <c r="R75" s="29"/>
      <c r="S75" s="15"/>
      <c r="T75" s="29"/>
      <c r="U75" s="15"/>
      <c r="V75" s="29"/>
      <c r="W75" s="15"/>
      <c r="X75" s="29"/>
      <c r="Y75" s="15"/>
      <c r="Z75" s="29"/>
      <c r="AA75" s="15"/>
      <c r="AB75" s="14"/>
    </row>
    <row r="76" spans="1:28" x14ac:dyDescent="0.2">
      <c r="A76" s="169" t="s">
        <v>362</v>
      </c>
      <c r="B76" s="169" t="s">
        <v>418</v>
      </c>
      <c r="C76" s="475">
        <v>14300</v>
      </c>
      <c r="D76" s="28">
        <v>4300</v>
      </c>
      <c r="E76" s="27" t="s">
        <v>86</v>
      </c>
      <c r="F76" s="26" t="s">
        <v>3</v>
      </c>
      <c r="G76" s="25">
        <v>10</v>
      </c>
      <c r="H76" s="32"/>
      <c r="I76" s="24">
        <v>6230</v>
      </c>
      <c r="J76" s="32"/>
      <c r="K76" s="23">
        <v>2330</v>
      </c>
      <c r="L76" s="32"/>
      <c r="M76" s="21" t="s">
        <v>2</v>
      </c>
      <c r="N76" s="31"/>
      <c r="O76" s="19" t="s">
        <v>2</v>
      </c>
      <c r="P76" s="30"/>
      <c r="Q76" s="17"/>
      <c r="R76" s="29"/>
      <c r="S76" s="15" t="s">
        <v>2</v>
      </c>
      <c r="T76" s="29"/>
      <c r="U76" s="15"/>
      <c r="V76" s="29"/>
      <c r="W76" s="15"/>
      <c r="X76" s="29"/>
      <c r="Y76" s="15"/>
      <c r="Z76" s="29"/>
      <c r="AA76" s="15" t="s">
        <v>2</v>
      </c>
      <c r="AB76" s="14" t="s">
        <v>230</v>
      </c>
    </row>
    <row r="77" spans="1:28" x14ac:dyDescent="0.2">
      <c r="A77" s="169" t="s">
        <v>358</v>
      </c>
      <c r="B77" s="169" t="s">
        <v>419</v>
      </c>
      <c r="C77" s="475">
        <v>14350</v>
      </c>
      <c r="D77" s="28">
        <v>4350</v>
      </c>
      <c r="E77" s="27" t="s">
        <v>85</v>
      </c>
      <c r="F77" s="26" t="s">
        <v>11</v>
      </c>
      <c r="G77" s="25">
        <v>4</v>
      </c>
      <c r="H77" s="32"/>
      <c r="I77" s="24">
        <v>29684</v>
      </c>
      <c r="J77" s="32"/>
      <c r="K77" s="23">
        <v>14260</v>
      </c>
      <c r="L77" s="32"/>
      <c r="M77" s="21" t="s">
        <v>2</v>
      </c>
      <c r="N77" s="31"/>
      <c r="O77" s="19" t="s">
        <v>2</v>
      </c>
      <c r="P77" s="30"/>
      <c r="Q77" s="17"/>
      <c r="R77" s="29"/>
      <c r="S77" s="15" t="s">
        <v>2</v>
      </c>
      <c r="T77" s="29"/>
      <c r="U77" s="15"/>
      <c r="V77" s="29"/>
      <c r="W77" s="15" t="s">
        <v>2</v>
      </c>
      <c r="X77" s="29"/>
      <c r="Y77" s="15"/>
      <c r="Z77" s="29"/>
      <c r="AA77" s="15" t="s">
        <v>2</v>
      </c>
      <c r="AB77" s="14" t="s">
        <v>230</v>
      </c>
    </row>
    <row r="78" spans="1:28" x14ac:dyDescent="0.2">
      <c r="A78" s="169" t="s">
        <v>420</v>
      </c>
      <c r="B78" s="169" t="s">
        <v>421</v>
      </c>
      <c r="C78" s="475">
        <v>14400</v>
      </c>
      <c r="D78" s="28">
        <v>4400</v>
      </c>
      <c r="E78" s="27" t="s">
        <v>84</v>
      </c>
      <c r="F78" s="26" t="s">
        <v>6</v>
      </c>
      <c r="G78" s="25">
        <v>4</v>
      </c>
      <c r="H78" s="32"/>
      <c r="I78" s="24">
        <v>21505</v>
      </c>
      <c r="J78" s="32"/>
      <c r="K78" s="23">
        <v>10480</v>
      </c>
      <c r="L78" s="32"/>
      <c r="M78" s="21" t="s">
        <v>2</v>
      </c>
      <c r="N78" s="31"/>
      <c r="O78" s="19" t="s">
        <v>2</v>
      </c>
      <c r="P78" s="30"/>
      <c r="Q78" s="17"/>
      <c r="R78" s="29"/>
      <c r="S78" s="15" t="s">
        <v>2</v>
      </c>
      <c r="T78" s="29"/>
      <c r="U78" s="15" t="s">
        <v>2</v>
      </c>
      <c r="V78" s="29"/>
      <c r="W78" s="15"/>
      <c r="X78" s="29"/>
      <c r="Y78" s="15" t="s">
        <v>2</v>
      </c>
      <c r="Z78" s="29"/>
      <c r="AA78" s="15" t="s">
        <v>2</v>
      </c>
      <c r="AB78" s="14" t="s">
        <v>230</v>
      </c>
    </row>
    <row r="79" spans="1:28" x14ac:dyDescent="0.2">
      <c r="A79" s="169" t="s">
        <v>345</v>
      </c>
      <c r="B79" s="169" t="s">
        <v>415</v>
      </c>
      <c r="C79" s="475">
        <v>12930</v>
      </c>
      <c r="D79" s="28">
        <v>4450</v>
      </c>
      <c r="E79" s="27" t="s">
        <v>83</v>
      </c>
      <c r="F79" s="26" t="s">
        <v>8</v>
      </c>
      <c r="G79" s="25">
        <v>2</v>
      </c>
      <c r="H79" s="32"/>
      <c r="I79" s="24">
        <v>61422</v>
      </c>
      <c r="J79" s="32"/>
      <c r="K79" s="23">
        <v>23035</v>
      </c>
      <c r="L79" s="32"/>
      <c r="M79" s="21" t="s">
        <v>2</v>
      </c>
      <c r="N79" s="31"/>
      <c r="O79" s="19" t="s">
        <v>2</v>
      </c>
      <c r="P79" s="30"/>
      <c r="Q79" s="17"/>
      <c r="R79" s="29"/>
      <c r="S79" s="15" t="s">
        <v>2</v>
      </c>
      <c r="T79" s="29"/>
      <c r="U79" s="15" t="s">
        <v>2</v>
      </c>
      <c r="V79" s="29"/>
      <c r="W79" s="15"/>
      <c r="X79" s="29"/>
      <c r="Y79" s="15" t="s">
        <v>2</v>
      </c>
      <c r="Z79" s="29"/>
      <c r="AA79" s="15" t="s">
        <v>2</v>
      </c>
      <c r="AB79" s="14" t="s">
        <v>230</v>
      </c>
    </row>
    <row r="80" spans="1:28" x14ac:dyDescent="0.2">
      <c r="A80" s="169" t="s">
        <v>412</v>
      </c>
      <c r="B80" s="169" t="s">
        <v>422</v>
      </c>
      <c r="C80" s="475">
        <v>14500</v>
      </c>
      <c r="D80" s="28">
        <v>4500</v>
      </c>
      <c r="E80" s="27" t="s">
        <v>82</v>
      </c>
      <c r="F80" s="26" t="s">
        <v>8</v>
      </c>
      <c r="G80" s="25">
        <v>3</v>
      </c>
      <c r="H80" s="32"/>
      <c r="I80" s="24">
        <v>122859</v>
      </c>
      <c r="J80" s="32"/>
      <c r="K80" s="23">
        <v>44150</v>
      </c>
      <c r="L80" s="32"/>
      <c r="M80" s="21" t="s">
        <v>2</v>
      </c>
      <c r="N80" s="31"/>
      <c r="O80" s="19" t="s">
        <v>2</v>
      </c>
      <c r="P80" s="30"/>
      <c r="Q80" s="17"/>
      <c r="R80" s="29"/>
      <c r="S80" s="15" t="s">
        <v>2</v>
      </c>
      <c r="T80" s="29"/>
      <c r="U80" s="15" t="s">
        <v>2</v>
      </c>
      <c r="V80" s="29"/>
      <c r="W80" s="15"/>
      <c r="X80" s="29"/>
      <c r="Y80" s="15" t="s">
        <v>2</v>
      </c>
      <c r="Z80" s="29"/>
      <c r="AA80" s="15" t="s">
        <v>2</v>
      </c>
      <c r="AB80" s="14" t="s">
        <v>326</v>
      </c>
    </row>
    <row r="81" spans="1:28" x14ac:dyDescent="0.2">
      <c r="A81" s="169" t="s">
        <v>349</v>
      </c>
      <c r="B81" s="169" t="s">
        <v>423</v>
      </c>
      <c r="C81" s="475">
        <v>14550</v>
      </c>
      <c r="D81" s="28">
        <v>4550</v>
      </c>
      <c r="E81" s="27" t="s">
        <v>81</v>
      </c>
      <c r="F81" s="26" t="s">
        <v>11</v>
      </c>
      <c r="G81" s="25">
        <v>10</v>
      </c>
      <c r="H81" s="32"/>
      <c r="I81" s="24">
        <v>9537</v>
      </c>
      <c r="J81" s="32"/>
      <c r="K81" s="23">
        <v>4063</v>
      </c>
      <c r="L81" s="32"/>
      <c r="M81" s="21" t="s">
        <v>2</v>
      </c>
      <c r="N81" s="31"/>
      <c r="O81" s="19" t="s">
        <v>2</v>
      </c>
      <c r="P81" s="30"/>
      <c r="Q81" s="17"/>
      <c r="R81" s="29"/>
      <c r="S81" s="15" t="s">
        <v>2</v>
      </c>
      <c r="T81" s="29"/>
      <c r="U81" s="15"/>
      <c r="V81" s="29"/>
      <c r="W81" s="15"/>
      <c r="X81" s="29"/>
      <c r="Y81" s="15"/>
      <c r="Z81" s="29"/>
      <c r="AA81" s="15" t="s">
        <v>2</v>
      </c>
      <c r="AB81" s="14" t="s">
        <v>230</v>
      </c>
    </row>
    <row r="82" spans="1:28" x14ac:dyDescent="0.2">
      <c r="A82" s="169" t="s">
        <v>353</v>
      </c>
      <c r="B82" s="169" t="s">
        <v>424</v>
      </c>
      <c r="C82" s="475">
        <v>14600</v>
      </c>
      <c r="D82" s="28">
        <v>4600</v>
      </c>
      <c r="E82" s="27" t="s">
        <v>80</v>
      </c>
      <c r="F82" s="26" t="s">
        <v>3</v>
      </c>
      <c r="G82" s="25">
        <v>10</v>
      </c>
      <c r="H82" s="32"/>
      <c r="I82" s="24">
        <v>6767</v>
      </c>
      <c r="J82" s="32"/>
      <c r="K82" s="23">
        <v>2533</v>
      </c>
      <c r="L82" s="32"/>
      <c r="M82" s="21" t="s">
        <v>2</v>
      </c>
      <c r="N82" s="31"/>
      <c r="O82" s="19" t="s">
        <v>2</v>
      </c>
      <c r="P82" s="30"/>
      <c r="Q82" s="17"/>
      <c r="R82" s="29"/>
      <c r="S82" s="15"/>
      <c r="T82" s="29"/>
      <c r="U82" s="15" t="s">
        <v>2</v>
      </c>
      <c r="V82" s="29"/>
      <c r="W82" s="15"/>
      <c r="X82" s="29"/>
      <c r="Y82" s="15"/>
      <c r="Z82" s="29"/>
      <c r="AA82" s="15"/>
      <c r="AB82" s="14"/>
    </row>
    <row r="83" spans="1:28" x14ac:dyDescent="0.2">
      <c r="A83" s="169" t="s">
        <v>384</v>
      </c>
      <c r="B83" s="169" t="s">
        <v>425</v>
      </c>
      <c r="C83" s="475">
        <v>14650</v>
      </c>
      <c r="D83" s="28">
        <v>4650</v>
      </c>
      <c r="E83" s="27" t="s">
        <v>79</v>
      </c>
      <c r="F83" s="26" t="s">
        <v>6</v>
      </c>
      <c r="G83" s="25">
        <v>5</v>
      </c>
      <c r="H83" s="32"/>
      <c r="I83" s="24">
        <v>204166</v>
      </c>
      <c r="J83" s="32"/>
      <c r="K83" s="23">
        <v>76894</v>
      </c>
      <c r="L83" s="32"/>
      <c r="M83" s="21" t="s">
        <v>2</v>
      </c>
      <c r="N83" s="31"/>
      <c r="O83" s="19" t="s">
        <v>2</v>
      </c>
      <c r="P83" s="30"/>
      <c r="Q83" s="17"/>
      <c r="R83" s="29"/>
      <c r="S83" s="15" t="s">
        <v>2</v>
      </c>
      <c r="T83" s="29"/>
      <c r="U83" s="15" t="s">
        <v>2</v>
      </c>
      <c r="V83" s="29"/>
      <c r="W83" s="15"/>
      <c r="X83" s="29"/>
      <c r="Y83" s="15" t="s">
        <v>2</v>
      </c>
      <c r="Z83" s="29"/>
      <c r="AA83" s="15" t="s">
        <v>2</v>
      </c>
      <c r="AB83" s="14" t="s">
        <v>230</v>
      </c>
    </row>
    <row r="84" spans="1:28" x14ac:dyDescent="0.2">
      <c r="A84" s="169" t="s">
        <v>412</v>
      </c>
      <c r="B84" s="169" t="s">
        <v>426</v>
      </c>
      <c r="C84" s="475">
        <v>14700</v>
      </c>
      <c r="D84" s="28">
        <v>4700</v>
      </c>
      <c r="E84" s="27" t="s">
        <v>78</v>
      </c>
      <c r="F84" s="26" t="s">
        <v>8</v>
      </c>
      <c r="G84" s="25">
        <v>2</v>
      </c>
      <c r="H84" s="32"/>
      <c r="I84" s="24">
        <v>35959</v>
      </c>
      <c r="J84" s="32"/>
      <c r="K84" s="23">
        <v>15296</v>
      </c>
      <c r="L84" s="32"/>
      <c r="M84" s="21" t="s">
        <v>2</v>
      </c>
      <c r="N84" s="31"/>
      <c r="O84" s="19" t="s">
        <v>2</v>
      </c>
      <c r="P84" s="30"/>
      <c r="Q84" s="17"/>
      <c r="R84" s="29"/>
      <c r="S84" s="15" t="s">
        <v>2</v>
      </c>
      <c r="T84" s="29"/>
      <c r="U84" s="15" t="s">
        <v>2</v>
      </c>
      <c r="V84" s="29"/>
      <c r="W84" s="15"/>
      <c r="X84" s="29"/>
      <c r="Y84" s="15" t="s">
        <v>2</v>
      </c>
      <c r="Z84" s="29"/>
      <c r="AA84" s="15"/>
      <c r="AB84" s="14"/>
    </row>
    <row r="85" spans="1:28" x14ac:dyDescent="0.2">
      <c r="A85" s="169" t="s">
        <v>381</v>
      </c>
      <c r="B85" s="169" t="s">
        <v>427</v>
      </c>
      <c r="C85" s="475">
        <v>14750</v>
      </c>
      <c r="D85" s="28">
        <v>4750</v>
      </c>
      <c r="E85" s="27" t="s">
        <v>77</v>
      </c>
      <c r="F85" s="26" t="s">
        <v>3</v>
      </c>
      <c r="G85" s="25">
        <v>11</v>
      </c>
      <c r="H85" s="32"/>
      <c r="I85" s="24">
        <v>11645</v>
      </c>
      <c r="J85" s="32"/>
      <c r="K85" s="23">
        <v>5269</v>
      </c>
      <c r="L85" s="32"/>
      <c r="M85" s="21" t="s">
        <v>2</v>
      </c>
      <c r="N85" s="31"/>
      <c r="O85" s="19" t="s">
        <v>2</v>
      </c>
      <c r="P85" s="30"/>
      <c r="Q85" s="17"/>
      <c r="R85" s="29"/>
      <c r="S85" s="15" t="s">
        <v>2</v>
      </c>
      <c r="T85" s="29"/>
      <c r="U85" s="15"/>
      <c r="V85" s="29"/>
      <c r="W85" s="15"/>
      <c r="X85" s="29"/>
      <c r="Y85" s="15" t="s">
        <v>2</v>
      </c>
      <c r="Z85" s="29"/>
      <c r="AA85" s="15" t="s">
        <v>2</v>
      </c>
      <c r="AB85" s="14" t="s">
        <v>230</v>
      </c>
    </row>
    <row r="86" spans="1:28" x14ac:dyDescent="0.2">
      <c r="A86" s="169" t="s">
        <v>345</v>
      </c>
      <c r="B86" s="169" t="s">
        <v>346</v>
      </c>
      <c r="C86" s="475">
        <v>14170</v>
      </c>
      <c r="D86" s="28">
        <v>4800</v>
      </c>
      <c r="E86" s="27" t="s">
        <v>76</v>
      </c>
      <c r="F86" s="26" t="s">
        <v>8</v>
      </c>
      <c r="G86" s="25">
        <v>2</v>
      </c>
      <c r="H86" s="32"/>
      <c r="I86" s="24">
        <v>58756</v>
      </c>
      <c r="J86" s="32"/>
      <c r="K86" s="23">
        <v>25075</v>
      </c>
      <c r="L86" s="32"/>
      <c r="M86" s="21" t="s">
        <v>2</v>
      </c>
      <c r="N86" s="31"/>
      <c r="O86" s="19" t="s">
        <v>2</v>
      </c>
      <c r="P86" s="30"/>
      <c r="Q86" s="17"/>
      <c r="R86" s="29"/>
      <c r="S86" s="15" t="s">
        <v>2</v>
      </c>
      <c r="T86" s="29"/>
      <c r="U86" s="15" t="s">
        <v>2</v>
      </c>
      <c r="V86" s="29"/>
      <c r="W86" s="15"/>
      <c r="X86" s="29"/>
      <c r="Y86" s="15" t="s">
        <v>2</v>
      </c>
      <c r="Z86" s="29"/>
      <c r="AA86" s="15" t="s">
        <v>2</v>
      </c>
      <c r="AB86" s="14" t="s">
        <v>230</v>
      </c>
    </row>
    <row r="87" spans="1:28" x14ac:dyDescent="0.2">
      <c r="A87" s="169" t="s">
        <v>349</v>
      </c>
      <c r="B87" s="169" t="s">
        <v>428</v>
      </c>
      <c r="C87" s="475">
        <v>14850</v>
      </c>
      <c r="D87" s="28">
        <v>4850</v>
      </c>
      <c r="E87" s="27" t="s">
        <v>75</v>
      </c>
      <c r="F87" s="26" t="s">
        <v>11</v>
      </c>
      <c r="G87" s="25">
        <v>4</v>
      </c>
      <c r="H87" s="32"/>
      <c r="I87" s="24">
        <v>44741</v>
      </c>
      <c r="J87" s="32"/>
      <c r="K87" s="23">
        <v>18467</v>
      </c>
      <c r="L87" s="32"/>
      <c r="M87" s="21" t="s">
        <v>2</v>
      </c>
      <c r="N87" s="31"/>
      <c r="O87" s="19" t="s">
        <v>2</v>
      </c>
      <c r="P87" s="30"/>
      <c r="Q87" s="17"/>
      <c r="R87" s="29"/>
      <c r="S87" s="15" t="s">
        <v>2</v>
      </c>
      <c r="T87" s="29"/>
      <c r="U87" s="15"/>
      <c r="V87" s="29"/>
      <c r="W87" s="15" t="s">
        <v>2</v>
      </c>
      <c r="X87" s="29"/>
      <c r="Y87" s="15"/>
      <c r="Z87" s="29"/>
      <c r="AA87" s="15" t="s">
        <v>2</v>
      </c>
      <c r="AB87" s="14" t="s">
        <v>230</v>
      </c>
    </row>
    <row r="88" spans="1:28" x14ac:dyDescent="0.2">
      <c r="A88" s="169" t="s">
        <v>353</v>
      </c>
      <c r="B88" s="169" t="s">
        <v>429</v>
      </c>
      <c r="C88" s="475">
        <v>14870</v>
      </c>
      <c r="D88" s="28">
        <v>4880</v>
      </c>
      <c r="E88" s="27" t="s">
        <v>74</v>
      </c>
      <c r="F88" s="26" t="s">
        <v>3</v>
      </c>
      <c r="G88" s="25">
        <v>4</v>
      </c>
      <c r="H88" s="32"/>
      <c r="I88" s="24">
        <v>21416</v>
      </c>
      <c r="J88" s="32"/>
      <c r="K88" s="23">
        <v>11350</v>
      </c>
      <c r="L88" s="32"/>
      <c r="M88" s="21" t="s">
        <v>2</v>
      </c>
      <c r="N88" s="31"/>
      <c r="O88" s="19" t="s">
        <v>2</v>
      </c>
      <c r="P88" s="30"/>
      <c r="Q88" s="17"/>
      <c r="R88" s="29"/>
      <c r="S88" s="15" t="s">
        <v>2</v>
      </c>
      <c r="T88" s="29"/>
      <c r="U88" s="15"/>
      <c r="V88" s="29"/>
      <c r="W88" s="15"/>
      <c r="X88" s="29"/>
      <c r="Y88" s="15" t="s">
        <v>2</v>
      </c>
      <c r="Z88" s="29"/>
      <c r="AA88" s="15" t="s">
        <v>2</v>
      </c>
      <c r="AB88" s="14" t="s">
        <v>230</v>
      </c>
    </row>
    <row r="89" spans="1:28" x14ac:dyDescent="0.2">
      <c r="A89" s="169" t="s">
        <v>347</v>
      </c>
      <c r="B89" s="169" t="s">
        <v>430</v>
      </c>
      <c r="C89" s="475">
        <v>14900</v>
      </c>
      <c r="D89" s="28">
        <v>4900</v>
      </c>
      <c r="E89" s="27" t="s">
        <v>73</v>
      </c>
      <c r="F89" s="26" t="s">
        <v>8</v>
      </c>
      <c r="G89" s="25">
        <v>7</v>
      </c>
      <c r="H89" s="32"/>
      <c r="I89" s="24">
        <v>204594</v>
      </c>
      <c r="J89" s="32"/>
      <c r="K89" s="23">
        <v>65437</v>
      </c>
      <c r="L89" s="32"/>
      <c r="M89" s="21" t="s">
        <v>2</v>
      </c>
      <c r="N89" s="31"/>
      <c r="O89" s="19" t="s">
        <v>2</v>
      </c>
      <c r="P89" s="30"/>
      <c r="Q89" s="17" t="s">
        <v>2</v>
      </c>
      <c r="R89" s="29"/>
      <c r="S89" s="15" t="s">
        <v>2</v>
      </c>
      <c r="T89" s="29"/>
      <c r="U89" s="15" t="s">
        <v>2</v>
      </c>
      <c r="V89" s="29"/>
      <c r="W89" s="15"/>
      <c r="X89" s="29"/>
      <c r="Y89" s="15" t="s">
        <v>2</v>
      </c>
      <c r="Z89" s="29"/>
      <c r="AA89" s="15" t="s">
        <v>2</v>
      </c>
      <c r="AB89" s="14" t="s">
        <v>230</v>
      </c>
    </row>
    <row r="90" spans="1:28" x14ac:dyDescent="0.2">
      <c r="A90" s="169" t="s">
        <v>343</v>
      </c>
      <c r="B90" s="169" t="s">
        <v>431</v>
      </c>
      <c r="C90" s="475">
        <v>14920</v>
      </c>
      <c r="D90" s="28">
        <v>4920</v>
      </c>
      <c r="E90" s="27" t="s">
        <v>72</v>
      </c>
      <c r="F90" s="26" t="s">
        <v>3</v>
      </c>
      <c r="G90" s="25">
        <v>10</v>
      </c>
      <c r="H90" s="32"/>
      <c r="I90" s="24">
        <v>7759</v>
      </c>
      <c r="J90" s="32"/>
      <c r="K90" s="23">
        <v>2912</v>
      </c>
      <c r="L90" s="32"/>
      <c r="M90" s="21" t="s">
        <v>2</v>
      </c>
      <c r="N90" s="31"/>
      <c r="O90" s="19" t="s">
        <v>2</v>
      </c>
      <c r="P90" s="30"/>
      <c r="Q90" s="17"/>
      <c r="R90" s="29"/>
      <c r="S90" s="15" t="s">
        <v>2</v>
      </c>
      <c r="T90" s="29"/>
      <c r="U90" s="15"/>
      <c r="V90" s="29"/>
      <c r="W90" s="15"/>
      <c r="X90" s="29"/>
      <c r="Y90" s="15" t="s">
        <v>2</v>
      </c>
      <c r="Z90" s="29"/>
      <c r="AA90" s="15" t="s">
        <v>2</v>
      </c>
      <c r="AB90" s="14" t="s">
        <v>230</v>
      </c>
    </row>
    <row r="91" spans="1:28" x14ac:dyDescent="0.2">
      <c r="A91" s="169" t="s">
        <v>362</v>
      </c>
      <c r="B91" s="169" t="s">
        <v>432</v>
      </c>
      <c r="C91" s="475">
        <v>14950</v>
      </c>
      <c r="D91" s="28">
        <v>4950</v>
      </c>
      <c r="E91" s="27" t="s">
        <v>71</v>
      </c>
      <c r="F91" s="26" t="s">
        <v>3</v>
      </c>
      <c r="G91" s="25">
        <v>9</v>
      </c>
      <c r="H91" s="32"/>
      <c r="I91" s="24">
        <v>3025</v>
      </c>
      <c r="J91" s="32"/>
      <c r="K91" s="23">
        <v>1446</v>
      </c>
      <c r="L91" s="32"/>
      <c r="M91" s="21" t="s">
        <v>2</v>
      </c>
      <c r="N91" s="31"/>
      <c r="O91" s="19" t="s">
        <v>2</v>
      </c>
      <c r="P91" s="30"/>
      <c r="Q91" s="17"/>
      <c r="R91" s="29"/>
      <c r="S91" s="15" t="s">
        <v>2</v>
      </c>
      <c r="T91" s="29"/>
      <c r="U91" s="15"/>
      <c r="V91" s="29"/>
      <c r="W91" s="15"/>
      <c r="X91" s="29"/>
      <c r="Y91" s="15" t="s">
        <v>2</v>
      </c>
      <c r="Z91" s="29"/>
      <c r="AA91" s="15" t="s">
        <v>2</v>
      </c>
      <c r="AB91" s="14" t="s">
        <v>230</v>
      </c>
    </row>
    <row r="92" spans="1:28" x14ac:dyDescent="0.2">
      <c r="A92" s="169" t="s">
        <v>384</v>
      </c>
      <c r="B92" s="169" t="s">
        <v>433</v>
      </c>
      <c r="C92" s="475">
        <v>15050</v>
      </c>
      <c r="D92" s="28">
        <v>5050</v>
      </c>
      <c r="E92" s="27" t="s">
        <v>70</v>
      </c>
      <c r="F92" s="26" t="s">
        <v>6</v>
      </c>
      <c r="G92" s="25">
        <v>4</v>
      </c>
      <c r="H92" s="32"/>
      <c r="I92" s="24">
        <v>76607</v>
      </c>
      <c r="J92" s="32"/>
      <c r="K92" s="23">
        <v>29445</v>
      </c>
      <c r="L92" s="32"/>
      <c r="M92" s="21" t="s">
        <v>2</v>
      </c>
      <c r="N92" s="31"/>
      <c r="O92" s="19" t="s">
        <v>2</v>
      </c>
      <c r="P92" s="30"/>
      <c r="Q92" s="17"/>
      <c r="R92" s="29"/>
      <c r="S92" s="15" t="s">
        <v>2</v>
      </c>
      <c r="T92" s="29"/>
      <c r="U92" s="15"/>
      <c r="V92" s="29"/>
      <c r="W92" s="15"/>
      <c r="X92" s="29"/>
      <c r="Y92" s="15"/>
      <c r="Z92" s="29"/>
      <c r="AA92" s="15" t="s">
        <v>2</v>
      </c>
      <c r="AB92" s="14" t="s">
        <v>230</v>
      </c>
    </row>
    <row r="93" spans="1:28" x14ac:dyDescent="0.2">
      <c r="A93" s="169"/>
      <c r="B93" s="169" t="s">
        <v>434</v>
      </c>
      <c r="C93" s="475">
        <v>15990</v>
      </c>
      <c r="D93" s="35">
        <v>5150</v>
      </c>
      <c r="E93" s="34" t="s">
        <v>69</v>
      </c>
      <c r="F93" s="26" t="s">
        <v>8</v>
      </c>
      <c r="G93" s="25">
        <v>2</v>
      </c>
      <c r="H93" s="32"/>
      <c r="I93" s="24">
        <v>45365</v>
      </c>
      <c r="J93" s="32"/>
      <c r="K93" s="23">
        <v>17598</v>
      </c>
      <c r="L93" s="32"/>
      <c r="M93" s="21" t="s">
        <v>2</v>
      </c>
      <c r="N93" s="31"/>
      <c r="O93" s="19" t="s">
        <v>2</v>
      </c>
      <c r="P93" s="30"/>
      <c r="Q93" s="17" t="s">
        <v>2</v>
      </c>
      <c r="R93" s="29"/>
      <c r="S93" s="15" t="s">
        <v>2</v>
      </c>
      <c r="T93" s="29"/>
      <c r="U93" s="15" t="s">
        <v>2</v>
      </c>
      <c r="V93" s="29"/>
      <c r="W93" s="15"/>
      <c r="X93" s="29"/>
      <c r="Y93" s="15" t="s">
        <v>2</v>
      </c>
      <c r="Z93" s="29"/>
      <c r="AA93" s="15" t="s">
        <v>2</v>
      </c>
      <c r="AB93" s="14" t="s">
        <v>230</v>
      </c>
    </row>
    <row r="94" spans="1:28" x14ac:dyDescent="0.2">
      <c r="A94" s="169" t="s">
        <v>345</v>
      </c>
      <c r="B94" s="169" t="s">
        <v>346</v>
      </c>
      <c r="C94" s="475">
        <v>14170</v>
      </c>
      <c r="D94" s="28">
        <v>5200</v>
      </c>
      <c r="E94" s="27" t="s">
        <v>68</v>
      </c>
      <c r="F94" s="26" t="s">
        <v>8</v>
      </c>
      <c r="G94" s="25">
        <v>3</v>
      </c>
      <c r="H94" s="32"/>
      <c r="I94" s="24">
        <v>84270</v>
      </c>
      <c r="J94" s="32"/>
      <c r="K94" s="23">
        <v>33494</v>
      </c>
      <c r="L94" s="32"/>
      <c r="M94" s="21" t="s">
        <v>2</v>
      </c>
      <c r="N94" s="31"/>
      <c r="O94" s="19" t="s">
        <v>2</v>
      </c>
      <c r="P94" s="30"/>
      <c r="Q94" s="17"/>
      <c r="R94" s="29"/>
      <c r="S94" s="15" t="s">
        <v>2</v>
      </c>
      <c r="T94" s="29"/>
      <c r="U94" s="15" t="s">
        <v>2</v>
      </c>
      <c r="V94" s="29"/>
      <c r="W94" s="15" t="s">
        <v>2</v>
      </c>
      <c r="X94" s="29"/>
      <c r="Y94" s="15" t="s">
        <v>2</v>
      </c>
      <c r="Z94" s="29"/>
      <c r="AA94" s="15" t="s">
        <v>2</v>
      </c>
      <c r="AB94" s="14" t="s">
        <v>326</v>
      </c>
    </row>
    <row r="95" spans="1:28" x14ac:dyDescent="0.2">
      <c r="A95" s="169" t="s">
        <v>353</v>
      </c>
      <c r="B95" s="169" t="s">
        <v>435</v>
      </c>
      <c r="C95" s="475">
        <v>15270</v>
      </c>
      <c r="D95" s="28">
        <v>5270</v>
      </c>
      <c r="E95" s="27" t="s">
        <v>67</v>
      </c>
      <c r="F95" s="26" t="s">
        <v>3</v>
      </c>
      <c r="G95" s="25">
        <v>4</v>
      </c>
      <c r="H95" s="32"/>
      <c r="I95" s="24">
        <v>24191</v>
      </c>
      <c r="J95" s="32"/>
      <c r="K95" s="23">
        <v>14633</v>
      </c>
      <c r="L95" s="32"/>
      <c r="M95" s="21" t="s">
        <v>2</v>
      </c>
      <c r="N95" s="31"/>
      <c r="O95" s="19" t="s">
        <v>2</v>
      </c>
      <c r="P95" s="30"/>
      <c r="Q95" s="17"/>
      <c r="R95" s="29"/>
      <c r="S95" s="15" t="s">
        <v>2</v>
      </c>
      <c r="T95" s="29"/>
      <c r="U95" s="15"/>
      <c r="V95" s="29"/>
      <c r="W95" s="15"/>
      <c r="X95" s="29"/>
      <c r="Y95" s="15"/>
      <c r="Z95" s="29"/>
      <c r="AA95" s="15" t="s">
        <v>2</v>
      </c>
      <c r="AB95" s="14" t="s">
        <v>230</v>
      </c>
    </row>
    <row r="96" spans="1:28" x14ac:dyDescent="0.2">
      <c r="A96" s="169" t="s">
        <v>343</v>
      </c>
      <c r="B96" s="169" t="s">
        <v>436</v>
      </c>
      <c r="C96" s="475">
        <v>15300</v>
      </c>
      <c r="D96" s="28">
        <v>5300</v>
      </c>
      <c r="E96" s="27" t="s">
        <v>66</v>
      </c>
      <c r="F96" s="26" t="s">
        <v>3</v>
      </c>
      <c r="G96" s="25">
        <v>11</v>
      </c>
      <c r="H96" s="32"/>
      <c r="I96" s="24">
        <v>14053</v>
      </c>
      <c r="J96" s="32"/>
      <c r="K96" s="23">
        <v>6580</v>
      </c>
      <c r="L96" s="32"/>
      <c r="M96" s="21" t="s">
        <v>2</v>
      </c>
      <c r="N96" s="31"/>
      <c r="O96" s="19" t="s">
        <v>2</v>
      </c>
      <c r="P96" s="30"/>
      <c r="Q96" s="17"/>
      <c r="R96" s="29"/>
      <c r="S96" s="15" t="s">
        <v>2</v>
      </c>
      <c r="T96" s="29"/>
      <c r="U96" s="15"/>
      <c r="V96" s="29"/>
      <c r="W96" s="15" t="s">
        <v>2</v>
      </c>
      <c r="X96" s="29"/>
      <c r="Y96" s="15" t="s">
        <v>2</v>
      </c>
      <c r="Z96" s="29"/>
      <c r="AA96" s="15" t="s">
        <v>2</v>
      </c>
      <c r="AB96" s="14" t="s">
        <v>230</v>
      </c>
    </row>
    <row r="97" spans="1:28" x14ac:dyDescent="0.2">
      <c r="A97" s="169"/>
      <c r="B97" s="169" t="s">
        <v>437</v>
      </c>
      <c r="C97" s="475">
        <v>15350</v>
      </c>
      <c r="D97" s="28">
        <v>5350</v>
      </c>
      <c r="E97" s="27" t="s">
        <v>65</v>
      </c>
      <c r="F97" s="26" t="s">
        <v>8</v>
      </c>
      <c r="G97" s="25">
        <v>2</v>
      </c>
      <c r="H97" s="32"/>
      <c r="I97" s="24">
        <v>30496</v>
      </c>
      <c r="J97" s="32"/>
      <c r="K97" s="23">
        <v>13483</v>
      </c>
      <c r="L97" s="32"/>
      <c r="M97" s="21" t="s">
        <v>2</v>
      </c>
      <c r="N97" s="31"/>
      <c r="O97" s="19" t="s">
        <v>2</v>
      </c>
      <c r="P97" s="30"/>
      <c r="Q97" s="17"/>
      <c r="R97" s="29"/>
      <c r="S97" s="15" t="s">
        <v>2</v>
      </c>
      <c r="T97" s="29"/>
      <c r="U97" s="15" t="s">
        <v>2</v>
      </c>
      <c r="V97" s="29"/>
      <c r="W97" s="15"/>
      <c r="X97" s="29"/>
      <c r="Y97" s="15" t="s">
        <v>2</v>
      </c>
      <c r="Z97" s="29"/>
      <c r="AA97" s="15" t="s">
        <v>2</v>
      </c>
      <c r="AB97" s="14" t="s">
        <v>230</v>
      </c>
    </row>
    <row r="98" spans="1:28" x14ac:dyDescent="0.2">
      <c r="A98" s="169" t="s">
        <v>341</v>
      </c>
      <c r="B98" s="169" t="s">
        <v>438</v>
      </c>
      <c r="C98" s="475">
        <v>15520</v>
      </c>
      <c r="D98" s="28">
        <v>5500</v>
      </c>
      <c r="E98" s="27" t="s">
        <v>64</v>
      </c>
      <c r="F98" s="26" t="s">
        <v>3</v>
      </c>
      <c r="G98" s="25">
        <v>10</v>
      </c>
      <c r="H98" s="36"/>
      <c r="I98" s="24">
        <v>7599</v>
      </c>
      <c r="J98" s="36"/>
      <c r="K98" s="23">
        <v>3968</v>
      </c>
      <c r="L98" s="36"/>
      <c r="M98" s="21" t="s">
        <v>2</v>
      </c>
      <c r="N98" s="31"/>
      <c r="O98" s="19" t="s">
        <v>2</v>
      </c>
      <c r="P98" s="30"/>
      <c r="Q98" s="17"/>
      <c r="R98" s="29"/>
      <c r="S98" s="15" t="s">
        <v>2</v>
      </c>
      <c r="T98" s="29"/>
      <c r="U98" s="15"/>
      <c r="V98" s="29"/>
      <c r="W98" s="15"/>
      <c r="X98" s="29"/>
      <c r="Y98" s="15"/>
      <c r="Z98" s="29"/>
      <c r="AA98" s="15" t="s">
        <v>2</v>
      </c>
      <c r="AB98" s="14" t="s">
        <v>230</v>
      </c>
    </row>
    <row r="99" spans="1:28" x14ac:dyDescent="0.2">
      <c r="A99" s="169" t="s">
        <v>381</v>
      </c>
      <c r="B99" s="169" t="s">
        <v>417</v>
      </c>
      <c r="C99" s="475">
        <v>15560</v>
      </c>
      <c r="D99" s="28">
        <v>5550</v>
      </c>
      <c r="E99" s="27" t="s">
        <v>63</v>
      </c>
      <c r="F99" s="26" t="s">
        <v>3</v>
      </c>
      <c r="G99" s="25">
        <v>9</v>
      </c>
      <c r="H99" s="32"/>
      <c r="I99" s="24">
        <v>2558</v>
      </c>
      <c r="J99" s="32"/>
      <c r="K99" s="23">
        <v>1070</v>
      </c>
      <c r="L99" s="32"/>
      <c r="M99" s="21" t="s">
        <v>2</v>
      </c>
      <c r="N99" s="31"/>
      <c r="O99" s="19" t="s">
        <v>2</v>
      </c>
      <c r="P99" s="30"/>
      <c r="Q99" s="17"/>
      <c r="R99" s="29"/>
      <c r="S99" s="15" t="s">
        <v>2</v>
      </c>
      <c r="T99" s="29"/>
      <c r="U99" s="15"/>
      <c r="V99" s="29"/>
      <c r="W99" s="15"/>
      <c r="X99" s="29"/>
      <c r="Y99" s="15"/>
      <c r="Z99" s="29"/>
      <c r="AA99" s="15"/>
      <c r="AB99" s="14"/>
    </row>
    <row r="100" spans="1:28" x14ac:dyDescent="0.2">
      <c r="A100" s="169" t="s">
        <v>384</v>
      </c>
      <c r="B100" s="169" t="s">
        <v>439</v>
      </c>
      <c r="C100" s="475">
        <v>15650</v>
      </c>
      <c r="D100" s="28">
        <v>5650</v>
      </c>
      <c r="E100" s="27" t="s">
        <v>62</v>
      </c>
      <c r="F100" s="26" t="s">
        <v>11</v>
      </c>
      <c r="G100" s="25">
        <v>11</v>
      </c>
      <c r="H100" s="32"/>
      <c r="I100" s="24">
        <v>17209</v>
      </c>
      <c r="J100" s="32"/>
      <c r="K100" s="23">
        <v>8045</v>
      </c>
      <c r="L100" s="32"/>
      <c r="M100" s="21" t="s">
        <v>2</v>
      </c>
      <c r="N100" s="31"/>
      <c r="O100" s="19" t="s">
        <v>2</v>
      </c>
      <c r="P100" s="30"/>
      <c r="Q100" s="17"/>
      <c r="R100" s="29"/>
      <c r="S100" s="15" t="s">
        <v>2</v>
      </c>
      <c r="T100" s="29"/>
      <c r="U100" s="15" t="s">
        <v>2</v>
      </c>
      <c r="V100" s="29"/>
      <c r="W100" s="15"/>
      <c r="X100" s="29"/>
      <c r="Y100" s="15" t="s">
        <v>2</v>
      </c>
      <c r="Z100" s="29"/>
      <c r="AA100" s="15" t="s">
        <v>2</v>
      </c>
      <c r="AB100" s="14" t="s">
        <v>230</v>
      </c>
    </row>
    <row r="101" spans="1:28" x14ac:dyDescent="0.2">
      <c r="A101" s="169" t="s">
        <v>358</v>
      </c>
      <c r="B101" s="169" t="s">
        <v>440</v>
      </c>
      <c r="C101" s="475">
        <v>15700</v>
      </c>
      <c r="D101" s="28">
        <v>5700</v>
      </c>
      <c r="E101" s="27" t="s">
        <v>61</v>
      </c>
      <c r="F101" s="26" t="s">
        <v>11</v>
      </c>
      <c r="G101" s="25">
        <v>11</v>
      </c>
      <c r="H101" s="32"/>
      <c r="I101" s="24">
        <v>19598</v>
      </c>
      <c r="J101" s="32"/>
      <c r="K101" s="23">
        <v>9562</v>
      </c>
      <c r="L101" s="32"/>
      <c r="M101" s="21" t="s">
        <v>2</v>
      </c>
      <c r="N101" s="31"/>
      <c r="O101" s="19" t="s">
        <v>2</v>
      </c>
      <c r="P101" s="30"/>
      <c r="Q101" s="17" t="s">
        <v>2</v>
      </c>
      <c r="R101" s="29"/>
      <c r="S101" s="15" t="s">
        <v>2</v>
      </c>
      <c r="T101" s="29"/>
      <c r="U101" s="15"/>
      <c r="V101" s="29"/>
      <c r="W101" s="15" t="s">
        <v>2</v>
      </c>
      <c r="X101" s="29"/>
      <c r="Y101" s="15" t="s">
        <v>2</v>
      </c>
      <c r="Z101" s="29"/>
      <c r="AA101" s="15" t="s">
        <v>2</v>
      </c>
      <c r="AB101" s="14" t="s">
        <v>230</v>
      </c>
    </row>
    <row r="102" spans="1:28" x14ac:dyDescent="0.2">
      <c r="A102" s="169" t="s">
        <v>343</v>
      </c>
      <c r="B102" s="169" t="s">
        <v>441</v>
      </c>
      <c r="C102" s="475">
        <v>15750</v>
      </c>
      <c r="D102" s="28">
        <v>5750</v>
      </c>
      <c r="E102" s="27" t="s">
        <v>60</v>
      </c>
      <c r="F102" s="26" t="s">
        <v>3</v>
      </c>
      <c r="G102" s="25">
        <v>11</v>
      </c>
      <c r="H102" s="32"/>
      <c r="I102" s="24">
        <v>13799</v>
      </c>
      <c r="J102" s="32"/>
      <c r="K102" s="23">
        <v>5808</v>
      </c>
      <c r="L102" s="32"/>
      <c r="M102" s="21" t="s">
        <v>2</v>
      </c>
      <c r="N102" s="31"/>
      <c r="O102" s="19" t="s">
        <v>2</v>
      </c>
      <c r="P102" s="30"/>
      <c r="Q102" s="17"/>
      <c r="R102" s="29"/>
      <c r="S102" s="15" t="s">
        <v>2</v>
      </c>
      <c r="T102" s="29"/>
      <c r="U102" s="15"/>
      <c r="V102" s="29"/>
      <c r="W102" s="15" t="s">
        <v>2</v>
      </c>
      <c r="X102" s="29"/>
      <c r="Y102" s="15" t="s">
        <v>2</v>
      </c>
      <c r="Z102" s="29"/>
      <c r="AA102" s="15" t="s">
        <v>2</v>
      </c>
      <c r="AB102" s="14" t="s">
        <v>230</v>
      </c>
    </row>
    <row r="103" spans="1:28" x14ac:dyDescent="0.2">
      <c r="A103" s="169" t="s">
        <v>381</v>
      </c>
      <c r="B103" s="169" t="s">
        <v>442</v>
      </c>
      <c r="C103" s="475">
        <v>15800</v>
      </c>
      <c r="D103" s="28">
        <v>5800</v>
      </c>
      <c r="E103" s="27" t="s">
        <v>59</v>
      </c>
      <c r="F103" s="26" t="s">
        <v>3</v>
      </c>
      <c r="G103" s="25">
        <v>10</v>
      </c>
      <c r="H103" s="32"/>
      <c r="I103" s="24">
        <v>5920</v>
      </c>
      <c r="J103" s="32"/>
      <c r="K103" s="23">
        <v>2840</v>
      </c>
      <c r="L103" s="32"/>
      <c r="M103" s="21" t="s">
        <v>2</v>
      </c>
      <c r="N103" s="31"/>
      <c r="O103" s="19" t="s">
        <v>2</v>
      </c>
      <c r="P103" s="30"/>
      <c r="Q103" s="17"/>
      <c r="R103" s="29"/>
      <c r="S103" s="15" t="s">
        <v>2</v>
      </c>
      <c r="T103" s="29"/>
      <c r="U103" s="15"/>
      <c r="V103" s="29"/>
      <c r="W103" s="15"/>
      <c r="X103" s="29"/>
      <c r="Y103" s="15"/>
      <c r="Z103" s="29"/>
      <c r="AA103" s="15"/>
      <c r="AB103" s="14"/>
    </row>
    <row r="104" spans="1:28" x14ac:dyDescent="0.2">
      <c r="A104" s="169" t="s">
        <v>353</v>
      </c>
      <c r="B104" s="169" t="s">
        <v>443</v>
      </c>
      <c r="C104" s="475">
        <v>15850</v>
      </c>
      <c r="D104" s="28">
        <v>5850</v>
      </c>
      <c r="E104" s="27" t="s">
        <v>58</v>
      </c>
      <c r="F104" s="26" t="s">
        <v>3</v>
      </c>
      <c r="G104" s="25">
        <v>10</v>
      </c>
      <c r="H104" s="32"/>
      <c r="I104" s="24">
        <v>6822</v>
      </c>
      <c r="J104" s="32"/>
      <c r="K104" s="23">
        <v>3364</v>
      </c>
      <c r="L104" s="32"/>
      <c r="M104" s="21" t="s">
        <v>2</v>
      </c>
      <c r="N104" s="31"/>
      <c r="O104" s="19" t="s">
        <v>2</v>
      </c>
      <c r="P104" s="30"/>
      <c r="Q104" s="17"/>
      <c r="R104" s="29"/>
      <c r="S104" s="15" t="s">
        <v>2</v>
      </c>
      <c r="T104" s="29"/>
      <c r="U104" s="15"/>
      <c r="V104" s="29"/>
      <c r="W104" s="15"/>
      <c r="X104" s="29"/>
      <c r="Y104" s="15"/>
      <c r="Z104" s="29"/>
      <c r="AA104" s="15" t="s">
        <v>2</v>
      </c>
      <c r="AB104" s="14" t="s">
        <v>230</v>
      </c>
    </row>
    <row r="105" spans="1:28" x14ac:dyDescent="0.2">
      <c r="A105" s="169" t="s">
        <v>384</v>
      </c>
      <c r="B105" s="169" t="s">
        <v>444</v>
      </c>
      <c r="C105" s="475">
        <v>15900</v>
      </c>
      <c r="D105" s="28">
        <v>5900</v>
      </c>
      <c r="E105" s="27" t="s">
        <v>57</v>
      </c>
      <c r="F105" s="26" t="s">
        <v>6</v>
      </c>
      <c r="G105" s="25">
        <v>5</v>
      </c>
      <c r="H105" s="32"/>
      <c r="I105" s="24">
        <v>161225</v>
      </c>
      <c r="J105" s="32"/>
      <c r="K105" s="23">
        <v>68537</v>
      </c>
      <c r="L105" s="32"/>
      <c r="M105" s="21" t="s">
        <v>2</v>
      </c>
      <c r="N105" s="31"/>
      <c r="O105" s="19" t="s">
        <v>2</v>
      </c>
      <c r="P105" s="30"/>
      <c r="Q105" s="17"/>
      <c r="R105" s="29"/>
      <c r="S105" s="15" t="s">
        <v>2</v>
      </c>
      <c r="T105" s="29"/>
      <c r="U105" s="15" t="s">
        <v>2</v>
      </c>
      <c r="V105" s="29"/>
      <c r="W105" s="15"/>
      <c r="X105" s="29"/>
      <c r="Y105" s="15" t="s">
        <v>2</v>
      </c>
      <c r="Z105" s="29"/>
      <c r="AA105" s="15" t="s">
        <v>2</v>
      </c>
      <c r="AB105" s="14" t="s">
        <v>230</v>
      </c>
    </row>
    <row r="106" spans="1:28" x14ac:dyDescent="0.2">
      <c r="A106" s="169" t="s">
        <v>412</v>
      </c>
      <c r="B106" s="169" t="s">
        <v>445</v>
      </c>
      <c r="C106" s="475">
        <v>15950</v>
      </c>
      <c r="D106" s="28">
        <v>5950</v>
      </c>
      <c r="E106" s="27" t="s">
        <v>56</v>
      </c>
      <c r="F106" s="26" t="s">
        <v>8</v>
      </c>
      <c r="G106" s="25">
        <v>2</v>
      </c>
      <c r="H106" s="32"/>
      <c r="I106" s="24">
        <v>72618</v>
      </c>
      <c r="J106" s="32"/>
      <c r="K106" s="23">
        <v>34897</v>
      </c>
      <c r="L106" s="32"/>
      <c r="M106" s="21" t="s">
        <v>2</v>
      </c>
      <c r="N106" s="31"/>
      <c r="O106" s="19" t="s">
        <v>2</v>
      </c>
      <c r="P106" s="30"/>
      <c r="Q106" s="17" t="s">
        <v>2</v>
      </c>
      <c r="R106" s="29"/>
      <c r="S106" s="15" t="s">
        <v>2</v>
      </c>
      <c r="T106" s="29"/>
      <c r="U106" s="15"/>
      <c r="V106" s="29"/>
      <c r="W106" s="15"/>
      <c r="X106" s="29"/>
      <c r="Y106" s="15" t="s">
        <v>2</v>
      </c>
      <c r="Z106" s="29"/>
      <c r="AA106" s="15"/>
      <c r="AB106" s="14"/>
    </row>
    <row r="107" spans="1:28" x14ac:dyDescent="0.2">
      <c r="A107" s="169" t="s">
        <v>353</v>
      </c>
      <c r="B107" s="169" t="s">
        <v>446</v>
      </c>
      <c r="C107" s="475">
        <v>16100</v>
      </c>
      <c r="D107" s="28">
        <v>6110</v>
      </c>
      <c r="E107" s="27" t="s">
        <v>55</v>
      </c>
      <c r="F107" s="26" t="s">
        <v>3</v>
      </c>
      <c r="G107" s="25">
        <v>10</v>
      </c>
      <c r="H107" s="32"/>
      <c r="I107" s="24">
        <v>5318</v>
      </c>
      <c r="J107" s="32"/>
      <c r="K107" s="23">
        <v>2605</v>
      </c>
      <c r="L107" s="32"/>
      <c r="M107" s="21" t="s">
        <v>2</v>
      </c>
      <c r="N107" s="31"/>
      <c r="O107" s="19" t="s">
        <v>2</v>
      </c>
      <c r="P107" s="30"/>
      <c r="Q107" s="17"/>
      <c r="R107" s="29"/>
      <c r="S107" s="15"/>
      <c r="T107" s="29"/>
      <c r="U107" s="15"/>
      <c r="V107" s="29"/>
      <c r="W107" s="15"/>
      <c r="X107" s="29"/>
      <c r="Y107" s="15" t="s">
        <v>2</v>
      </c>
      <c r="Z107" s="29"/>
      <c r="AA107" s="15" t="s">
        <v>2</v>
      </c>
      <c r="AB107" s="14" t="s">
        <v>230</v>
      </c>
    </row>
    <row r="108" spans="1:28" x14ac:dyDescent="0.2">
      <c r="A108" s="169" t="s">
        <v>353</v>
      </c>
      <c r="B108" s="169" t="s">
        <v>447</v>
      </c>
      <c r="C108" s="475">
        <v>16150</v>
      </c>
      <c r="D108" s="28">
        <v>6150</v>
      </c>
      <c r="E108" s="27" t="s">
        <v>54</v>
      </c>
      <c r="F108" s="26" t="s">
        <v>3</v>
      </c>
      <c r="G108" s="25">
        <v>4</v>
      </c>
      <c r="H108" s="32"/>
      <c r="I108" s="24">
        <v>41809</v>
      </c>
      <c r="J108" s="32"/>
      <c r="K108" s="23">
        <v>18133</v>
      </c>
      <c r="L108" s="32"/>
      <c r="M108" s="21" t="s">
        <v>2</v>
      </c>
      <c r="N108" s="31"/>
      <c r="O108" s="19" t="s">
        <v>2</v>
      </c>
      <c r="P108" s="30"/>
      <c r="Q108" s="17"/>
      <c r="R108" s="29"/>
      <c r="S108" s="15" t="s">
        <v>2</v>
      </c>
      <c r="T108" s="29"/>
      <c r="U108" s="15"/>
      <c r="V108" s="29"/>
      <c r="W108" s="15" t="s">
        <v>2</v>
      </c>
      <c r="X108" s="29"/>
      <c r="Y108" s="15" t="s">
        <v>2</v>
      </c>
      <c r="Z108" s="29"/>
      <c r="AA108" s="15" t="s">
        <v>2</v>
      </c>
      <c r="AB108" s="14" t="s">
        <v>230</v>
      </c>
    </row>
    <row r="109" spans="1:28" x14ac:dyDescent="0.2">
      <c r="A109" s="169" t="s">
        <v>356</v>
      </c>
      <c r="B109" s="169" t="s">
        <v>448</v>
      </c>
      <c r="C109" s="475">
        <v>16490</v>
      </c>
      <c r="D109" s="28">
        <v>6180</v>
      </c>
      <c r="E109" s="27" t="s">
        <v>53</v>
      </c>
      <c r="F109" s="26" t="s">
        <v>3</v>
      </c>
      <c r="G109" s="25">
        <v>11</v>
      </c>
      <c r="H109" s="32"/>
      <c r="I109" s="24">
        <v>15897</v>
      </c>
      <c r="J109" s="32"/>
      <c r="K109" s="23">
        <v>8061</v>
      </c>
      <c r="L109" s="32"/>
      <c r="M109" s="21" t="s">
        <v>2</v>
      </c>
      <c r="N109" s="31"/>
      <c r="O109" s="19" t="s">
        <v>2</v>
      </c>
      <c r="P109" s="30"/>
      <c r="Q109" s="17"/>
      <c r="R109" s="29"/>
      <c r="S109" s="15" t="s">
        <v>2</v>
      </c>
      <c r="T109" s="29"/>
      <c r="U109" s="15"/>
      <c r="V109" s="29"/>
      <c r="W109" s="15" t="s">
        <v>2</v>
      </c>
      <c r="X109" s="29"/>
      <c r="Y109" s="15"/>
      <c r="Z109" s="29"/>
      <c r="AA109" s="15" t="s">
        <v>2</v>
      </c>
      <c r="AB109" s="14" t="s">
        <v>230</v>
      </c>
    </row>
    <row r="110" spans="1:28" x14ac:dyDescent="0.2">
      <c r="A110" s="169" t="s">
        <v>353</v>
      </c>
      <c r="B110" s="169" t="s">
        <v>449</v>
      </c>
      <c r="C110" s="475">
        <v>16200</v>
      </c>
      <c r="D110" s="28">
        <v>6200</v>
      </c>
      <c r="E110" s="27" t="s">
        <v>52</v>
      </c>
      <c r="F110" s="26" t="s">
        <v>3</v>
      </c>
      <c r="G110" s="25">
        <v>11</v>
      </c>
      <c r="H110" s="32"/>
      <c r="I110" s="24">
        <v>15337</v>
      </c>
      <c r="J110" s="32"/>
      <c r="K110" s="23">
        <v>7930</v>
      </c>
      <c r="L110" s="32"/>
      <c r="M110" s="21" t="s">
        <v>2</v>
      </c>
      <c r="N110" s="31"/>
      <c r="O110" s="19" t="s">
        <v>2</v>
      </c>
      <c r="P110" s="30"/>
      <c r="Q110" s="17"/>
      <c r="R110" s="29"/>
      <c r="S110" s="15" t="s">
        <v>2</v>
      </c>
      <c r="T110" s="29"/>
      <c r="U110" s="15"/>
      <c r="V110" s="29"/>
      <c r="W110" s="15"/>
      <c r="X110" s="29"/>
      <c r="Y110" s="15" t="s">
        <v>2</v>
      </c>
      <c r="Z110" s="29"/>
      <c r="AA110" s="15" t="s">
        <v>2</v>
      </c>
      <c r="AB110" s="14" t="s">
        <v>230</v>
      </c>
    </row>
    <row r="111" spans="1:28" x14ac:dyDescent="0.2">
      <c r="A111" s="169" t="s">
        <v>347</v>
      </c>
      <c r="B111" s="169" t="s">
        <v>450</v>
      </c>
      <c r="C111" s="475">
        <v>16260</v>
      </c>
      <c r="D111" s="28">
        <v>6250</v>
      </c>
      <c r="E111" s="27" t="s">
        <v>51</v>
      </c>
      <c r="F111" s="26" t="s">
        <v>8</v>
      </c>
      <c r="G111" s="25">
        <v>3</v>
      </c>
      <c r="H111" s="32"/>
      <c r="I111" s="24">
        <v>194448</v>
      </c>
      <c r="J111" s="32"/>
      <c r="K111" s="23">
        <v>67057</v>
      </c>
      <c r="L111" s="32"/>
      <c r="M111" s="21" t="s">
        <v>2</v>
      </c>
      <c r="N111" s="31"/>
      <c r="O111" s="19" t="s">
        <v>2</v>
      </c>
      <c r="P111" s="30"/>
      <c r="Q111" s="17" t="s">
        <v>2</v>
      </c>
      <c r="R111" s="29"/>
      <c r="S111" s="15" t="s">
        <v>2</v>
      </c>
      <c r="T111" s="29"/>
      <c r="U111" s="15" t="s">
        <v>2</v>
      </c>
      <c r="V111" s="29"/>
      <c r="W111" s="15"/>
      <c r="X111" s="29"/>
      <c r="Y111" s="15" t="s">
        <v>2</v>
      </c>
      <c r="Z111" s="29"/>
      <c r="AA111" s="15" t="s">
        <v>2</v>
      </c>
      <c r="AB111" s="14" t="s">
        <v>230</v>
      </c>
    </row>
    <row r="112" spans="1:28" x14ac:dyDescent="0.2">
      <c r="A112" s="169" t="s">
        <v>347</v>
      </c>
      <c r="B112" s="169" t="s">
        <v>451</v>
      </c>
      <c r="C112" s="475">
        <v>16350</v>
      </c>
      <c r="D112" s="28">
        <v>6350</v>
      </c>
      <c r="E112" s="27" t="s">
        <v>50</v>
      </c>
      <c r="F112" s="26" t="s">
        <v>8</v>
      </c>
      <c r="G112" s="25">
        <v>7</v>
      </c>
      <c r="H112" s="420"/>
      <c r="I112" s="24">
        <v>197922</v>
      </c>
      <c r="J112" s="420"/>
      <c r="K112" s="23">
        <v>70847</v>
      </c>
      <c r="L112" s="420"/>
      <c r="M112" s="21" t="s">
        <v>2</v>
      </c>
      <c r="N112" s="31"/>
      <c r="O112" s="19" t="s">
        <v>2</v>
      </c>
      <c r="P112" s="30"/>
      <c r="Q112" s="17" t="s">
        <v>2</v>
      </c>
      <c r="R112" s="29"/>
      <c r="S112" s="15" t="s">
        <v>2</v>
      </c>
      <c r="T112" s="29"/>
      <c r="U112" s="15"/>
      <c r="V112" s="29"/>
      <c r="W112" s="15" t="s">
        <v>2</v>
      </c>
      <c r="X112" s="29"/>
      <c r="Y112" s="15" t="s">
        <v>2</v>
      </c>
      <c r="Z112" s="29"/>
      <c r="AA112" s="15" t="s">
        <v>2</v>
      </c>
      <c r="AB112" s="14" t="s">
        <v>230</v>
      </c>
    </row>
    <row r="113" spans="1:28" x14ac:dyDescent="0.2">
      <c r="A113" s="169"/>
      <c r="B113" s="169" t="s">
        <v>434</v>
      </c>
      <c r="C113" s="475">
        <v>15990</v>
      </c>
      <c r="D113" s="28">
        <v>6370</v>
      </c>
      <c r="E113" s="27" t="s">
        <v>49</v>
      </c>
      <c r="F113" s="26" t="s">
        <v>8</v>
      </c>
      <c r="G113" s="25">
        <v>2</v>
      </c>
      <c r="H113" s="32"/>
      <c r="I113" s="24">
        <v>64189</v>
      </c>
      <c r="J113" s="32"/>
      <c r="K113" s="23">
        <v>24614</v>
      </c>
      <c r="L113" s="32"/>
      <c r="M113" s="21" t="s">
        <v>2</v>
      </c>
      <c r="N113" s="31"/>
      <c r="O113" s="19" t="s">
        <v>2</v>
      </c>
      <c r="P113" s="30"/>
      <c r="Q113" s="17"/>
      <c r="R113" s="29"/>
      <c r="S113" s="15" t="s">
        <v>2</v>
      </c>
      <c r="T113" s="29"/>
      <c r="U113" s="15" t="s">
        <v>2</v>
      </c>
      <c r="V113" s="29"/>
      <c r="W113" s="15"/>
      <c r="X113" s="29"/>
      <c r="Y113" s="15" t="s">
        <v>2</v>
      </c>
      <c r="Z113" s="29"/>
      <c r="AA113" s="15"/>
      <c r="AB113" s="14"/>
    </row>
    <row r="114" spans="1:28" x14ac:dyDescent="0.2">
      <c r="A114" s="169" t="s">
        <v>384</v>
      </c>
      <c r="B114" s="169" t="s">
        <v>452</v>
      </c>
      <c r="C114" s="475">
        <v>16400</v>
      </c>
      <c r="D114" s="28">
        <v>6400</v>
      </c>
      <c r="E114" s="27" t="s">
        <v>48</v>
      </c>
      <c r="F114" s="26" t="s">
        <v>6</v>
      </c>
      <c r="G114" s="25">
        <v>4</v>
      </c>
      <c r="H114" s="32"/>
      <c r="I114" s="24">
        <v>70447</v>
      </c>
      <c r="J114" s="32"/>
      <c r="K114" s="23">
        <v>30987</v>
      </c>
      <c r="L114" s="32"/>
      <c r="M114" s="21" t="s">
        <v>2</v>
      </c>
      <c r="N114" s="31"/>
      <c r="O114" s="19" t="s">
        <v>2</v>
      </c>
      <c r="P114" s="30"/>
      <c r="Q114" s="17" t="s">
        <v>2</v>
      </c>
      <c r="R114" s="29"/>
      <c r="S114" s="15" t="s">
        <v>2</v>
      </c>
      <c r="T114" s="29"/>
      <c r="U114" s="15"/>
      <c r="V114" s="29"/>
      <c r="W114" s="15"/>
      <c r="X114" s="29"/>
      <c r="Y114" s="15" t="s">
        <v>2</v>
      </c>
      <c r="Z114" s="29"/>
      <c r="AA114" s="15" t="s">
        <v>2</v>
      </c>
      <c r="AB114" s="14" t="s">
        <v>230</v>
      </c>
    </row>
    <row r="115" spans="1:28" x14ac:dyDescent="0.2">
      <c r="A115" s="169" t="s">
        <v>356</v>
      </c>
      <c r="B115" s="169" t="s">
        <v>448</v>
      </c>
      <c r="C115" s="475">
        <v>16490</v>
      </c>
      <c r="D115" s="28">
        <v>6470</v>
      </c>
      <c r="E115" s="27" t="s">
        <v>47</v>
      </c>
      <c r="F115" s="26" t="s">
        <v>3</v>
      </c>
      <c r="G115" s="25">
        <v>4</v>
      </c>
      <c r="H115" s="276"/>
      <c r="I115" s="24">
        <v>40657</v>
      </c>
      <c r="J115" s="276"/>
      <c r="K115" s="23">
        <v>17280</v>
      </c>
      <c r="L115" s="276"/>
      <c r="M115" s="21" t="s">
        <v>2</v>
      </c>
      <c r="N115" s="31"/>
      <c r="O115" s="19" t="s">
        <v>2</v>
      </c>
      <c r="P115" s="30"/>
      <c r="Q115" s="17"/>
      <c r="R115" s="29"/>
      <c r="S115" s="15" t="s">
        <v>2</v>
      </c>
      <c r="T115" s="29"/>
      <c r="U115" s="15" t="s">
        <v>2</v>
      </c>
      <c r="V115" s="29"/>
      <c r="W115" s="15"/>
      <c r="X115" s="29"/>
      <c r="Y115" s="15" t="s">
        <v>2</v>
      </c>
      <c r="Z115" s="29"/>
      <c r="AA115" s="15" t="s">
        <v>2</v>
      </c>
      <c r="AB115" s="14" t="s">
        <v>230</v>
      </c>
    </row>
    <row r="116" spans="1:28" x14ac:dyDescent="0.2">
      <c r="A116" s="169" t="s">
        <v>345</v>
      </c>
      <c r="B116" s="169" t="s">
        <v>453</v>
      </c>
      <c r="C116" s="475">
        <v>16550</v>
      </c>
      <c r="D116" s="28">
        <v>6550</v>
      </c>
      <c r="E116" s="27" t="s">
        <v>46</v>
      </c>
      <c r="F116" s="26" t="s">
        <v>8</v>
      </c>
      <c r="G116" s="25">
        <v>3</v>
      </c>
      <c r="H116" s="32"/>
      <c r="I116" s="24">
        <v>145822</v>
      </c>
      <c r="J116" s="32"/>
      <c r="K116" s="23">
        <v>57375</v>
      </c>
      <c r="L116" s="32"/>
      <c r="M116" s="21" t="s">
        <v>2</v>
      </c>
      <c r="N116" s="31"/>
      <c r="O116" s="19" t="s">
        <v>2</v>
      </c>
      <c r="P116" s="30"/>
      <c r="Q116" s="17" t="s">
        <v>2</v>
      </c>
      <c r="R116" s="29"/>
      <c r="S116" s="15" t="s">
        <v>2</v>
      </c>
      <c r="T116" s="29"/>
      <c r="U116" s="15" t="s">
        <v>2</v>
      </c>
      <c r="V116" s="29"/>
      <c r="W116" s="15" t="s">
        <v>2</v>
      </c>
      <c r="X116" s="29"/>
      <c r="Y116" s="15" t="s">
        <v>2</v>
      </c>
      <c r="Z116" s="29"/>
      <c r="AA116" s="15" t="s">
        <v>2</v>
      </c>
      <c r="AB116" s="14" t="s">
        <v>230</v>
      </c>
    </row>
    <row r="117" spans="1:28" x14ac:dyDescent="0.2">
      <c r="A117" s="169" t="s">
        <v>349</v>
      </c>
      <c r="B117" s="169" t="s">
        <v>454</v>
      </c>
      <c r="C117" s="475">
        <v>16610</v>
      </c>
      <c r="D117" s="28">
        <v>6610</v>
      </c>
      <c r="E117" s="27" t="s">
        <v>45</v>
      </c>
      <c r="F117" s="26" t="s">
        <v>11</v>
      </c>
      <c r="G117" s="25">
        <v>4</v>
      </c>
      <c r="H117" s="32"/>
      <c r="I117" s="24">
        <v>23181</v>
      </c>
      <c r="J117" s="32"/>
      <c r="K117" s="23">
        <v>11493</v>
      </c>
      <c r="L117" s="32"/>
      <c r="M117" s="21" t="s">
        <v>2</v>
      </c>
      <c r="N117" s="31"/>
      <c r="O117" s="19" t="s">
        <v>2</v>
      </c>
      <c r="P117" s="30"/>
      <c r="Q117" s="17"/>
      <c r="R117" s="29"/>
      <c r="S117" s="15" t="s">
        <v>2</v>
      </c>
      <c r="T117" s="29"/>
      <c r="U117" s="15" t="s">
        <v>2</v>
      </c>
      <c r="V117" s="29"/>
      <c r="W117" s="15"/>
      <c r="X117" s="29"/>
      <c r="Y117" s="15"/>
      <c r="Z117" s="29"/>
      <c r="AA117" s="15" t="s">
        <v>2</v>
      </c>
      <c r="AB117" s="14" t="s">
        <v>230</v>
      </c>
    </row>
    <row r="118" spans="1:28" x14ac:dyDescent="0.2">
      <c r="A118" s="169" t="s">
        <v>345</v>
      </c>
      <c r="B118" s="169" t="s">
        <v>370</v>
      </c>
      <c r="C118" s="475">
        <v>10500</v>
      </c>
      <c r="D118" s="28">
        <v>6650</v>
      </c>
      <c r="E118" s="27" t="s">
        <v>44</v>
      </c>
      <c r="F118" s="26" t="s">
        <v>8</v>
      </c>
      <c r="G118" s="25">
        <v>3</v>
      </c>
      <c r="H118" s="32"/>
      <c r="I118" s="24">
        <v>109862</v>
      </c>
      <c r="J118" s="32"/>
      <c r="K118" s="23">
        <v>38623</v>
      </c>
      <c r="L118" s="32"/>
      <c r="M118" s="21" t="s">
        <v>2</v>
      </c>
      <c r="N118" s="31"/>
      <c r="O118" s="19" t="s">
        <v>2</v>
      </c>
      <c r="P118" s="30"/>
      <c r="Q118" s="17" t="s">
        <v>2</v>
      </c>
      <c r="R118" s="29"/>
      <c r="S118" s="15" t="s">
        <v>2</v>
      </c>
      <c r="T118" s="29"/>
      <c r="U118" s="15"/>
      <c r="V118" s="29"/>
      <c r="W118" s="15"/>
      <c r="X118" s="29"/>
      <c r="Y118" s="15" t="s">
        <v>2</v>
      </c>
      <c r="Z118" s="29"/>
      <c r="AA118" s="15" t="s">
        <v>2</v>
      </c>
      <c r="AB118" s="14" t="s">
        <v>230</v>
      </c>
    </row>
    <row r="119" spans="1:28" x14ac:dyDescent="0.2">
      <c r="A119" s="169" t="s">
        <v>412</v>
      </c>
      <c r="B119" s="169" t="s">
        <v>455</v>
      </c>
      <c r="C119" s="475">
        <v>16700</v>
      </c>
      <c r="D119" s="35">
        <v>6700</v>
      </c>
      <c r="E119" s="34" t="s">
        <v>43</v>
      </c>
      <c r="F119" s="26" t="s">
        <v>8</v>
      </c>
      <c r="G119" s="25">
        <v>3</v>
      </c>
      <c r="H119" s="32"/>
      <c r="I119" s="24">
        <v>117171</v>
      </c>
      <c r="J119" s="32"/>
      <c r="K119" s="23">
        <v>45021</v>
      </c>
      <c r="L119" s="32"/>
      <c r="M119" s="21" t="s">
        <v>2</v>
      </c>
      <c r="N119" s="31"/>
      <c r="O119" s="19" t="s">
        <v>2</v>
      </c>
      <c r="P119" s="30"/>
      <c r="Q119" s="17"/>
      <c r="R119" s="29"/>
      <c r="S119" s="15" t="s">
        <v>2</v>
      </c>
      <c r="T119" s="29"/>
      <c r="U119" s="15" t="s">
        <v>2</v>
      </c>
      <c r="V119" s="29"/>
      <c r="W119" s="15"/>
      <c r="X119" s="29"/>
      <c r="Y119" s="15" t="s">
        <v>2</v>
      </c>
      <c r="Z119" s="29"/>
      <c r="AA119" s="15" t="s">
        <v>2</v>
      </c>
      <c r="AB119" s="14" t="s">
        <v>327</v>
      </c>
    </row>
    <row r="120" spans="1:28" x14ac:dyDescent="0.2">
      <c r="A120" s="169" t="s">
        <v>420</v>
      </c>
      <c r="B120" s="169" t="s">
        <v>456</v>
      </c>
      <c r="C120" s="475">
        <v>16900</v>
      </c>
      <c r="D120" s="28">
        <v>6900</v>
      </c>
      <c r="E120" s="33" t="s">
        <v>42</v>
      </c>
      <c r="F120" s="26" t="s">
        <v>6</v>
      </c>
      <c r="G120" s="25">
        <v>4</v>
      </c>
      <c r="H120" s="32"/>
      <c r="I120" s="24">
        <v>69714</v>
      </c>
      <c r="J120" s="32"/>
      <c r="K120" s="23">
        <v>26956</v>
      </c>
      <c r="L120" s="32"/>
      <c r="M120" s="21" t="s">
        <v>2</v>
      </c>
      <c r="N120" s="31"/>
      <c r="O120" s="19" t="s">
        <v>2</v>
      </c>
      <c r="P120" s="30"/>
      <c r="Q120" s="17"/>
      <c r="R120" s="29"/>
      <c r="S120" s="15" t="s">
        <v>2</v>
      </c>
      <c r="T120" s="29"/>
      <c r="U120" s="15" t="s">
        <v>2</v>
      </c>
      <c r="V120" s="29"/>
      <c r="W120" s="15"/>
      <c r="X120" s="29"/>
      <c r="Y120" s="15" t="s">
        <v>2</v>
      </c>
      <c r="Z120" s="29"/>
      <c r="AA120" s="15" t="s">
        <v>2</v>
      </c>
      <c r="AB120" s="14" t="s">
        <v>230</v>
      </c>
    </row>
    <row r="121" spans="1:28" x14ac:dyDescent="0.2">
      <c r="A121" s="169" t="s">
        <v>420</v>
      </c>
      <c r="B121" s="169" t="s">
        <v>457</v>
      </c>
      <c r="C121" s="475">
        <v>16950</v>
      </c>
      <c r="D121" s="28">
        <v>6950</v>
      </c>
      <c r="E121" s="27" t="s">
        <v>41</v>
      </c>
      <c r="F121" s="26" t="s">
        <v>6</v>
      </c>
      <c r="G121" s="25">
        <v>5</v>
      </c>
      <c r="H121" s="32"/>
      <c r="I121" s="24">
        <v>100147</v>
      </c>
      <c r="J121" s="32"/>
      <c r="K121" s="23">
        <v>53812</v>
      </c>
      <c r="L121" s="32"/>
      <c r="M121" s="21" t="s">
        <v>2</v>
      </c>
      <c r="N121" s="31"/>
      <c r="O121" s="19" t="s">
        <v>2</v>
      </c>
      <c r="P121" s="30"/>
      <c r="Q121" s="17"/>
      <c r="R121" s="29"/>
      <c r="S121" s="15" t="s">
        <v>2</v>
      </c>
      <c r="T121" s="29"/>
      <c r="U121" s="15"/>
      <c r="V121" s="29"/>
      <c r="W121" s="15"/>
      <c r="X121" s="29"/>
      <c r="Y121" s="15" t="s">
        <v>2</v>
      </c>
      <c r="Z121" s="29"/>
      <c r="AA121" s="15" t="s">
        <v>2</v>
      </c>
      <c r="AB121" s="14" t="s">
        <v>230</v>
      </c>
    </row>
    <row r="122" spans="1:28" x14ac:dyDescent="0.2">
      <c r="A122" s="169" t="s">
        <v>384</v>
      </c>
      <c r="B122" s="169" t="s">
        <v>458</v>
      </c>
      <c r="C122" s="475">
        <v>17000</v>
      </c>
      <c r="D122" s="28">
        <v>7000</v>
      </c>
      <c r="E122" s="27" t="s">
        <v>40</v>
      </c>
      <c r="F122" s="26" t="s">
        <v>11</v>
      </c>
      <c r="G122" s="25">
        <v>4</v>
      </c>
      <c r="H122" s="32"/>
      <c r="I122" s="24">
        <v>24071</v>
      </c>
      <c r="J122" s="32"/>
      <c r="K122" s="23">
        <v>11006</v>
      </c>
      <c r="L122" s="32"/>
      <c r="M122" s="21" t="s">
        <v>2</v>
      </c>
      <c r="N122" s="31"/>
      <c r="O122" s="19" t="s">
        <v>2</v>
      </c>
      <c r="P122" s="30"/>
      <c r="Q122" s="17"/>
      <c r="R122" s="29"/>
      <c r="S122" s="15" t="s">
        <v>2</v>
      </c>
      <c r="T122" s="29"/>
      <c r="U122" s="15"/>
      <c r="V122" s="29"/>
      <c r="W122" s="15"/>
      <c r="X122" s="29"/>
      <c r="Y122" s="15" t="s">
        <v>2</v>
      </c>
      <c r="Z122" s="29"/>
      <c r="AA122" s="15" t="s">
        <v>2</v>
      </c>
      <c r="AB122" s="14" t="s">
        <v>230</v>
      </c>
    </row>
    <row r="123" spans="1:28" x14ac:dyDescent="0.2">
      <c r="A123" s="169" t="s">
        <v>356</v>
      </c>
      <c r="B123" s="169" t="s">
        <v>368</v>
      </c>
      <c r="C123" s="475">
        <v>17040</v>
      </c>
      <c r="D123" s="28">
        <v>7050</v>
      </c>
      <c r="E123" s="27" t="s">
        <v>39</v>
      </c>
      <c r="F123" s="26" t="s">
        <v>3</v>
      </c>
      <c r="G123" s="25">
        <v>10</v>
      </c>
      <c r="H123" s="32"/>
      <c r="I123" s="24">
        <v>8178</v>
      </c>
      <c r="J123" s="32"/>
      <c r="K123" s="23">
        <v>5941</v>
      </c>
      <c r="L123" s="32"/>
      <c r="M123" s="21" t="s">
        <v>2</v>
      </c>
      <c r="N123" s="31"/>
      <c r="O123" s="19" t="s">
        <v>2</v>
      </c>
      <c r="P123" s="30"/>
      <c r="Q123" s="17"/>
      <c r="R123" s="29"/>
      <c r="S123" s="15" t="s">
        <v>2</v>
      </c>
      <c r="T123" s="29"/>
      <c r="U123" s="15"/>
      <c r="V123" s="29"/>
      <c r="W123" s="15"/>
      <c r="X123" s="29"/>
      <c r="Y123" s="15"/>
      <c r="Z123" s="29"/>
      <c r="AA123" s="15" t="s">
        <v>2</v>
      </c>
      <c r="AB123" s="14" t="s">
        <v>230</v>
      </c>
    </row>
    <row r="124" spans="1:28" x14ac:dyDescent="0.2">
      <c r="A124" s="169"/>
      <c r="B124" s="169" t="s">
        <v>459</v>
      </c>
      <c r="C124" s="475">
        <v>17100</v>
      </c>
      <c r="D124" s="28">
        <v>7100</v>
      </c>
      <c r="E124" s="27" t="s">
        <v>38</v>
      </c>
      <c r="F124" s="26" t="s">
        <v>8</v>
      </c>
      <c r="G124" s="25">
        <v>2</v>
      </c>
      <c r="H124" s="32"/>
      <c r="I124" s="24">
        <v>40125</v>
      </c>
      <c r="J124" s="32"/>
      <c r="K124" s="23">
        <v>15740</v>
      </c>
      <c r="L124" s="32"/>
      <c r="M124" s="21" t="s">
        <v>2</v>
      </c>
      <c r="N124" s="31"/>
      <c r="O124" s="19" t="s">
        <v>2</v>
      </c>
      <c r="P124" s="30"/>
      <c r="Q124" s="17"/>
      <c r="R124" s="29"/>
      <c r="S124" s="15" t="s">
        <v>2</v>
      </c>
      <c r="T124" s="29"/>
      <c r="U124" s="15" t="s">
        <v>2</v>
      </c>
      <c r="V124" s="29"/>
      <c r="W124" s="15" t="s">
        <v>2</v>
      </c>
      <c r="X124" s="29"/>
      <c r="Y124" s="15" t="s">
        <v>2</v>
      </c>
      <c r="Z124" s="29"/>
      <c r="AA124" s="15"/>
      <c r="AB124" s="14"/>
    </row>
    <row r="125" spans="1:28" x14ac:dyDescent="0.2">
      <c r="A125" s="169" t="s">
        <v>345</v>
      </c>
      <c r="B125" s="169" t="s">
        <v>460</v>
      </c>
      <c r="C125" s="475">
        <v>17150</v>
      </c>
      <c r="D125" s="28">
        <v>7150</v>
      </c>
      <c r="E125" s="27" t="s">
        <v>37</v>
      </c>
      <c r="F125" s="26" t="s">
        <v>8</v>
      </c>
      <c r="G125" s="25">
        <v>3</v>
      </c>
      <c r="H125" s="420"/>
      <c r="I125" s="24">
        <v>226220</v>
      </c>
      <c r="J125" s="420"/>
      <c r="K125" s="23">
        <v>84070</v>
      </c>
      <c r="L125" s="420"/>
      <c r="M125" s="21" t="s">
        <v>2</v>
      </c>
      <c r="N125" s="31"/>
      <c r="O125" s="19" t="s">
        <v>2</v>
      </c>
      <c r="P125" s="30"/>
      <c r="Q125" s="17"/>
      <c r="R125" s="29"/>
      <c r="S125" s="15" t="s">
        <v>2</v>
      </c>
      <c r="T125" s="29"/>
      <c r="U125" s="15" t="s">
        <v>2</v>
      </c>
      <c r="V125" s="29"/>
      <c r="W125" s="15"/>
      <c r="X125" s="29"/>
      <c r="Y125" s="15" t="s">
        <v>2</v>
      </c>
      <c r="Z125" s="29"/>
      <c r="AA125" s="15" t="s">
        <v>2</v>
      </c>
      <c r="AB125" s="14" t="s">
        <v>328</v>
      </c>
    </row>
    <row r="126" spans="1:28" x14ac:dyDescent="0.2">
      <c r="A126" s="169" t="s">
        <v>345</v>
      </c>
      <c r="B126" s="169" t="s">
        <v>461</v>
      </c>
      <c r="C126" s="475">
        <v>17200</v>
      </c>
      <c r="D126" s="28">
        <v>7210</v>
      </c>
      <c r="E126" s="27" t="s">
        <v>36</v>
      </c>
      <c r="F126" s="26" t="s">
        <v>8</v>
      </c>
      <c r="G126" s="25">
        <v>1</v>
      </c>
      <c r="H126" s="32"/>
      <c r="I126" s="24">
        <v>205339</v>
      </c>
      <c r="J126" s="32"/>
      <c r="K126" s="23">
        <v>119801</v>
      </c>
      <c r="L126" s="32"/>
      <c r="M126" s="21" t="s">
        <v>2</v>
      </c>
      <c r="N126" s="31"/>
      <c r="O126" s="19" t="s">
        <v>2</v>
      </c>
      <c r="P126" s="30"/>
      <c r="Q126" s="17" t="s">
        <v>2</v>
      </c>
      <c r="R126" s="29"/>
      <c r="S126" s="15" t="s">
        <v>2</v>
      </c>
      <c r="T126" s="29"/>
      <c r="U126" s="15" t="s">
        <v>2</v>
      </c>
      <c r="V126" s="29"/>
      <c r="W126" s="15"/>
      <c r="X126" s="29"/>
      <c r="Y126" s="15" t="s">
        <v>2</v>
      </c>
      <c r="Z126" s="29"/>
      <c r="AA126" s="15" t="s">
        <v>2</v>
      </c>
      <c r="AB126" s="14" t="s">
        <v>326</v>
      </c>
    </row>
    <row r="127" spans="1:28" x14ac:dyDescent="0.2">
      <c r="A127" s="169" t="s">
        <v>343</v>
      </c>
      <c r="B127" s="169" t="s">
        <v>462</v>
      </c>
      <c r="C127" s="475">
        <v>17310</v>
      </c>
      <c r="D127" s="28">
        <v>7310</v>
      </c>
      <c r="E127" s="27" t="s">
        <v>35</v>
      </c>
      <c r="F127" s="26" t="s">
        <v>3</v>
      </c>
      <c r="G127" s="25">
        <v>4</v>
      </c>
      <c r="H127" s="32"/>
      <c r="I127" s="24">
        <v>61121</v>
      </c>
      <c r="J127" s="32"/>
      <c r="K127" s="23">
        <v>27545</v>
      </c>
      <c r="L127" s="32"/>
      <c r="M127" s="21" t="s">
        <v>2</v>
      </c>
      <c r="N127" s="31"/>
      <c r="O127" s="19" t="s">
        <v>2</v>
      </c>
      <c r="P127" s="30"/>
      <c r="Q127" s="17"/>
      <c r="R127" s="29"/>
      <c r="S127" s="15" t="s">
        <v>2</v>
      </c>
      <c r="T127" s="29"/>
      <c r="U127" s="15" t="s">
        <v>2</v>
      </c>
      <c r="V127" s="29"/>
      <c r="W127" s="15"/>
      <c r="X127" s="29"/>
      <c r="Y127" s="15" t="s">
        <v>2</v>
      </c>
      <c r="Z127" s="29"/>
      <c r="AA127" s="15" t="s">
        <v>2</v>
      </c>
      <c r="AB127" s="14" t="s">
        <v>230</v>
      </c>
    </row>
    <row r="128" spans="1:28" x14ac:dyDescent="0.2">
      <c r="A128" s="169" t="s">
        <v>362</v>
      </c>
      <c r="B128" s="169" t="s">
        <v>463</v>
      </c>
      <c r="C128" s="475">
        <v>17350</v>
      </c>
      <c r="D128" s="28">
        <v>7350</v>
      </c>
      <c r="E128" s="27" t="s">
        <v>34</v>
      </c>
      <c r="F128" s="26" t="s">
        <v>3</v>
      </c>
      <c r="G128" s="25">
        <v>10</v>
      </c>
      <c r="H128" s="32"/>
      <c r="I128" s="24">
        <v>6071</v>
      </c>
      <c r="J128" s="32"/>
      <c r="K128" s="23">
        <v>3810</v>
      </c>
      <c r="L128" s="32"/>
      <c r="M128" s="21" t="s">
        <v>2</v>
      </c>
      <c r="N128" s="31"/>
      <c r="O128" s="19" t="s">
        <v>2</v>
      </c>
      <c r="P128" s="30"/>
      <c r="Q128" s="17"/>
      <c r="R128" s="29"/>
      <c r="S128" s="15"/>
      <c r="T128" s="29"/>
      <c r="U128" s="15"/>
      <c r="V128" s="29"/>
      <c r="W128" s="15"/>
      <c r="X128" s="29"/>
      <c r="Y128" s="15" t="s">
        <v>2</v>
      </c>
      <c r="Z128" s="29"/>
      <c r="AA128" s="15" t="s">
        <v>2</v>
      </c>
      <c r="AB128" s="14" t="s">
        <v>230</v>
      </c>
    </row>
    <row r="129" spans="1:28" x14ac:dyDescent="0.2">
      <c r="A129" s="169" t="s">
        <v>343</v>
      </c>
      <c r="B129" s="169" t="s">
        <v>464</v>
      </c>
      <c r="C129" s="475">
        <v>17400</v>
      </c>
      <c r="D129" s="28">
        <v>7400</v>
      </c>
      <c r="E129" s="27" t="s">
        <v>33</v>
      </c>
      <c r="F129" s="26" t="s">
        <v>3</v>
      </c>
      <c r="G129" s="25">
        <v>10</v>
      </c>
      <c r="H129" s="32"/>
      <c r="I129" s="24">
        <v>6986</v>
      </c>
      <c r="J129" s="32"/>
      <c r="K129" s="23">
        <v>4809</v>
      </c>
      <c r="L129" s="32"/>
      <c r="M129" s="21" t="s">
        <v>2</v>
      </c>
      <c r="N129" s="31"/>
      <c r="O129" s="19" t="s">
        <v>2</v>
      </c>
      <c r="P129" s="30"/>
      <c r="Q129" s="17"/>
      <c r="R129" s="29"/>
      <c r="S129" s="15" t="s">
        <v>2</v>
      </c>
      <c r="T129" s="29"/>
      <c r="U129" s="15"/>
      <c r="V129" s="29"/>
      <c r="W129" s="15"/>
      <c r="X129" s="29"/>
      <c r="Y129" s="15"/>
      <c r="Z129" s="29"/>
      <c r="AA129" s="15" t="s">
        <v>2</v>
      </c>
      <c r="AB129" s="14" t="s">
        <v>230</v>
      </c>
    </row>
    <row r="130" spans="1:28" x14ac:dyDescent="0.2">
      <c r="A130" s="169" t="s">
        <v>362</v>
      </c>
      <c r="B130" s="169" t="s">
        <v>465</v>
      </c>
      <c r="C130" s="475">
        <v>17080</v>
      </c>
      <c r="D130" s="28">
        <v>7450</v>
      </c>
      <c r="E130" s="27" t="s">
        <v>32</v>
      </c>
      <c r="F130" s="26" t="s">
        <v>3</v>
      </c>
      <c r="G130" s="25">
        <v>9</v>
      </c>
      <c r="H130" s="32"/>
      <c r="I130" s="24">
        <v>3586</v>
      </c>
      <c r="J130" s="32"/>
      <c r="K130" s="23">
        <v>1910</v>
      </c>
      <c r="L130" s="32"/>
      <c r="M130" s="21" t="s">
        <v>2</v>
      </c>
      <c r="N130" s="31"/>
      <c r="O130" s="19" t="s">
        <v>2</v>
      </c>
      <c r="P130" s="30"/>
      <c r="Q130" s="17"/>
      <c r="R130" s="29"/>
      <c r="S130" s="15" t="s">
        <v>2</v>
      </c>
      <c r="T130" s="29"/>
      <c r="U130" s="15"/>
      <c r="V130" s="29"/>
      <c r="W130" s="15"/>
      <c r="X130" s="29"/>
      <c r="Y130" s="15"/>
      <c r="Z130" s="29"/>
      <c r="AA130" s="15"/>
      <c r="AB130" s="14"/>
    </row>
    <row r="131" spans="1:28" x14ac:dyDescent="0.2">
      <c r="A131" s="169" t="s">
        <v>362</v>
      </c>
      <c r="B131" s="169" t="s">
        <v>465</v>
      </c>
      <c r="C131" s="475">
        <v>17080</v>
      </c>
      <c r="D131" s="28">
        <v>7510</v>
      </c>
      <c r="E131" s="27" t="s">
        <v>31</v>
      </c>
      <c r="F131" s="26" t="s">
        <v>3</v>
      </c>
      <c r="G131" s="25">
        <v>11</v>
      </c>
      <c r="H131" s="32"/>
      <c r="I131" s="24">
        <v>11408</v>
      </c>
      <c r="J131" s="32"/>
      <c r="K131" s="23">
        <v>4480</v>
      </c>
      <c r="L131" s="32"/>
      <c r="M131" s="21" t="s">
        <v>2</v>
      </c>
      <c r="N131" s="31"/>
      <c r="O131" s="19" t="s">
        <v>2</v>
      </c>
      <c r="P131" s="30"/>
      <c r="Q131" s="17"/>
      <c r="R131" s="29"/>
      <c r="S131" s="15" t="s">
        <v>2</v>
      </c>
      <c r="T131" s="29"/>
      <c r="U131" s="15"/>
      <c r="V131" s="29"/>
      <c r="W131" s="15"/>
      <c r="X131" s="29"/>
      <c r="Y131" s="15"/>
      <c r="Z131" s="29"/>
      <c r="AA131" s="15" t="s">
        <v>2</v>
      </c>
      <c r="AB131" s="14" t="s">
        <v>230</v>
      </c>
    </row>
    <row r="132" spans="1:28" x14ac:dyDescent="0.2">
      <c r="A132" s="169" t="s">
        <v>349</v>
      </c>
      <c r="B132" s="169" t="s">
        <v>466</v>
      </c>
      <c r="C132" s="475">
        <v>17550</v>
      </c>
      <c r="D132" s="28">
        <v>7550</v>
      </c>
      <c r="E132" s="27" t="s">
        <v>30</v>
      </c>
      <c r="F132" s="26" t="s">
        <v>11</v>
      </c>
      <c r="G132" s="25">
        <v>5</v>
      </c>
      <c r="H132" s="32"/>
      <c r="I132" s="24">
        <v>92460</v>
      </c>
      <c r="J132" s="32"/>
      <c r="K132" s="23">
        <v>41380</v>
      </c>
      <c r="L132" s="32"/>
      <c r="M132" s="21" t="s">
        <v>2</v>
      </c>
      <c r="N132" s="31"/>
      <c r="O132" s="19" t="s">
        <v>2</v>
      </c>
      <c r="P132" s="30"/>
      <c r="Q132" s="17"/>
      <c r="R132" s="29"/>
      <c r="S132" s="15" t="s">
        <v>2</v>
      </c>
      <c r="T132" s="29"/>
      <c r="U132" s="15" t="s">
        <v>2</v>
      </c>
      <c r="V132" s="29"/>
      <c r="W132" s="15"/>
      <c r="X132" s="29"/>
      <c r="Y132" s="15" t="s">
        <v>2</v>
      </c>
      <c r="Z132" s="29"/>
      <c r="AA132" s="15" t="s">
        <v>2</v>
      </c>
      <c r="AB132" s="14" t="s">
        <v>230</v>
      </c>
    </row>
    <row r="133" spans="1:28" x14ac:dyDescent="0.2">
      <c r="A133" s="169" t="s">
        <v>384</v>
      </c>
      <c r="B133" s="169" t="s">
        <v>467</v>
      </c>
      <c r="C133" s="475">
        <v>17620</v>
      </c>
      <c r="D133" s="28">
        <v>7620</v>
      </c>
      <c r="E133" s="27" t="s">
        <v>29</v>
      </c>
      <c r="F133" s="26" t="s">
        <v>11</v>
      </c>
      <c r="G133" s="25">
        <v>11</v>
      </c>
      <c r="H133" s="32"/>
      <c r="I133" s="24">
        <v>14537</v>
      </c>
      <c r="J133" s="32"/>
      <c r="K133" s="23">
        <v>7788</v>
      </c>
      <c r="L133" s="32"/>
      <c r="M133" s="21" t="s">
        <v>2</v>
      </c>
      <c r="N133" s="31"/>
      <c r="O133" s="19" t="s">
        <v>2</v>
      </c>
      <c r="P133" s="30"/>
      <c r="Q133" s="17"/>
      <c r="R133" s="29"/>
      <c r="S133" s="15" t="s">
        <v>2</v>
      </c>
      <c r="T133" s="29"/>
      <c r="U133" s="15"/>
      <c r="V133" s="29"/>
      <c r="W133" s="15"/>
      <c r="X133" s="29"/>
      <c r="Y133" s="15" t="s">
        <v>2</v>
      </c>
      <c r="Z133" s="29"/>
      <c r="AA133" s="15" t="s">
        <v>2</v>
      </c>
      <c r="AB133" s="14" t="s">
        <v>230</v>
      </c>
    </row>
    <row r="134" spans="1:28" x14ac:dyDescent="0.2">
      <c r="A134" s="169" t="s">
        <v>356</v>
      </c>
      <c r="B134" s="169" t="s">
        <v>468</v>
      </c>
      <c r="C134" s="475">
        <v>17640</v>
      </c>
      <c r="D134" s="28">
        <v>7640</v>
      </c>
      <c r="E134" s="27" t="s">
        <v>28</v>
      </c>
      <c r="F134" s="26" t="s">
        <v>3</v>
      </c>
      <c r="G134" s="25">
        <v>10</v>
      </c>
      <c r="H134" s="32"/>
      <c r="I134" s="24">
        <v>7876</v>
      </c>
      <c r="J134" s="32"/>
      <c r="K134" s="23">
        <v>6035</v>
      </c>
      <c r="L134" s="32"/>
      <c r="M134" s="21" t="s">
        <v>2</v>
      </c>
      <c r="N134" s="31"/>
      <c r="O134" s="19" t="s">
        <v>2</v>
      </c>
      <c r="P134" s="30"/>
      <c r="Q134" s="17"/>
      <c r="R134" s="29"/>
      <c r="S134" s="15" t="s">
        <v>2</v>
      </c>
      <c r="T134" s="29"/>
      <c r="U134" s="15"/>
      <c r="V134" s="29"/>
      <c r="W134" s="15"/>
      <c r="X134" s="29"/>
      <c r="Y134" s="15"/>
      <c r="Z134" s="29"/>
      <c r="AA134" s="15" t="s">
        <v>2</v>
      </c>
      <c r="AB134" s="14" t="s">
        <v>230</v>
      </c>
    </row>
    <row r="135" spans="1:28" x14ac:dyDescent="0.2">
      <c r="A135" s="169" t="s">
        <v>343</v>
      </c>
      <c r="B135" s="169" t="s">
        <v>469</v>
      </c>
      <c r="C135" s="475">
        <v>17650</v>
      </c>
      <c r="D135" s="28">
        <v>7650</v>
      </c>
      <c r="E135" s="27" t="s">
        <v>27</v>
      </c>
      <c r="F135" s="26" t="s">
        <v>3</v>
      </c>
      <c r="G135" s="25">
        <v>10</v>
      </c>
      <c r="H135" s="32"/>
      <c r="I135" s="24">
        <v>6411</v>
      </c>
      <c r="J135" s="32"/>
      <c r="K135" s="23">
        <v>2951</v>
      </c>
      <c r="L135" s="32"/>
      <c r="M135" s="21" t="s">
        <v>2</v>
      </c>
      <c r="N135" s="31"/>
      <c r="O135" s="19" t="s">
        <v>2</v>
      </c>
      <c r="P135" s="30"/>
      <c r="Q135" s="17"/>
      <c r="R135" s="29"/>
      <c r="S135" s="15" t="s">
        <v>2</v>
      </c>
      <c r="T135" s="29"/>
      <c r="U135" s="15" t="s">
        <v>2</v>
      </c>
      <c r="V135" s="29"/>
      <c r="W135" s="15"/>
      <c r="X135" s="29"/>
      <c r="Y135" s="15"/>
      <c r="Z135" s="29"/>
      <c r="AA135" s="15" t="s">
        <v>2</v>
      </c>
      <c r="AB135" s="14" t="s">
        <v>230</v>
      </c>
    </row>
    <row r="136" spans="1:28" x14ac:dyDescent="0.2">
      <c r="A136" s="169" t="s">
        <v>341</v>
      </c>
      <c r="B136" s="169" t="s">
        <v>393</v>
      </c>
      <c r="C136" s="475">
        <v>12870</v>
      </c>
      <c r="D136" s="28">
        <v>7700</v>
      </c>
      <c r="E136" s="27" t="s">
        <v>26</v>
      </c>
      <c r="F136" s="26" t="s">
        <v>3</v>
      </c>
      <c r="G136" s="25">
        <v>8</v>
      </c>
      <c r="H136" s="32"/>
      <c r="I136" s="24">
        <v>1142</v>
      </c>
      <c r="J136" s="32"/>
      <c r="K136" s="23">
        <v>500</v>
      </c>
      <c r="L136" s="32"/>
      <c r="M136" s="21" t="s">
        <v>2</v>
      </c>
      <c r="N136" s="31"/>
      <c r="O136" s="19" t="s">
        <v>2</v>
      </c>
      <c r="P136" s="30"/>
      <c r="Q136" s="17"/>
      <c r="R136" s="29"/>
      <c r="S136" s="15"/>
      <c r="T136" s="29"/>
      <c r="U136" s="15"/>
      <c r="V136" s="29"/>
      <c r="W136" s="15"/>
      <c r="X136" s="29"/>
      <c r="Y136" s="15" t="s">
        <v>2</v>
      </c>
      <c r="Z136" s="29"/>
      <c r="AA136" s="15"/>
      <c r="AB136" s="14"/>
    </row>
    <row r="137" spans="1:28" x14ac:dyDescent="0.2">
      <c r="A137" s="169" t="s">
        <v>362</v>
      </c>
      <c r="B137" s="169" t="s">
        <v>470</v>
      </c>
      <c r="C137" s="475">
        <v>17750</v>
      </c>
      <c r="D137" s="28">
        <v>7750</v>
      </c>
      <c r="E137" s="27" t="s">
        <v>25</v>
      </c>
      <c r="F137" s="26" t="s">
        <v>3</v>
      </c>
      <c r="G137" s="25">
        <v>4</v>
      </c>
      <c r="H137" s="32"/>
      <c r="I137" s="24">
        <v>63428</v>
      </c>
      <c r="J137" s="32"/>
      <c r="K137" s="23">
        <v>23873</v>
      </c>
      <c r="L137" s="32"/>
      <c r="M137" s="21" t="s">
        <v>2</v>
      </c>
      <c r="N137" s="31"/>
      <c r="O137" s="19" t="s">
        <v>2</v>
      </c>
      <c r="P137" s="30"/>
      <c r="Q137" s="17"/>
      <c r="R137" s="29"/>
      <c r="S137" s="15" t="s">
        <v>2</v>
      </c>
      <c r="T137" s="29"/>
      <c r="U137" s="15" t="s">
        <v>2</v>
      </c>
      <c r="V137" s="29"/>
      <c r="W137" s="15"/>
      <c r="X137" s="29"/>
      <c r="Y137" s="15"/>
      <c r="Z137" s="29"/>
      <c r="AA137" s="15" t="s">
        <v>2</v>
      </c>
      <c r="AB137" s="14" t="s">
        <v>230</v>
      </c>
    </row>
    <row r="138" spans="1:28" x14ac:dyDescent="0.2">
      <c r="A138" s="169" t="s">
        <v>341</v>
      </c>
      <c r="B138" s="169" t="s">
        <v>438</v>
      </c>
      <c r="C138" s="475">
        <v>15520</v>
      </c>
      <c r="D138" s="28">
        <v>7800</v>
      </c>
      <c r="E138" s="27" t="s">
        <v>24</v>
      </c>
      <c r="F138" s="26" t="s">
        <v>3</v>
      </c>
      <c r="G138" s="25">
        <v>9</v>
      </c>
      <c r="H138" s="32"/>
      <c r="I138" s="24">
        <v>3987</v>
      </c>
      <c r="J138" s="32"/>
      <c r="K138" s="23">
        <v>2863</v>
      </c>
      <c r="L138" s="32"/>
      <c r="M138" s="21" t="s">
        <v>2</v>
      </c>
      <c r="N138" s="31"/>
      <c r="O138" s="19" t="s">
        <v>2</v>
      </c>
      <c r="P138" s="30"/>
      <c r="Q138" s="17"/>
      <c r="R138" s="29"/>
      <c r="S138" s="15" t="s">
        <v>2</v>
      </c>
      <c r="T138" s="29"/>
      <c r="U138" s="15"/>
      <c r="V138" s="29"/>
      <c r="W138" s="15"/>
      <c r="X138" s="29"/>
      <c r="Y138" s="15"/>
      <c r="Z138" s="29"/>
      <c r="AA138" s="15"/>
      <c r="AB138" s="14"/>
    </row>
    <row r="139" spans="1:28" x14ac:dyDescent="0.2">
      <c r="A139" s="169" t="s">
        <v>343</v>
      </c>
      <c r="B139" s="169" t="s">
        <v>471</v>
      </c>
      <c r="C139" s="475">
        <v>17850</v>
      </c>
      <c r="D139" s="28">
        <v>7850</v>
      </c>
      <c r="E139" s="27" t="s">
        <v>23</v>
      </c>
      <c r="F139" s="26" t="s">
        <v>3</v>
      </c>
      <c r="G139" s="25">
        <v>9</v>
      </c>
      <c r="H139" s="32"/>
      <c r="I139" s="24">
        <v>3064</v>
      </c>
      <c r="J139" s="32"/>
      <c r="K139" s="23">
        <v>2138</v>
      </c>
      <c r="L139" s="32"/>
      <c r="M139" s="21" t="s">
        <v>2</v>
      </c>
      <c r="N139" s="31"/>
      <c r="O139" s="19" t="s">
        <v>2</v>
      </c>
      <c r="P139" s="30"/>
      <c r="Q139" s="17"/>
      <c r="R139" s="29"/>
      <c r="S139" s="15" t="s">
        <v>2</v>
      </c>
      <c r="T139" s="29"/>
      <c r="U139" s="15" t="s">
        <v>2</v>
      </c>
      <c r="V139" s="29"/>
      <c r="W139" s="15"/>
      <c r="X139" s="29"/>
      <c r="Y139" s="15"/>
      <c r="Z139" s="29"/>
      <c r="AA139" s="15" t="s">
        <v>2</v>
      </c>
      <c r="AB139" s="14" t="s">
        <v>230</v>
      </c>
    </row>
    <row r="140" spans="1:28" x14ac:dyDescent="0.2">
      <c r="A140" s="169" t="s">
        <v>353</v>
      </c>
      <c r="B140" s="169" t="s">
        <v>472</v>
      </c>
      <c r="C140" s="475">
        <v>17900</v>
      </c>
      <c r="D140" s="28">
        <v>7900</v>
      </c>
      <c r="E140" s="27" t="s">
        <v>22</v>
      </c>
      <c r="F140" s="26" t="s">
        <v>3</v>
      </c>
      <c r="G140" s="25">
        <v>10</v>
      </c>
      <c r="H140" s="32"/>
      <c r="I140" s="24">
        <v>6791</v>
      </c>
      <c r="J140" s="32"/>
      <c r="K140" s="23">
        <v>3634</v>
      </c>
      <c r="L140" s="32"/>
      <c r="M140" s="21" t="s">
        <v>2</v>
      </c>
      <c r="N140" s="31"/>
      <c r="O140" s="19" t="s">
        <v>2</v>
      </c>
      <c r="P140" s="30"/>
      <c r="Q140" s="17"/>
      <c r="R140" s="29"/>
      <c r="S140" s="15"/>
      <c r="T140" s="29"/>
      <c r="U140" s="15"/>
      <c r="V140" s="29"/>
      <c r="W140" s="15"/>
      <c r="X140" s="29"/>
      <c r="Y140" s="15"/>
      <c r="Z140" s="29"/>
      <c r="AA140" s="15" t="s">
        <v>2</v>
      </c>
      <c r="AB140" s="14" t="s">
        <v>230</v>
      </c>
    </row>
    <row r="141" spans="1:28" x14ac:dyDescent="0.2">
      <c r="A141" s="169" t="s">
        <v>353</v>
      </c>
      <c r="B141" s="169" t="s">
        <v>473</v>
      </c>
      <c r="C141" s="475">
        <v>17950</v>
      </c>
      <c r="D141" s="28">
        <v>7950</v>
      </c>
      <c r="E141" s="27" t="s">
        <v>21</v>
      </c>
      <c r="F141" s="26" t="s">
        <v>3</v>
      </c>
      <c r="G141" s="25">
        <v>9</v>
      </c>
      <c r="H141" s="32"/>
      <c r="I141" s="24">
        <v>2901</v>
      </c>
      <c r="J141" s="32"/>
      <c r="K141" s="23">
        <v>867</v>
      </c>
      <c r="L141" s="32"/>
      <c r="M141" s="21" t="s">
        <v>2</v>
      </c>
      <c r="N141" s="31"/>
      <c r="O141" s="19" t="s">
        <v>2</v>
      </c>
      <c r="P141" s="30"/>
      <c r="Q141" s="17"/>
      <c r="R141" s="29"/>
      <c r="S141" s="15"/>
      <c r="T141" s="29"/>
      <c r="U141" s="15"/>
      <c r="V141" s="29"/>
      <c r="W141" s="15"/>
      <c r="X141" s="29"/>
      <c r="Y141" s="15"/>
      <c r="Z141" s="29"/>
      <c r="AA141" s="15" t="s">
        <v>2</v>
      </c>
      <c r="AB141" s="14" t="s">
        <v>230</v>
      </c>
    </row>
    <row r="142" spans="1:28" x14ac:dyDescent="0.2">
      <c r="A142" s="169"/>
      <c r="B142" s="169" t="s">
        <v>434</v>
      </c>
      <c r="C142" s="475">
        <v>15990</v>
      </c>
      <c r="D142" s="28">
        <v>8000</v>
      </c>
      <c r="E142" s="33" t="s">
        <v>20</v>
      </c>
      <c r="F142" s="26" t="s">
        <v>8</v>
      </c>
      <c r="G142" s="25">
        <v>3</v>
      </c>
      <c r="H142" s="32"/>
      <c r="I142" s="24">
        <v>156693</v>
      </c>
      <c r="J142" s="32"/>
      <c r="K142" s="23">
        <v>58524</v>
      </c>
      <c r="L142" s="32"/>
      <c r="M142" s="21" t="s">
        <v>2</v>
      </c>
      <c r="N142" s="31"/>
      <c r="O142" s="19" t="s">
        <v>2</v>
      </c>
      <c r="P142" s="30"/>
      <c r="Q142" s="17"/>
      <c r="R142" s="29"/>
      <c r="S142" s="15" t="s">
        <v>2</v>
      </c>
      <c r="T142" s="29"/>
      <c r="U142" s="15" t="s">
        <v>2</v>
      </c>
      <c r="V142" s="29"/>
      <c r="W142" s="15"/>
      <c r="X142" s="29"/>
      <c r="Y142" s="15" t="s">
        <v>2</v>
      </c>
      <c r="Z142" s="29"/>
      <c r="AA142" s="15" t="s">
        <v>2</v>
      </c>
      <c r="AB142" s="14" t="s">
        <v>230</v>
      </c>
    </row>
    <row r="143" spans="1:28" x14ac:dyDescent="0.2">
      <c r="A143" s="169" t="s">
        <v>353</v>
      </c>
      <c r="B143" s="169" t="s">
        <v>474</v>
      </c>
      <c r="C143" s="475">
        <v>18020</v>
      </c>
      <c r="D143" s="28">
        <v>8020</v>
      </c>
      <c r="E143" s="27" t="s">
        <v>19</v>
      </c>
      <c r="F143" s="26" t="s">
        <v>3</v>
      </c>
      <c r="G143" s="25">
        <v>11</v>
      </c>
      <c r="H143" s="32"/>
      <c r="I143" s="24">
        <v>9728</v>
      </c>
      <c r="J143" s="32"/>
      <c r="K143" s="23">
        <v>6117</v>
      </c>
      <c r="L143" s="32"/>
      <c r="M143" s="21" t="s">
        <v>2</v>
      </c>
      <c r="N143" s="31"/>
      <c r="O143" s="19" t="s">
        <v>2</v>
      </c>
      <c r="P143" s="30"/>
      <c r="Q143" s="17"/>
      <c r="R143" s="29"/>
      <c r="S143" s="15" t="s">
        <v>2</v>
      </c>
      <c r="T143" s="29"/>
      <c r="U143" s="15"/>
      <c r="V143" s="29"/>
      <c r="W143" s="15"/>
      <c r="X143" s="29"/>
      <c r="Y143" s="15" t="s">
        <v>2</v>
      </c>
      <c r="Z143" s="29"/>
      <c r="AA143" s="15" t="s">
        <v>2</v>
      </c>
      <c r="AB143" s="14" t="s">
        <v>230</v>
      </c>
    </row>
    <row r="144" spans="1:28" x14ac:dyDescent="0.2">
      <c r="A144" s="169" t="s">
        <v>345</v>
      </c>
      <c r="B144" s="169" t="s">
        <v>475</v>
      </c>
      <c r="C144" s="475">
        <v>18050</v>
      </c>
      <c r="D144" s="28">
        <v>8050</v>
      </c>
      <c r="E144" s="27" t="s">
        <v>18</v>
      </c>
      <c r="F144" s="26" t="s">
        <v>8</v>
      </c>
      <c r="G144" s="25">
        <v>2</v>
      </c>
      <c r="H144" s="32"/>
      <c r="I144" s="24">
        <v>72699</v>
      </c>
      <c r="J144" s="32"/>
      <c r="K144" s="23">
        <v>30386</v>
      </c>
      <c r="L144" s="32"/>
      <c r="M144" s="21" t="s">
        <v>2</v>
      </c>
      <c r="N144" s="31"/>
      <c r="O144" s="19" t="s">
        <v>2</v>
      </c>
      <c r="P144" s="30"/>
      <c r="Q144" s="17"/>
      <c r="R144" s="29"/>
      <c r="S144" s="15" t="s">
        <v>2</v>
      </c>
      <c r="T144" s="29"/>
      <c r="U144" s="15" t="s">
        <v>2</v>
      </c>
      <c r="V144" s="29"/>
      <c r="W144" s="15"/>
      <c r="X144" s="29"/>
      <c r="Y144" s="15" t="s">
        <v>2</v>
      </c>
      <c r="Z144" s="29"/>
      <c r="AA144" s="15" t="s">
        <v>2</v>
      </c>
      <c r="AB144" s="14" t="s">
        <v>329</v>
      </c>
    </row>
    <row r="145" spans="1:28" x14ac:dyDescent="0.2">
      <c r="A145" s="169" t="s">
        <v>353</v>
      </c>
      <c r="B145" s="169" t="s">
        <v>476</v>
      </c>
      <c r="C145" s="475">
        <v>18100</v>
      </c>
      <c r="D145" s="28">
        <v>8100</v>
      </c>
      <c r="E145" s="27" t="s">
        <v>17</v>
      </c>
      <c r="F145" s="26" t="s">
        <v>3</v>
      </c>
      <c r="G145" s="25">
        <v>9</v>
      </c>
      <c r="H145" s="32"/>
      <c r="I145" s="24">
        <v>3701</v>
      </c>
      <c r="J145" s="32"/>
      <c r="K145" s="23">
        <v>2592</v>
      </c>
      <c r="L145" s="32"/>
      <c r="M145" s="21" t="s">
        <v>2</v>
      </c>
      <c r="N145" s="31"/>
      <c r="O145" s="19" t="s">
        <v>2</v>
      </c>
      <c r="P145" s="30"/>
      <c r="Q145" s="17"/>
      <c r="R145" s="29"/>
      <c r="S145" s="15" t="s">
        <v>2</v>
      </c>
      <c r="T145" s="29"/>
      <c r="U145" s="15"/>
      <c r="V145" s="29"/>
      <c r="W145" s="15"/>
      <c r="X145" s="29"/>
      <c r="Y145" s="15" t="s">
        <v>2</v>
      </c>
      <c r="Z145" s="29"/>
      <c r="AA145" s="15" t="s">
        <v>2</v>
      </c>
      <c r="AB145" s="14" t="s">
        <v>230</v>
      </c>
    </row>
    <row r="146" spans="1:28" x14ac:dyDescent="0.2">
      <c r="A146" s="169" t="s">
        <v>353</v>
      </c>
      <c r="B146" s="169" t="s">
        <v>395</v>
      </c>
      <c r="C146" s="475">
        <v>18230</v>
      </c>
      <c r="D146" s="28">
        <v>8150</v>
      </c>
      <c r="E146" s="27" t="s">
        <v>16</v>
      </c>
      <c r="F146" s="26" t="s">
        <v>3</v>
      </c>
      <c r="G146" s="25">
        <v>10</v>
      </c>
      <c r="H146" s="32"/>
      <c r="I146" s="24">
        <v>9073</v>
      </c>
      <c r="J146" s="32"/>
      <c r="K146" s="23">
        <v>4841</v>
      </c>
      <c r="L146" s="32"/>
      <c r="M146" s="21" t="s">
        <v>2</v>
      </c>
      <c r="N146" s="31"/>
      <c r="O146" s="19" t="s">
        <v>2</v>
      </c>
      <c r="P146" s="30"/>
      <c r="Q146" s="17"/>
      <c r="R146" s="29"/>
      <c r="S146" s="15"/>
      <c r="T146" s="29"/>
      <c r="U146" s="15"/>
      <c r="V146" s="29"/>
      <c r="W146" s="15"/>
      <c r="X146" s="29"/>
      <c r="Y146" s="15"/>
      <c r="Z146" s="29"/>
      <c r="AA146" s="15" t="s">
        <v>2</v>
      </c>
      <c r="AB146" s="14" t="s">
        <v>230</v>
      </c>
    </row>
    <row r="147" spans="1:28" x14ac:dyDescent="0.2">
      <c r="A147" s="169" t="s">
        <v>341</v>
      </c>
      <c r="B147" s="169" t="s">
        <v>477</v>
      </c>
      <c r="C147" s="475">
        <v>18200</v>
      </c>
      <c r="D147" s="28">
        <v>8200</v>
      </c>
      <c r="E147" s="27" t="s">
        <v>15</v>
      </c>
      <c r="F147" s="26" t="s">
        <v>3</v>
      </c>
      <c r="G147" s="25">
        <v>10</v>
      </c>
      <c r="H147" s="32"/>
      <c r="I147" s="24">
        <v>6883</v>
      </c>
      <c r="J147" s="32"/>
      <c r="K147" s="23">
        <v>3806</v>
      </c>
      <c r="L147" s="32"/>
      <c r="M147" s="21" t="s">
        <v>2</v>
      </c>
      <c r="N147" s="31"/>
      <c r="O147" s="19" t="s">
        <v>2</v>
      </c>
      <c r="P147" s="30"/>
      <c r="Q147" s="17"/>
      <c r="R147" s="29"/>
      <c r="S147" s="15"/>
      <c r="T147" s="29"/>
      <c r="U147" s="15"/>
      <c r="V147" s="29"/>
      <c r="W147" s="15"/>
      <c r="X147" s="29"/>
      <c r="Y147" s="15" t="s">
        <v>2</v>
      </c>
      <c r="Z147" s="29"/>
      <c r="AA147" s="15" t="s">
        <v>2</v>
      </c>
      <c r="AB147" s="14" t="s">
        <v>230</v>
      </c>
    </row>
    <row r="148" spans="1:28" x14ac:dyDescent="0.2">
      <c r="A148" s="169" t="s">
        <v>412</v>
      </c>
      <c r="B148" s="169" t="s">
        <v>478</v>
      </c>
      <c r="C148" s="475">
        <v>18250</v>
      </c>
      <c r="D148" s="28">
        <v>8250</v>
      </c>
      <c r="E148" s="27" t="s">
        <v>14</v>
      </c>
      <c r="F148" s="26" t="s">
        <v>8</v>
      </c>
      <c r="G148" s="25">
        <v>2</v>
      </c>
      <c r="H148" s="32"/>
      <c r="I148" s="24">
        <v>76354</v>
      </c>
      <c r="J148" s="32"/>
      <c r="K148" s="23">
        <v>31780</v>
      </c>
      <c r="L148" s="32"/>
      <c r="M148" s="21" t="s">
        <v>2</v>
      </c>
      <c r="N148" s="31"/>
      <c r="O148" s="19" t="s">
        <v>2</v>
      </c>
      <c r="P148" s="30"/>
      <c r="Q148" s="17" t="s">
        <v>2</v>
      </c>
      <c r="R148" s="29"/>
      <c r="S148" s="15" t="s">
        <v>2</v>
      </c>
      <c r="T148" s="29"/>
      <c r="U148" s="15" t="s">
        <v>2</v>
      </c>
      <c r="V148" s="29"/>
      <c r="W148" s="15"/>
      <c r="X148" s="29"/>
      <c r="Y148" s="15" t="s">
        <v>2</v>
      </c>
      <c r="Z148" s="29"/>
      <c r="AA148" s="15"/>
      <c r="AB148" s="14"/>
    </row>
    <row r="149" spans="1:28" x14ac:dyDescent="0.2">
      <c r="A149" s="169" t="s">
        <v>420</v>
      </c>
      <c r="B149" s="169" t="s">
        <v>479</v>
      </c>
      <c r="C149" s="475">
        <v>18350</v>
      </c>
      <c r="D149" s="28">
        <v>8350</v>
      </c>
      <c r="E149" s="27" t="s">
        <v>13</v>
      </c>
      <c r="F149" s="26" t="s">
        <v>6</v>
      </c>
      <c r="G149" s="25">
        <v>4</v>
      </c>
      <c r="H149" s="32"/>
      <c r="I149" s="24">
        <v>48028</v>
      </c>
      <c r="J149" s="32"/>
      <c r="K149" s="23">
        <v>24928</v>
      </c>
      <c r="L149" s="32"/>
      <c r="M149" s="21" t="s">
        <v>2</v>
      </c>
      <c r="N149" s="31"/>
      <c r="O149" s="19" t="s">
        <v>2</v>
      </c>
      <c r="P149" s="30"/>
      <c r="Q149" s="17" t="s">
        <v>2</v>
      </c>
      <c r="R149" s="29"/>
      <c r="S149" s="15" t="s">
        <v>2</v>
      </c>
      <c r="T149" s="29"/>
      <c r="U149" s="15" t="s">
        <v>2</v>
      </c>
      <c r="V149" s="29"/>
      <c r="W149" s="15"/>
      <c r="X149" s="29"/>
      <c r="Y149" s="15" t="s">
        <v>2</v>
      </c>
      <c r="Z149" s="29"/>
      <c r="AA149" s="15" t="s">
        <v>2</v>
      </c>
      <c r="AB149" s="14" t="s">
        <v>230</v>
      </c>
    </row>
    <row r="150" spans="1:28" x14ac:dyDescent="0.2">
      <c r="A150" s="169" t="s">
        <v>377</v>
      </c>
      <c r="B150" s="169" t="s">
        <v>480</v>
      </c>
      <c r="C150" s="475">
        <v>18400</v>
      </c>
      <c r="D150" s="28">
        <v>8400</v>
      </c>
      <c r="E150" s="27" t="s">
        <v>12</v>
      </c>
      <c r="F150" s="26" t="s">
        <v>11</v>
      </c>
      <c r="G150" s="25">
        <v>6</v>
      </c>
      <c r="H150" s="32"/>
      <c r="I150" s="24">
        <v>47997</v>
      </c>
      <c r="J150" s="32"/>
      <c r="K150" s="23">
        <v>17695</v>
      </c>
      <c r="L150" s="32"/>
      <c r="M150" s="21" t="s">
        <v>2</v>
      </c>
      <c r="N150" s="31"/>
      <c r="O150" s="19" t="s">
        <v>2</v>
      </c>
      <c r="P150" s="30"/>
      <c r="Q150" s="17" t="s">
        <v>2</v>
      </c>
      <c r="R150" s="29"/>
      <c r="S150" s="15" t="s">
        <v>2</v>
      </c>
      <c r="T150" s="29"/>
      <c r="U150" s="15" t="s">
        <v>2</v>
      </c>
      <c r="V150" s="29"/>
      <c r="W150" s="15"/>
      <c r="X150" s="29"/>
      <c r="Y150" s="15" t="s">
        <v>2</v>
      </c>
      <c r="Z150" s="29"/>
      <c r="AA150" s="15" t="s">
        <v>2</v>
      </c>
      <c r="AB150" s="14" t="s">
        <v>230</v>
      </c>
    </row>
    <row r="151" spans="1:28" x14ac:dyDescent="0.2">
      <c r="A151" s="169" t="s">
        <v>420</v>
      </c>
      <c r="B151" s="169" t="s">
        <v>481</v>
      </c>
      <c r="C151" s="475">
        <v>18450</v>
      </c>
      <c r="D151" s="28">
        <v>8450</v>
      </c>
      <c r="E151" s="27" t="s">
        <v>10</v>
      </c>
      <c r="F151" s="26" t="s">
        <v>6</v>
      </c>
      <c r="G151" s="25">
        <v>5</v>
      </c>
      <c r="H151" s="32"/>
      <c r="I151" s="24">
        <v>208875</v>
      </c>
      <c r="J151" s="32"/>
      <c r="K151" s="23">
        <v>81860</v>
      </c>
      <c r="L151" s="32"/>
      <c r="M151" s="21" t="s">
        <v>2</v>
      </c>
      <c r="N151" s="31"/>
      <c r="O151" s="19" t="s">
        <v>2</v>
      </c>
      <c r="P151" s="30"/>
      <c r="Q151" s="17"/>
      <c r="R151" s="29"/>
      <c r="S151" s="15" t="s">
        <v>2</v>
      </c>
      <c r="T151" s="29"/>
      <c r="U151" s="15" t="s">
        <v>2</v>
      </c>
      <c r="V151" s="29"/>
      <c r="W151" s="15"/>
      <c r="X151" s="29"/>
      <c r="Y151" s="15" t="s">
        <v>2</v>
      </c>
      <c r="Z151" s="29"/>
      <c r="AA151" s="15" t="s">
        <v>2</v>
      </c>
      <c r="AB151" s="14" t="s">
        <v>230</v>
      </c>
    </row>
    <row r="152" spans="1:28" x14ac:dyDescent="0.2">
      <c r="A152" s="169" t="s">
        <v>345</v>
      </c>
      <c r="B152" s="169" t="s">
        <v>482</v>
      </c>
      <c r="C152" s="475">
        <v>18500</v>
      </c>
      <c r="D152" s="28">
        <v>8500</v>
      </c>
      <c r="E152" s="33" t="s">
        <v>9</v>
      </c>
      <c r="F152" s="26" t="s">
        <v>8</v>
      </c>
      <c r="G152" s="25">
        <v>2</v>
      </c>
      <c r="H152" s="276"/>
      <c r="I152" s="24">
        <v>59307</v>
      </c>
      <c r="J152" s="276"/>
      <c r="K152" s="23">
        <v>26483</v>
      </c>
      <c r="L152" s="276"/>
      <c r="M152" s="21" t="s">
        <v>2</v>
      </c>
      <c r="N152" s="31"/>
      <c r="O152" s="19" t="s">
        <v>2</v>
      </c>
      <c r="P152" s="30"/>
      <c r="Q152" s="17"/>
      <c r="R152" s="29"/>
      <c r="S152" s="15" t="s">
        <v>2</v>
      </c>
      <c r="T152" s="29"/>
      <c r="U152" s="15"/>
      <c r="V152" s="29"/>
      <c r="W152" s="15" t="s">
        <v>2</v>
      </c>
      <c r="X152" s="29"/>
      <c r="Y152" s="15" t="s">
        <v>2</v>
      </c>
      <c r="Z152" s="29"/>
      <c r="AA152" s="15"/>
      <c r="AB152" s="14"/>
    </row>
    <row r="153" spans="1:28" x14ac:dyDescent="0.2">
      <c r="A153" s="169" t="s">
        <v>384</v>
      </c>
      <c r="B153" s="169" t="s">
        <v>403</v>
      </c>
      <c r="C153" s="475">
        <v>11650</v>
      </c>
      <c r="D153" s="28">
        <v>8550</v>
      </c>
      <c r="E153" s="27" t="s">
        <v>7</v>
      </c>
      <c r="F153" s="26" t="s">
        <v>6</v>
      </c>
      <c r="G153" s="25">
        <v>7</v>
      </c>
      <c r="H153" s="32"/>
      <c r="I153" s="24">
        <v>159981</v>
      </c>
      <c r="J153" s="32"/>
      <c r="K153" s="23">
        <v>62862</v>
      </c>
      <c r="L153" s="32"/>
      <c r="M153" s="21" t="s">
        <v>2</v>
      </c>
      <c r="N153" s="31"/>
      <c r="O153" s="19" t="s">
        <v>2</v>
      </c>
      <c r="P153" s="30"/>
      <c r="Q153" s="17"/>
      <c r="R153" s="29"/>
      <c r="S153" s="15" t="s">
        <v>2</v>
      </c>
      <c r="T153" s="29"/>
      <c r="U153" s="15" t="s">
        <v>2</v>
      </c>
      <c r="V153" s="29"/>
      <c r="W153" s="15"/>
      <c r="X153" s="29"/>
      <c r="Y153" s="15" t="s">
        <v>2</v>
      </c>
      <c r="Z153" s="29"/>
      <c r="AA153" s="15" t="s">
        <v>2</v>
      </c>
      <c r="AB153" s="14" t="s">
        <v>230</v>
      </c>
    </row>
    <row r="154" spans="1:28" x14ac:dyDescent="0.2">
      <c r="A154" s="169" t="s">
        <v>356</v>
      </c>
      <c r="B154" s="169" t="s">
        <v>483</v>
      </c>
      <c r="C154" s="475">
        <v>18710</v>
      </c>
      <c r="D154" s="28">
        <v>8710</v>
      </c>
      <c r="E154" s="33" t="s">
        <v>5</v>
      </c>
      <c r="F154" s="26" t="s">
        <v>3</v>
      </c>
      <c r="G154" s="25">
        <v>11</v>
      </c>
      <c r="H154" s="32"/>
      <c r="I154" s="24">
        <v>16564</v>
      </c>
      <c r="J154" s="32"/>
      <c r="K154" s="23">
        <v>7181</v>
      </c>
      <c r="L154" s="32"/>
      <c r="M154" s="21" t="s">
        <v>2</v>
      </c>
      <c r="N154" s="31"/>
      <c r="O154" s="19" t="s">
        <v>2</v>
      </c>
      <c r="P154" s="30"/>
      <c r="Q154" s="17"/>
      <c r="R154" s="29"/>
      <c r="S154" s="15" t="s">
        <v>2</v>
      </c>
      <c r="T154" s="29"/>
      <c r="U154" s="15"/>
      <c r="V154" s="29"/>
      <c r="W154" s="15"/>
      <c r="X154" s="29"/>
      <c r="Y154" s="15"/>
      <c r="Z154" s="29"/>
      <c r="AA154" s="15" t="s">
        <v>2</v>
      </c>
      <c r="AB154" s="14" t="s">
        <v>230</v>
      </c>
    </row>
    <row r="155" spans="1:28" x14ac:dyDescent="0.2">
      <c r="A155" s="169" t="s">
        <v>356</v>
      </c>
      <c r="B155" s="169" t="s">
        <v>369</v>
      </c>
      <c r="C155" s="475">
        <v>13910</v>
      </c>
      <c r="D155" s="28">
        <v>8750</v>
      </c>
      <c r="E155" s="27" t="s">
        <v>4</v>
      </c>
      <c r="F155" s="26" t="s">
        <v>3</v>
      </c>
      <c r="G155" s="25">
        <v>11</v>
      </c>
      <c r="H155" s="22"/>
      <c r="I155" s="24">
        <v>12588</v>
      </c>
      <c r="J155" s="22"/>
      <c r="K155" s="23">
        <v>6907</v>
      </c>
      <c r="L155" s="22"/>
      <c r="M155" s="21" t="s">
        <v>2</v>
      </c>
      <c r="N155" s="20"/>
      <c r="O155" s="19" t="s">
        <v>2</v>
      </c>
      <c r="P155" s="18"/>
      <c r="Q155" s="17"/>
      <c r="R155" s="16"/>
      <c r="S155" s="15" t="s">
        <v>2</v>
      </c>
      <c r="T155" s="16"/>
      <c r="U155" s="15" t="s">
        <v>2</v>
      </c>
      <c r="V155" s="16"/>
      <c r="W155" s="15"/>
      <c r="X155" s="16"/>
      <c r="Y155" s="15"/>
      <c r="Z155" s="16"/>
      <c r="AA155" s="15" t="s">
        <v>2</v>
      </c>
      <c r="AB155" s="14" t="s">
        <v>230</v>
      </c>
    </row>
    <row r="156" spans="1:28" s="6" customFormat="1" x14ac:dyDescent="0.2">
      <c r="A156" s="56"/>
      <c r="B156" s="56"/>
      <c r="C156" s="56"/>
      <c r="I156" s="9"/>
      <c r="M156" s="8"/>
      <c r="N156" s="7"/>
      <c r="O156" s="7"/>
      <c r="P156" s="7"/>
      <c r="R156" s="7"/>
      <c r="S156" s="7"/>
      <c r="T156" s="7"/>
      <c r="U156" s="8"/>
      <c r="V156" s="7"/>
      <c r="W156" s="7"/>
      <c r="X156" s="7"/>
      <c r="Z156" s="7"/>
    </row>
    <row r="157" spans="1:28" s="6" customFormat="1" x14ac:dyDescent="0.2">
      <c r="A157" s="56"/>
      <c r="B157" s="56"/>
      <c r="C157" s="56"/>
      <c r="E157" s="13" t="s">
        <v>174</v>
      </c>
      <c r="I157" s="12">
        <f>SUM(I4:I155)</f>
        <v>7616595</v>
      </c>
      <c r="K157" s="12">
        <f>SUM(K4:K155)</f>
        <v>3072377</v>
      </c>
      <c r="M157" s="8"/>
      <c r="N157" s="7"/>
      <c r="O157" s="7"/>
      <c r="P157" s="7"/>
      <c r="R157" s="7"/>
      <c r="S157" s="7"/>
      <c r="T157" s="7"/>
      <c r="U157" s="8"/>
      <c r="V157" s="7"/>
      <c r="W157" s="7"/>
      <c r="X157" s="7"/>
      <c r="Z157" s="7"/>
    </row>
    <row r="158" spans="1:28" s="6" customFormat="1" x14ac:dyDescent="0.2">
      <c r="A158" s="56"/>
      <c r="B158" s="56"/>
      <c r="C158" s="56"/>
      <c r="E158" s="10" t="s">
        <v>0</v>
      </c>
      <c r="I158" s="9"/>
      <c r="M158" s="10">
        <v>152</v>
      </c>
      <c r="N158" s="11"/>
      <c r="O158" s="10">
        <v>151</v>
      </c>
      <c r="P158" s="11"/>
      <c r="Q158" s="10">
        <f>COUNTIF(Q4:Q155,"=Y")</f>
        <v>20</v>
      </c>
      <c r="R158" s="11"/>
      <c r="S158" s="10">
        <f>COUNTIF(S4:S155,"=Y")</f>
        <v>131</v>
      </c>
      <c r="T158" s="11"/>
      <c r="U158" s="10">
        <f>COUNTIF(U4:U155,"=Y")</f>
        <v>58</v>
      </c>
      <c r="V158" s="11"/>
      <c r="W158" s="10">
        <f>COUNTIF(W4:W155,"=Y")</f>
        <v>30</v>
      </c>
      <c r="X158" s="11"/>
      <c r="Y158" s="10">
        <f>COUNTIF(Y4:Y155,"=Y")</f>
        <v>91</v>
      </c>
      <c r="Z158" s="11"/>
      <c r="AA158" s="10">
        <f>COUNTIF(AA4:AA155,"=Y")</f>
        <v>130</v>
      </c>
    </row>
    <row r="159" spans="1:28" s="6" customFormat="1" x14ac:dyDescent="0.2">
      <c r="A159" s="56"/>
      <c r="B159" s="56"/>
      <c r="C159" s="56"/>
      <c r="I159" s="9"/>
      <c r="M159" s="8"/>
      <c r="N159" s="7"/>
      <c r="O159" s="7"/>
      <c r="P159" s="7"/>
      <c r="R159" s="7"/>
      <c r="S159" s="7"/>
      <c r="T159" s="7"/>
      <c r="U159" s="8"/>
      <c r="V159" s="7"/>
      <c r="W159" s="7"/>
      <c r="X159" s="7"/>
      <c r="Z159" s="7"/>
    </row>
    <row r="160" spans="1:28" x14ac:dyDescent="0.2">
      <c r="C160" s="56"/>
      <c r="E160" s="453" t="s">
        <v>175</v>
      </c>
      <c r="G160" s="6"/>
      <c r="H160" s="133"/>
      <c r="I160" s="134">
        <f>SUMIF($F$4:$F$155,"S",I$4:I$155)</f>
        <v>4393861</v>
      </c>
      <c r="J160" s="4"/>
      <c r="K160" s="134">
        <f>SUMIF($F$4:$F$155,"S",K$4:K$155)</f>
        <v>1626617</v>
      </c>
      <c r="L160" s="4"/>
      <c r="M160" s="2"/>
      <c r="O160" s="3"/>
      <c r="P160" s="1"/>
      <c r="T160" s="3"/>
      <c r="U160" s="2"/>
      <c r="V160" s="3"/>
      <c r="W160" s="7"/>
      <c r="X160" s="3"/>
      <c r="Y160"/>
      <c r="Z160" s="3"/>
    </row>
    <row r="161" spans="1:28" x14ac:dyDescent="0.2">
      <c r="C161" s="56"/>
      <c r="E161" s="453" t="s">
        <v>176</v>
      </c>
      <c r="G161" s="6"/>
      <c r="H161" s="133"/>
      <c r="I161" s="134">
        <f>SUMIF($F$4:$F$155,"E",I$4:I$155)</f>
        <v>1415829</v>
      </c>
      <c r="J161" s="4"/>
      <c r="K161" s="134">
        <f>SUMIF($F$4:$F$155,"E",K$4:K$155)</f>
        <v>586962</v>
      </c>
      <c r="L161" s="4"/>
      <c r="M161" s="2"/>
      <c r="O161" s="3"/>
      <c r="P161" s="1"/>
      <c r="T161" s="3"/>
      <c r="U161" s="2"/>
      <c r="V161" s="3"/>
      <c r="W161" s="7"/>
      <c r="X161" s="3"/>
      <c r="Y161"/>
      <c r="Z161" s="3"/>
    </row>
    <row r="162" spans="1:28" x14ac:dyDescent="0.2">
      <c r="C162" s="56"/>
      <c r="E162" s="453" t="s">
        <v>177</v>
      </c>
      <c r="G162" s="6"/>
      <c r="H162" s="133"/>
      <c r="I162" s="134">
        <f>SUMIF($F$4:$F$155,"R",I$4:I$155)</f>
        <v>792697</v>
      </c>
      <c r="J162" s="4"/>
      <c r="K162" s="134">
        <f>SUMIF($F$4:$F$155,"R",K$4:K$155)</f>
        <v>366608</v>
      </c>
      <c r="L162" s="4"/>
      <c r="M162" s="2"/>
      <c r="O162" s="3"/>
      <c r="P162" s="1"/>
      <c r="T162" s="3"/>
      <c r="U162" s="2"/>
      <c r="V162" s="3"/>
      <c r="W162" s="7"/>
      <c r="X162" s="3"/>
      <c r="Y162"/>
      <c r="Z162" s="3"/>
    </row>
    <row r="163" spans="1:28" x14ac:dyDescent="0.2">
      <c r="A163" s="87"/>
      <c r="B163" s="87"/>
      <c r="C163" s="87"/>
      <c r="E163" s="453" t="s">
        <v>178</v>
      </c>
      <c r="G163" s="6"/>
      <c r="H163" s="133"/>
      <c r="I163" s="134">
        <f>SUMIF($F$4:$F$155,"N",I$4:I$155)</f>
        <v>1014208</v>
      </c>
      <c r="J163" s="4"/>
      <c r="K163" s="134">
        <f>SUMIF($F$4:$F$155,"N",K$4:K$155)</f>
        <v>492190</v>
      </c>
      <c r="L163" s="4"/>
      <c r="M163" s="2"/>
      <c r="O163" s="3"/>
      <c r="P163" s="1"/>
      <c r="T163" s="3"/>
      <c r="U163" s="2"/>
      <c r="V163" s="3"/>
      <c r="W163" s="7"/>
      <c r="X163" s="3"/>
      <c r="Y163"/>
      <c r="Z163" s="3"/>
    </row>
    <row r="164" spans="1:28" x14ac:dyDescent="0.2">
      <c r="A164" s="169"/>
      <c r="B164" s="169"/>
      <c r="D164" s="463"/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3"/>
      <c r="Q164" s="464"/>
      <c r="R164" s="464"/>
      <c r="S164" s="464"/>
      <c r="T164" s="464"/>
      <c r="U164" s="464"/>
      <c r="V164" s="464"/>
      <c r="W164" s="464"/>
      <c r="X164" s="464"/>
      <c r="Y164" s="464"/>
      <c r="Z164" s="464"/>
      <c r="AA164" s="464"/>
      <c r="AB164" s="464"/>
    </row>
    <row r="165" spans="1:28" x14ac:dyDescent="0.2">
      <c r="A165" s="169"/>
      <c r="B165" s="169"/>
      <c r="D165" s="465"/>
      <c r="E165" s="466"/>
      <c r="F165" s="466"/>
      <c r="G165" s="466"/>
      <c r="H165" s="467"/>
      <c r="I165" s="467"/>
      <c r="J165" s="468"/>
      <c r="K165" s="469"/>
      <c r="L165" s="469"/>
      <c r="M165" s="469"/>
      <c r="N165" s="469"/>
      <c r="O165" s="469"/>
      <c r="P165" s="469"/>
      <c r="Q165"/>
      <c r="R165"/>
      <c r="S165"/>
      <c r="T165"/>
      <c r="U165"/>
      <c r="V165"/>
      <c r="W165"/>
      <c r="Y165"/>
    </row>
    <row r="166" spans="1:28" ht="15.75" x14ac:dyDescent="0.25">
      <c r="A166" s="169"/>
      <c r="B166" s="169"/>
      <c r="D166" s="470" t="s">
        <v>175</v>
      </c>
      <c r="E166" s="471"/>
      <c r="F166" s="471"/>
      <c r="G166" s="471"/>
      <c r="H166" s="472"/>
      <c r="I166" s="472"/>
      <c r="J166" s="473"/>
      <c r="K166" s="474"/>
      <c r="L166" s="474"/>
      <c r="M166" s="474"/>
      <c r="N166" s="474"/>
      <c r="O166" s="474"/>
      <c r="P166" s="474"/>
      <c r="Q166" s="474"/>
      <c r="R166" s="474"/>
      <c r="S166" s="474"/>
      <c r="T166" s="474"/>
      <c r="U166" s="474"/>
      <c r="V166" s="474"/>
      <c r="W166" s="474"/>
      <c r="X166" s="474"/>
      <c r="Y166" s="474"/>
      <c r="Z166" s="474"/>
      <c r="AA166" s="474"/>
      <c r="AB166" s="474"/>
    </row>
    <row r="167" spans="1:28" x14ac:dyDescent="0.2">
      <c r="A167" s="169" t="s">
        <v>345</v>
      </c>
      <c r="B167" s="169" t="s">
        <v>346</v>
      </c>
      <c r="C167" s="475">
        <v>10150</v>
      </c>
      <c r="D167" s="476">
        <v>150</v>
      </c>
      <c r="E167" s="477" t="str">
        <f>VLOOKUP($D167,$D$3:$AB$155,2,FALSE)</f>
        <v>Ashfield</v>
      </c>
      <c r="F167" s="477" t="str">
        <f>VLOOKUP($D167,$D$3:$AB$155,3,FALSE)</f>
        <v>S</v>
      </c>
      <c r="G167" s="477">
        <f>VLOOKUP($D167,$D$3:$AB$155,4,FALSE)</f>
        <v>2</v>
      </c>
      <c r="H167" s="477">
        <f>VLOOKUP($D167,$D$3:$AB$155,5,FALSE)</f>
        <v>0</v>
      </c>
      <c r="I167" s="478">
        <f>VLOOKUP($D167,$D$3:$AB$155,6,FALSE)</f>
        <v>44540</v>
      </c>
      <c r="J167" s="454"/>
      <c r="K167" s="478">
        <f>VLOOKUP($D167,$D$3:$AB$155,8,FALSE)</f>
        <v>16492</v>
      </c>
      <c r="L167" s="478">
        <f>VLOOKUP($D167,$D$3:$AB$155,9,FALSE)</f>
        <v>0</v>
      </c>
      <c r="M167" s="478" t="str">
        <f>VLOOKUP($D167,$D$3:$AB$155,10,FALSE)</f>
        <v>Y</v>
      </c>
      <c r="N167" s="478">
        <f>VLOOKUP($D167,$D$3:$AB$155,11,FALSE)</f>
        <v>0</v>
      </c>
      <c r="O167" s="478" t="str">
        <f>VLOOKUP($D167,$D$3:$AB$155,12,FALSE)</f>
        <v>Y</v>
      </c>
      <c r="P167" s="478">
        <f>VLOOKUP($D167,$D$3:$AB$155,13,FALSE)</f>
        <v>0</v>
      </c>
      <c r="Q167" s="478">
        <f>VLOOKUP($D167,$D$3:$AB$155,14,FALSE)</f>
        <v>0</v>
      </c>
      <c r="R167" s="478">
        <f>VLOOKUP($D167,$D$3:$AB$155,15,FALSE)</f>
        <v>0</v>
      </c>
      <c r="S167" s="478" t="str">
        <f>VLOOKUP($D167,$D$3:$AB$155,16,FALSE)</f>
        <v>Y</v>
      </c>
      <c r="T167" s="478">
        <f>VLOOKUP($D167,$D$3:$AB$155,17,FALSE)</f>
        <v>0</v>
      </c>
      <c r="U167" s="478" t="str">
        <f>VLOOKUP($D167,$D$3:$AB$155,18,FALSE)</f>
        <v>Y</v>
      </c>
      <c r="V167" s="478">
        <f>VLOOKUP($D167,$D$3:$AB$155,19,FALSE)</f>
        <v>0</v>
      </c>
      <c r="W167" s="478">
        <f>VLOOKUP($D167,$D$3:$AB$155,20,FALSE)</f>
        <v>0</v>
      </c>
      <c r="X167" s="478">
        <f>VLOOKUP($D167,$D$3:$AB$155,21,FALSE)</f>
        <v>0</v>
      </c>
      <c r="Y167" s="478" t="str">
        <f>VLOOKUP($D167,$D$3:$AB$155,22,FALSE)</f>
        <v>Y</v>
      </c>
      <c r="Z167" s="478">
        <f>VLOOKUP($D167,$D$3:$AB$155,23,FALSE)</f>
        <v>0</v>
      </c>
      <c r="AA167" s="478" t="str">
        <f>VLOOKUP($D167,$D$3:$AB$155,24,FALSE)</f>
        <v>Y</v>
      </c>
      <c r="AB167" s="478" t="str">
        <f>VLOOKUP($D167,$D$3:$AB$155,25,FALSE)</f>
        <v>Facility</v>
      </c>
    </row>
    <row r="168" spans="1:28" x14ac:dyDescent="0.2">
      <c r="A168" s="169" t="s">
        <v>347</v>
      </c>
      <c r="B168" s="169" t="s">
        <v>348</v>
      </c>
      <c r="C168" s="475">
        <v>10200</v>
      </c>
      <c r="D168" s="475">
        <v>200</v>
      </c>
      <c r="E168" s="477" t="str">
        <f t="shared" ref="E168:E204" si="0">VLOOKUP($D168,$D$3:$AB$155,2,FALSE)</f>
        <v>Auburn</v>
      </c>
      <c r="F168" s="477" t="str">
        <f t="shared" ref="F168:F204" si="1">VLOOKUP($D168,$D$3:$AB$155,3,FALSE)</f>
        <v>S</v>
      </c>
      <c r="G168" s="477">
        <f t="shared" ref="G168:G204" si="2">VLOOKUP($D168,$D$3:$AB$155,4,FALSE)</f>
        <v>2</v>
      </c>
      <c r="H168" s="477">
        <f t="shared" ref="H168:H204" si="3">VLOOKUP($D168,$D$3:$AB$155,5,FALSE)</f>
        <v>0</v>
      </c>
      <c r="I168" s="478">
        <f t="shared" ref="I168:I204" si="4">VLOOKUP($D168,$D$3:$AB$155,6,FALSE)</f>
        <v>88059</v>
      </c>
      <c r="J168" s="454"/>
      <c r="K168" s="478">
        <f t="shared" ref="K168:K204" si="5">VLOOKUP($D168,$D$3:$AB$155,8,FALSE)</f>
        <v>26500</v>
      </c>
      <c r="L168" s="478">
        <f t="shared" ref="L168:L204" si="6">VLOOKUP($D168,$D$3:$AB$155,9,FALSE)</f>
        <v>0</v>
      </c>
      <c r="M168" s="478" t="str">
        <f t="shared" ref="M168:M204" si="7">VLOOKUP($D168,$D$3:$AB$155,10,FALSE)</f>
        <v>Y</v>
      </c>
      <c r="N168" s="478">
        <f t="shared" ref="N168:N204" si="8">VLOOKUP($D168,$D$3:$AB$155,11,FALSE)</f>
        <v>0</v>
      </c>
      <c r="O168" s="478" t="str">
        <f t="shared" ref="O168:O204" si="9">VLOOKUP($D168,$D$3:$AB$155,12,FALSE)</f>
        <v>Y</v>
      </c>
      <c r="P168" s="478">
        <f t="shared" ref="P168:P204" si="10">VLOOKUP($D168,$D$3:$AB$155,13,FALSE)</f>
        <v>0</v>
      </c>
      <c r="Q168" s="478">
        <f t="shared" ref="Q168:Q204" si="11">VLOOKUP($D168,$D$3:$AB$155,14,FALSE)</f>
        <v>0</v>
      </c>
      <c r="R168" s="478">
        <f t="shared" ref="R168:R204" si="12">VLOOKUP($D168,$D$3:$AB$155,15,FALSE)</f>
        <v>0</v>
      </c>
      <c r="S168" s="478" t="str">
        <f t="shared" ref="S168:S204" si="13">VLOOKUP($D168,$D$3:$AB$155,16,FALSE)</f>
        <v>Y</v>
      </c>
      <c r="T168" s="478">
        <f t="shared" ref="T168:T204" si="14">VLOOKUP($D168,$D$3:$AB$155,17,FALSE)</f>
        <v>0</v>
      </c>
      <c r="U168" s="478" t="str">
        <f t="shared" ref="U168:U204" si="15">VLOOKUP($D168,$D$3:$AB$155,18,FALSE)</f>
        <v>Y</v>
      </c>
      <c r="V168" s="478">
        <f t="shared" ref="V168:V204" si="16">VLOOKUP($D168,$D$3:$AB$155,19,FALSE)</f>
        <v>0</v>
      </c>
      <c r="W168" s="478">
        <f t="shared" ref="W168:W204" si="17">VLOOKUP($D168,$D$3:$AB$155,20,FALSE)</f>
        <v>0</v>
      </c>
      <c r="X168" s="478">
        <f t="shared" ref="X168:X204" si="18">VLOOKUP($D168,$D$3:$AB$155,21,FALSE)</f>
        <v>0</v>
      </c>
      <c r="Y168" s="478" t="str">
        <f t="shared" ref="Y168:Y204" si="19">VLOOKUP($D168,$D$3:$AB$155,22,FALSE)</f>
        <v>Y</v>
      </c>
      <c r="Z168" s="478">
        <f t="shared" ref="Z168:Z204" si="20">VLOOKUP($D168,$D$3:$AB$155,23,FALSE)</f>
        <v>0</v>
      </c>
      <c r="AA168" s="478">
        <f t="shared" ref="AA168:AA204" si="21">VLOOKUP($D168,$D$3:$AB$155,24,FALSE)</f>
        <v>0</v>
      </c>
      <c r="AB168" s="478">
        <f t="shared" ref="AB168:AB204" si="22">VLOOKUP($D168,$D$3:$AB$155,25,FALSE)</f>
        <v>0</v>
      </c>
    </row>
    <row r="169" spans="1:28" x14ac:dyDescent="0.2">
      <c r="A169" s="169" t="s">
        <v>345</v>
      </c>
      <c r="B169" s="169" t="s">
        <v>352</v>
      </c>
      <c r="C169" s="475">
        <v>10350</v>
      </c>
      <c r="D169" s="475">
        <v>350</v>
      </c>
      <c r="E169" s="477" t="str">
        <f t="shared" si="0"/>
        <v>Bankstown</v>
      </c>
      <c r="F169" s="477" t="str">
        <f t="shared" si="1"/>
        <v>S</v>
      </c>
      <c r="G169" s="477">
        <f t="shared" si="2"/>
        <v>3</v>
      </c>
      <c r="H169" s="477">
        <f t="shared" si="3"/>
        <v>0</v>
      </c>
      <c r="I169" s="478">
        <f t="shared" si="4"/>
        <v>203202</v>
      </c>
      <c r="J169" s="454"/>
      <c r="K169" s="478">
        <f t="shared" si="5"/>
        <v>66498</v>
      </c>
      <c r="L169" s="478">
        <f t="shared" si="6"/>
        <v>0</v>
      </c>
      <c r="M169" s="478" t="str">
        <f t="shared" si="7"/>
        <v>Y</v>
      </c>
      <c r="N169" s="478">
        <f t="shared" si="8"/>
        <v>0</v>
      </c>
      <c r="O169" s="478" t="str">
        <f t="shared" si="9"/>
        <v>Y</v>
      </c>
      <c r="P169" s="478">
        <f t="shared" si="10"/>
        <v>0</v>
      </c>
      <c r="Q169" s="478">
        <f t="shared" si="11"/>
        <v>0</v>
      </c>
      <c r="R169" s="478">
        <f t="shared" si="12"/>
        <v>0</v>
      </c>
      <c r="S169" s="478" t="str">
        <f t="shared" si="13"/>
        <v>Y</v>
      </c>
      <c r="T169" s="478">
        <f t="shared" si="14"/>
        <v>0</v>
      </c>
      <c r="U169" s="478" t="str">
        <f t="shared" si="15"/>
        <v>Y</v>
      </c>
      <c r="V169" s="478">
        <f t="shared" si="16"/>
        <v>0</v>
      </c>
      <c r="W169" s="478">
        <f t="shared" si="17"/>
        <v>0</v>
      </c>
      <c r="X169" s="478">
        <f t="shared" si="18"/>
        <v>0</v>
      </c>
      <c r="Y169" s="478" t="str">
        <f t="shared" si="19"/>
        <v>Y</v>
      </c>
      <c r="Z169" s="478">
        <f t="shared" si="20"/>
        <v>0</v>
      </c>
      <c r="AA169" s="478" t="str">
        <f t="shared" si="21"/>
        <v>Y</v>
      </c>
      <c r="AB169" s="478" t="str">
        <f t="shared" si="22"/>
        <v>Ewaste</v>
      </c>
    </row>
    <row r="170" spans="1:28" x14ac:dyDescent="0.2">
      <c r="A170" s="169" t="s">
        <v>347</v>
      </c>
      <c r="B170" s="169" t="s">
        <v>355</v>
      </c>
      <c r="C170" s="475">
        <v>17420</v>
      </c>
      <c r="D170" s="475">
        <v>500</v>
      </c>
      <c r="E170" s="477" t="str">
        <f t="shared" si="0"/>
        <v>Hills Shire</v>
      </c>
      <c r="F170" s="477" t="str">
        <f t="shared" si="1"/>
        <v>S</v>
      </c>
      <c r="G170" s="477">
        <f t="shared" si="2"/>
        <v>7</v>
      </c>
      <c r="H170" s="477">
        <f t="shared" si="3"/>
        <v>0</v>
      </c>
      <c r="I170" s="478">
        <f t="shared" si="4"/>
        <v>192230</v>
      </c>
      <c r="J170" s="454"/>
      <c r="K170" s="478">
        <f t="shared" si="5"/>
        <v>65352</v>
      </c>
      <c r="L170" s="478">
        <f t="shared" si="6"/>
        <v>0</v>
      </c>
      <c r="M170" s="478" t="str">
        <f t="shared" si="7"/>
        <v>Y</v>
      </c>
      <c r="N170" s="478">
        <f t="shared" si="8"/>
        <v>0</v>
      </c>
      <c r="O170" s="478" t="str">
        <f t="shared" si="9"/>
        <v>Y</v>
      </c>
      <c r="P170" s="478">
        <f t="shared" si="10"/>
        <v>0</v>
      </c>
      <c r="Q170" s="478">
        <f t="shared" si="11"/>
        <v>0</v>
      </c>
      <c r="R170" s="478">
        <f t="shared" si="12"/>
        <v>0</v>
      </c>
      <c r="S170" s="478" t="str">
        <f t="shared" si="13"/>
        <v>Y</v>
      </c>
      <c r="T170" s="478">
        <f t="shared" si="14"/>
        <v>0</v>
      </c>
      <c r="U170" s="478" t="str">
        <f t="shared" si="15"/>
        <v>Y</v>
      </c>
      <c r="V170" s="478">
        <f t="shared" si="16"/>
        <v>0</v>
      </c>
      <c r="W170" s="478">
        <f t="shared" si="17"/>
        <v>0</v>
      </c>
      <c r="X170" s="478">
        <f t="shared" si="18"/>
        <v>0</v>
      </c>
      <c r="Y170" s="478" t="str">
        <f t="shared" si="19"/>
        <v>Y</v>
      </c>
      <c r="Z170" s="478">
        <f t="shared" si="20"/>
        <v>0</v>
      </c>
      <c r="AA170" s="478" t="str">
        <f t="shared" si="21"/>
        <v>Y</v>
      </c>
      <c r="AB170" s="478" t="str">
        <f t="shared" si="22"/>
        <v>Facility</v>
      </c>
    </row>
    <row r="171" spans="1:28" x14ac:dyDescent="0.2">
      <c r="A171" s="169" t="s">
        <v>347</v>
      </c>
      <c r="B171" s="169" t="s">
        <v>361</v>
      </c>
      <c r="C171" s="475">
        <v>10750</v>
      </c>
      <c r="D171" s="475">
        <v>750</v>
      </c>
      <c r="E171" s="477" t="str">
        <f t="shared" si="0"/>
        <v>Blacktown</v>
      </c>
      <c r="F171" s="477" t="str">
        <f t="shared" si="1"/>
        <v>S</v>
      </c>
      <c r="G171" s="477">
        <f t="shared" si="2"/>
        <v>3</v>
      </c>
      <c r="H171" s="477">
        <f t="shared" si="3"/>
        <v>0</v>
      </c>
      <c r="I171" s="478">
        <f t="shared" si="4"/>
        <v>339328</v>
      </c>
      <c r="J171" s="454"/>
      <c r="K171" s="478">
        <f t="shared" si="5"/>
        <v>108900</v>
      </c>
      <c r="L171" s="478">
        <f t="shared" si="6"/>
        <v>0</v>
      </c>
      <c r="M171" s="478" t="str">
        <f t="shared" si="7"/>
        <v>Y</v>
      </c>
      <c r="N171" s="478">
        <f t="shared" si="8"/>
        <v>0</v>
      </c>
      <c r="O171" s="478" t="str">
        <f t="shared" si="9"/>
        <v>Y</v>
      </c>
      <c r="P171" s="478">
        <f t="shared" si="10"/>
        <v>0</v>
      </c>
      <c r="Q171" s="478" t="str">
        <f t="shared" si="11"/>
        <v>Y</v>
      </c>
      <c r="R171" s="478">
        <f t="shared" si="12"/>
        <v>0</v>
      </c>
      <c r="S171" s="478" t="str">
        <f t="shared" si="13"/>
        <v>Y</v>
      </c>
      <c r="T171" s="478">
        <f t="shared" si="14"/>
        <v>0</v>
      </c>
      <c r="U171" s="478">
        <f t="shared" si="15"/>
        <v>0</v>
      </c>
      <c r="V171" s="478">
        <f t="shared" si="16"/>
        <v>0</v>
      </c>
      <c r="W171" s="478">
        <f t="shared" si="17"/>
        <v>0</v>
      </c>
      <c r="X171" s="478">
        <f t="shared" si="18"/>
        <v>0</v>
      </c>
      <c r="Y171" s="478" t="str">
        <f t="shared" si="19"/>
        <v>Y</v>
      </c>
      <c r="Z171" s="478">
        <f t="shared" si="20"/>
        <v>0</v>
      </c>
      <c r="AA171" s="478" t="str">
        <f t="shared" si="21"/>
        <v>Y</v>
      </c>
      <c r="AB171" s="478" t="str">
        <f t="shared" si="22"/>
        <v>Facility</v>
      </c>
    </row>
    <row r="172" spans="1:28" x14ac:dyDescent="0.2">
      <c r="A172" s="169" t="s">
        <v>345</v>
      </c>
      <c r="B172" s="169" t="s">
        <v>370</v>
      </c>
      <c r="C172" s="475">
        <v>11100</v>
      </c>
      <c r="D172" s="475">
        <v>1100</v>
      </c>
      <c r="E172" s="477" t="str">
        <f t="shared" si="0"/>
        <v>Botany Bay</v>
      </c>
      <c r="F172" s="477" t="str">
        <f t="shared" si="1"/>
        <v>S</v>
      </c>
      <c r="G172" s="477">
        <f t="shared" si="2"/>
        <v>2</v>
      </c>
      <c r="H172" s="477">
        <f t="shared" si="3"/>
        <v>0</v>
      </c>
      <c r="I172" s="478">
        <f t="shared" si="4"/>
        <v>46587</v>
      </c>
      <c r="J172" s="454"/>
      <c r="K172" s="478">
        <f t="shared" si="5"/>
        <v>18770</v>
      </c>
      <c r="L172" s="478">
        <f t="shared" si="6"/>
        <v>0</v>
      </c>
      <c r="M172" s="478" t="str">
        <f t="shared" si="7"/>
        <v>Y</v>
      </c>
      <c r="N172" s="478">
        <f t="shared" si="8"/>
        <v>0</v>
      </c>
      <c r="O172" s="478" t="str">
        <f t="shared" si="9"/>
        <v>Y</v>
      </c>
      <c r="P172" s="478">
        <f t="shared" si="10"/>
        <v>0</v>
      </c>
      <c r="Q172" s="478">
        <f t="shared" si="11"/>
        <v>0</v>
      </c>
      <c r="R172" s="478">
        <f t="shared" si="12"/>
        <v>0</v>
      </c>
      <c r="S172" s="478" t="str">
        <f t="shared" si="13"/>
        <v>Y</v>
      </c>
      <c r="T172" s="478">
        <f t="shared" si="14"/>
        <v>0</v>
      </c>
      <c r="U172" s="478" t="str">
        <f t="shared" si="15"/>
        <v>Y</v>
      </c>
      <c r="V172" s="478">
        <f t="shared" si="16"/>
        <v>0</v>
      </c>
      <c r="W172" s="478">
        <f t="shared" si="17"/>
        <v>0</v>
      </c>
      <c r="X172" s="478">
        <f t="shared" si="18"/>
        <v>0</v>
      </c>
      <c r="Y172" s="478" t="str">
        <f t="shared" si="19"/>
        <v>Y</v>
      </c>
      <c r="Z172" s="478">
        <f t="shared" si="20"/>
        <v>0</v>
      </c>
      <c r="AA172" s="478" t="str">
        <f t="shared" si="21"/>
        <v>Y</v>
      </c>
      <c r="AB172" s="478" t="str">
        <f t="shared" si="22"/>
        <v>Facility</v>
      </c>
    </row>
    <row r="173" spans="1:28" x14ac:dyDescent="0.2">
      <c r="A173" s="169" t="s">
        <v>345</v>
      </c>
      <c r="B173" s="169" t="s">
        <v>374</v>
      </c>
      <c r="C173" s="475">
        <v>11300</v>
      </c>
      <c r="D173" s="475">
        <v>1300</v>
      </c>
      <c r="E173" s="477" t="str">
        <f t="shared" si="0"/>
        <v>Burwood</v>
      </c>
      <c r="F173" s="477" t="str">
        <f t="shared" si="1"/>
        <v>S</v>
      </c>
      <c r="G173" s="477">
        <f t="shared" si="2"/>
        <v>2</v>
      </c>
      <c r="H173" s="477">
        <f t="shared" si="3"/>
        <v>0</v>
      </c>
      <c r="I173" s="478">
        <f t="shared" si="4"/>
        <v>36139</v>
      </c>
      <c r="J173" s="454"/>
      <c r="K173" s="478">
        <f t="shared" si="5"/>
        <v>12528</v>
      </c>
      <c r="L173" s="478">
        <f t="shared" si="6"/>
        <v>0</v>
      </c>
      <c r="M173" s="478" t="str">
        <f t="shared" si="7"/>
        <v>Y</v>
      </c>
      <c r="N173" s="478">
        <f t="shared" si="8"/>
        <v>0</v>
      </c>
      <c r="O173" s="478" t="str">
        <f t="shared" si="9"/>
        <v>Y</v>
      </c>
      <c r="P173" s="478">
        <f t="shared" si="10"/>
        <v>0</v>
      </c>
      <c r="Q173" s="478">
        <f t="shared" si="11"/>
        <v>0</v>
      </c>
      <c r="R173" s="478">
        <f t="shared" si="12"/>
        <v>0</v>
      </c>
      <c r="S173" s="478" t="str">
        <f t="shared" si="13"/>
        <v>Y</v>
      </c>
      <c r="T173" s="478">
        <f t="shared" si="14"/>
        <v>0</v>
      </c>
      <c r="U173" s="478" t="str">
        <f t="shared" si="15"/>
        <v>Y</v>
      </c>
      <c r="V173" s="478">
        <f t="shared" si="16"/>
        <v>0</v>
      </c>
      <c r="W173" s="478">
        <f t="shared" si="17"/>
        <v>0</v>
      </c>
      <c r="X173" s="478">
        <f t="shared" si="18"/>
        <v>0</v>
      </c>
      <c r="Y173" s="478" t="str">
        <f t="shared" si="19"/>
        <v>Y</v>
      </c>
      <c r="Z173" s="478">
        <f t="shared" si="20"/>
        <v>0</v>
      </c>
      <c r="AA173" s="478" t="str">
        <f t="shared" si="21"/>
        <v>Y</v>
      </c>
      <c r="AB173" s="478" t="str">
        <f t="shared" si="22"/>
        <v>Facility</v>
      </c>
    </row>
    <row r="174" spans="1:28" x14ac:dyDescent="0.2">
      <c r="A174" s="169" t="s">
        <v>377</v>
      </c>
      <c r="B174" s="169" t="s">
        <v>378</v>
      </c>
      <c r="C174" s="475">
        <v>11450</v>
      </c>
      <c r="D174" s="475">
        <v>1450</v>
      </c>
      <c r="E174" s="477" t="str">
        <f t="shared" si="0"/>
        <v>Camden</v>
      </c>
      <c r="F174" s="477" t="str">
        <f t="shared" si="1"/>
        <v>S</v>
      </c>
      <c r="G174" s="477">
        <f t="shared" si="2"/>
        <v>6</v>
      </c>
      <c r="H174" s="477">
        <f t="shared" si="3"/>
        <v>0</v>
      </c>
      <c r="I174" s="478">
        <f t="shared" si="4"/>
        <v>72256</v>
      </c>
      <c r="J174" s="454"/>
      <c r="K174" s="478">
        <f t="shared" si="5"/>
        <v>27238</v>
      </c>
      <c r="L174" s="478">
        <f t="shared" si="6"/>
        <v>0</v>
      </c>
      <c r="M174" s="478" t="str">
        <f t="shared" si="7"/>
        <v>Y</v>
      </c>
      <c r="N174" s="478">
        <f t="shared" si="8"/>
        <v>0</v>
      </c>
      <c r="O174" s="478" t="str">
        <f t="shared" si="9"/>
        <v>Y</v>
      </c>
      <c r="P174" s="478">
        <f t="shared" si="10"/>
        <v>0</v>
      </c>
      <c r="Q174" s="478" t="str">
        <f t="shared" si="11"/>
        <v>Y</v>
      </c>
      <c r="R174" s="478">
        <f t="shared" si="12"/>
        <v>0</v>
      </c>
      <c r="S174" s="478" t="str">
        <f t="shared" si="13"/>
        <v>Y</v>
      </c>
      <c r="T174" s="478">
        <f t="shared" si="14"/>
        <v>0</v>
      </c>
      <c r="U174" s="478" t="str">
        <f t="shared" si="15"/>
        <v>Y</v>
      </c>
      <c r="V174" s="478">
        <f t="shared" si="16"/>
        <v>0</v>
      </c>
      <c r="W174" s="478">
        <f t="shared" si="17"/>
        <v>0</v>
      </c>
      <c r="X174" s="478">
        <f t="shared" si="18"/>
        <v>0</v>
      </c>
      <c r="Y174" s="478" t="str">
        <f t="shared" si="19"/>
        <v>Y</v>
      </c>
      <c r="Z174" s="478">
        <f t="shared" si="20"/>
        <v>0</v>
      </c>
      <c r="AA174" s="478">
        <f t="shared" si="21"/>
        <v>0</v>
      </c>
      <c r="AB174" s="478">
        <f t="shared" si="22"/>
        <v>0</v>
      </c>
    </row>
    <row r="175" spans="1:28" x14ac:dyDescent="0.2">
      <c r="A175" s="169" t="s">
        <v>377</v>
      </c>
      <c r="B175" s="169" t="s">
        <v>379</v>
      </c>
      <c r="C175" s="475">
        <v>11500</v>
      </c>
      <c r="D175" s="475">
        <v>1500</v>
      </c>
      <c r="E175" s="477" t="str">
        <f t="shared" si="0"/>
        <v>Campbelltown</v>
      </c>
      <c r="F175" s="477" t="str">
        <f t="shared" si="1"/>
        <v>S</v>
      </c>
      <c r="G175" s="477">
        <f t="shared" si="2"/>
        <v>7</v>
      </c>
      <c r="H175" s="477">
        <f t="shared" si="3"/>
        <v>0</v>
      </c>
      <c r="I175" s="478">
        <f t="shared" si="4"/>
        <v>158941</v>
      </c>
      <c r="J175" s="454"/>
      <c r="K175" s="478">
        <f t="shared" si="5"/>
        <v>57250</v>
      </c>
      <c r="L175" s="478">
        <f t="shared" si="6"/>
        <v>0</v>
      </c>
      <c r="M175" s="478" t="str">
        <f t="shared" si="7"/>
        <v>Y</v>
      </c>
      <c r="N175" s="478">
        <f t="shared" si="8"/>
        <v>0</v>
      </c>
      <c r="O175" s="478" t="str">
        <f t="shared" si="9"/>
        <v>Y</v>
      </c>
      <c r="P175" s="478">
        <f t="shared" si="10"/>
        <v>0</v>
      </c>
      <c r="Q175" s="478" t="str">
        <f t="shared" si="11"/>
        <v>Y</v>
      </c>
      <c r="R175" s="478">
        <f t="shared" si="12"/>
        <v>0</v>
      </c>
      <c r="S175" s="478" t="str">
        <f t="shared" si="13"/>
        <v>Y</v>
      </c>
      <c r="T175" s="478">
        <f t="shared" si="14"/>
        <v>0</v>
      </c>
      <c r="U175" s="478" t="str">
        <f t="shared" si="15"/>
        <v>Y</v>
      </c>
      <c r="V175" s="478">
        <f t="shared" si="16"/>
        <v>0</v>
      </c>
      <c r="W175" s="478">
        <f t="shared" si="17"/>
        <v>0</v>
      </c>
      <c r="X175" s="478">
        <f t="shared" si="18"/>
        <v>0</v>
      </c>
      <c r="Y175" s="478" t="str">
        <f t="shared" si="19"/>
        <v>Y</v>
      </c>
      <c r="Z175" s="478">
        <f t="shared" si="20"/>
        <v>0</v>
      </c>
      <c r="AA175" s="478" t="str">
        <f t="shared" si="21"/>
        <v>Y</v>
      </c>
      <c r="AB175" s="478" t="str">
        <f t="shared" si="22"/>
        <v>Other</v>
      </c>
    </row>
    <row r="176" spans="1:28" x14ac:dyDescent="0.2">
      <c r="A176" s="169" t="s">
        <v>345</v>
      </c>
      <c r="B176" s="169" t="s">
        <v>380</v>
      </c>
      <c r="C176" s="475">
        <v>11520</v>
      </c>
      <c r="D176" s="475">
        <v>1520</v>
      </c>
      <c r="E176" s="477" t="str">
        <f t="shared" si="0"/>
        <v>Canada Bay</v>
      </c>
      <c r="F176" s="477" t="str">
        <f t="shared" si="1"/>
        <v>S</v>
      </c>
      <c r="G176" s="477">
        <f t="shared" si="2"/>
        <v>2</v>
      </c>
      <c r="H176" s="477">
        <f t="shared" si="3"/>
        <v>0</v>
      </c>
      <c r="I176" s="478">
        <f t="shared" si="4"/>
        <v>88819</v>
      </c>
      <c r="J176" s="454"/>
      <c r="K176" s="478">
        <f t="shared" si="5"/>
        <v>37747</v>
      </c>
      <c r="L176" s="478">
        <f t="shared" si="6"/>
        <v>0</v>
      </c>
      <c r="M176" s="478" t="str">
        <f t="shared" si="7"/>
        <v>Y</v>
      </c>
      <c r="N176" s="478">
        <f t="shared" si="8"/>
        <v>0</v>
      </c>
      <c r="O176" s="478" t="str">
        <f t="shared" si="9"/>
        <v>Y</v>
      </c>
      <c r="P176" s="478">
        <f t="shared" si="10"/>
        <v>0</v>
      </c>
      <c r="Q176" s="478">
        <f t="shared" si="11"/>
        <v>0</v>
      </c>
      <c r="R176" s="478">
        <f t="shared" si="12"/>
        <v>0</v>
      </c>
      <c r="S176" s="478" t="str">
        <f t="shared" si="13"/>
        <v>Y</v>
      </c>
      <c r="T176" s="478">
        <f t="shared" si="14"/>
        <v>0</v>
      </c>
      <c r="U176" s="478" t="str">
        <f t="shared" si="15"/>
        <v>Y</v>
      </c>
      <c r="V176" s="478">
        <f t="shared" si="16"/>
        <v>0</v>
      </c>
      <c r="W176" s="478">
        <f t="shared" si="17"/>
        <v>0</v>
      </c>
      <c r="X176" s="478">
        <f t="shared" si="18"/>
        <v>0</v>
      </c>
      <c r="Y176" s="478" t="str">
        <f t="shared" si="19"/>
        <v>Y</v>
      </c>
      <c r="Z176" s="478">
        <f t="shared" si="20"/>
        <v>0</v>
      </c>
      <c r="AA176" s="478" t="str">
        <f t="shared" si="21"/>
        <v>Y</v>
      </c>
      <c r="AB176" s="478" t="str">
        <f t="shared" si="22"/>
        <v>Ewaste</v>
      </c>
    </row>
    <row r="177" spans="1:28" x14ac:dyDescent="0.2">
      <c r="A177" s="169" t="s">
        <v>345</v>
      </c>
      <c r="B177" s="169" t="s">
        <v>352</v>
      </c>
      <c r="C177" s="475">
        <v>11550</v>
      </c>
      <c r="D177" s="475">
        <v>1550</v>
      </c>
      <c r="E177" s="477" t="str">
        <f t="shared" si="0"/>
        <v xml:space="preserve">Canterbury </v>
      </c>
      <c r="F177" s="477" t="str">
        <f t="shared" si="1"/>
        <v>S</v>
      </c>
      <c r="G177" s="477">
        <f t="shared" si="2"/>
        <v>3</v>
      </c>
      <c r="H177" s="477">
        <f t="shared" si="3"/>
        <v>0</v>
      </c>
      <c r="I177" s="478">
        <f t="shared" si="4"/>
        <v>151746</v>
      </c>
      <c r="J177" s="454"/>
      <c r="K177" s="478">
        <f t="shared" si="5"/>
        <v>50940</v>
      </c>
      <c r="L177" s="478">
        <f t="shared" si="6"/>
        <v>0</v>
      </c>
      <c r="M177" s="478" t="str">
        <f t="shared" si="7"/>
        <v>Y</v>
      </c>
      <c r="N177" s="478">
        <f t="shared" si="8"/>
        <v>0</v>
      </c>
      <c r="O177" s="478" t="str">
        <f t="shared" si="9"/>
        <v>Y</v>
      </c>
      <c r="P177" s="478">
        <f t="shared" si="10"/>
        <v>0</v>
      </c>
      <c r="Q177" s="478">
        <f t="shared" si="11"/>
        <v>0</v>
      </c>
      <c r="R177" s="478">
        <f t="shared" si="12"/>
        <v>0</v>
      </c>
      <c r="S177" s="478" t="str">
        <f t="shared" si="13"/>
        <v>Y</v>
      </c>
      <c r="T177" s="478">
        <f t="shared" si="14"/>
        <v>0</v>
      </c>
      <c r="U177" s="478" t="str">
        <f t="shared" si="15"/>
        <v>Y</v>
      </c>
      <c r="V177" s="478">
        <f t="shared" si="16"/>
        <v>0</v>
      </c>
      <c r="W177" s="478">
        <f t="shared" si="17"/>
        <v>0</v>
      </c>
      <c r="X177" s="478">
        <f t="shared" si="18"/>
        <v>0</v>
      </c>
      <c r="Y177" s="478" t="str">
        <f t="shared" si="19"/>
        <v>Y</v>
      </c>
      <c r="Z177" s="478">
        <f t="shared" si="20"/>
        <v>0</v>
      </c>
      <c r="AA177" s="478" t="str">
        <f t="shared" si="21"/>
        <v>Y</v>
      </c>
      <c r="AB177" s="478" t="str">
        <f t="shared" si="22"/>
        <v>Ewaste</v>
      </c>
    </row>
    <row r="178" spans="1:28" x14ac:dyDescent="0.2">
      <c r="A178" s="169" t="s">
        <v>347</v>
      </c>
      <c r="B178" s="169" t="s">
        <v>398</v>
      </c>
      <c r="C178" s="475">
        <v>12850</v>
      </c>
      <c r="D178" s="475">
        <v>2850</v>
      </c>
      <c r="E178" s="477" t="str">
        <f t="shared" si="0"/>
        <v>Fairfield</v>
      </c>
      <c r="F178" s="477" t="str">
        <f t="shared" si="1"/>
        <v>S</v>
      </c>
      <c r="G178" s="477">
        <f t="shared" si="2"/>
        <v>3</v>
      </c>
      <c r="H178" s="477">
        <f t="shared" si="3"/>
        <v>0</v>
      </c>
      <c r="I178" s="478">
        <f t="shared" si="4"/>
        <v>204442</v>
      </c>
      <c r="J178" s="454"/>
      <c r="K178" s="478">
        <f t="shared" si="5"/>
        <v>65418</v>
      </c>
      <c r="L178" s="478">
        <f t="shared" si="6"/>
        <v>0</v>
      </c>
      <c r="M178" s="478" t="str">
        <f t="shared" si="7"/>
        <v>Y</v>
      </c>
      <c r="N178" s="478">
        <f t="shared" si="8"/>
        <v>0</v>
      </c>
      <c r="O178" s="478" t="str">
        <f t="shared" si="9"/>
        <v>Y</v>
      </c>
      <c r="P178" s="478">
        <f t="shared" si="10"/>
        <v>0</v>
      </c>
      <c r="Q178" s="478" t="str">
        <f t="shared" si="11"/>
        <v>Y</v>
      </c>
      <c r="R178" s="478">
        <f t="shared" si="12"/>
        <v>0</v>
      </c>
      <c r="S178" s="478" t="str">
        <f t="shared" si="13"/>
        <v>Y</v>
      </c>
      <c r="T178" s="478">
        <f t="shared" si="14"/>
        <v>0</v>
      </c>
      <c r="U178" s="478">
        <f t="shared" si="15"/>
        <v>0</v>
      </c>
      <c r="V178" s="478">
        <f t="shared" si="16"/>
        <v>0</v>
      </c>
      <c r="W178" s="478">
        <f t="shared" si="17"/>
        <v>0</v>
      </c>
      <c r="X178" s="478">
        <f t="shared" si="18"/>
        <v>0</v>
      </c>
      <c r="Y178" s="478" t="str">
        <f t="shared" si="19"/>
        <v>Y</v>
      </c>
      <c r="Z178" s="478">
        <f t="shared" si="20"/>
        <v>0</v>
      </c>
      <c r="AA178" s="478" t="str">
        <f t="shared" si="21"/>
        <v>Y</v>
      </c>
      <c r="AB178" s="478" t="str">
        <f t="shared" si="22"/>
        <v>Facility</v>
      </c>
    </row>
    <row r="179" spans="1:28" x14ac:dyDescent="0.2">
      <c r="A179" s="169" t="s">
        <v>347</v>
      </c>
      <c r="B179" s="169" t="s">
        <v>348</v>
      </c>
      <c r="C179" s="475">
        <v>13950</v>
      </c>
      <c r="D179" s="475">
        <v>3950</v>
      </c>
      <c r="E179" s="477" t="str">
        <f t="shared" si="0"/>
        <v>Holroyd</v>
      </c>
      <c r="F179" s="477" t="str">
        <f t="shared" si="1"/>
        <v>S</v>
      </c>
      <c r="G179" s="477">
        <f t="shared" si="2"/>
        <v>3</v>
      </c>
      <c r="H179" s="477">
        <f t="shared" si="3"/>
        <v>0</v>
      </c>
      <c r="I179" s="478">
        <f t="shared" si="4"/>
        <v>113294</v>
      </c>
      <c r="J179" s="454"/>
      <c r="K179" s="478">
        <f t="shared" si="5"/>
        <v>37465</v>
      </c>
      <c r="L179" s="478">
        <f t="shared" si="6"/>
        <v>0</v>
      </c>
      <c r="M179" s="478" t="str">
        <f t="shared" si="7"/>
        <v>Y</v>
      </c>
      <c r="N179" s="478">
        <f t="shared" si="8"/>
        <v>0</v>
      </c>
      <c r="O179" s="478" t="str">
        <f t="shared" si="9"/>
        <v>Y</v>
      </c>
      <c r="P179" s="478">
        <f t="shared" si="10"/>
        <v>0</v>
      </c>
      <c r="Q179" s="478" t="str">
        <f t="shared" si="11"/>
        <v>Y</v>
      </c>
      <c r="R179" s="478">
        <f t="shared" si="12"/>
        <v>0</v>
      </c>
      <c r="S179" s="478" t="str">
        <f t="shared" si="13"/>
        <v>Y</v>
      </c>
      <c r="T179" s="478">
        <f t="shared" si="14"/>
        <v>0</v>
      </c>
      <c r="U179" s="478">
        <f t="shared" si="15"/>
        <v>0</v>
      </c>
      <c r="V179" s="478">
        <f t="shared" si="16"/>
        <v>0</v>
      </c>
      <c r="W179" s="478">
        <f t="shared" si="17"/>
        <v>0</v>
      </c>
      <c r="X179" s="478">
        <f t="shared" si="18"/>
        <v>0</v>
      </c>
      <c r="Y179" s="478" t="str">
        <f t="shared" si="19"/>
        <v>Y</v>
      </c>
      <c r="Z179" s="478">
        <f t="shared" si="20"/>
        <v>0</v>
      </c>
      <c r="AA179" s="478" t="str">
        <f t="shared" si="21"/>
        <v>Y</v>
      </c>
      <c r="AB179" s="478" t="str">
        <f t="shared" si="22"/>
        <v>Facility</v>
      </c>
    </row>
    <row r="180" spans="1:28" x14ac:dyDescent="0.2">
      <c r="A180" s="169" t="s">
        <v>412</v>
      </c>
      <c r="B180" s="169" t="s">
        <v>413</v>
      </c>
      <c r="C180" s="475">
        <v>14000</v>
      </c>
      <c r="D180" s="475">
        <v>4000</v>
      </c>
      <c r="E180" s="477" t="str">
        <f t="shared" si="0"/>
        <v>Hornsby</v>
      </c>
      <c r="F180" s="477" t="str">
        <f t="shared" si="1"/>
        <v>S</v>
      </c>
      <c r="G180" s="477">
        <f t="shared" si="2"/>
        <v>7</v>
      </c>
      <c r="H180" s="477">
        <f t="shared" si="3"/>
        <v>0</v>
      </c>
      <c r="I180" s="478">
        <f t="shared" si="4"/>
        <v>170563</v>
      </c>
      <c r="J180" s="454"/>
      <c r="K180" s="478">
        <f t="shared" si="5"/>
        <v>56044</v>
      </c>
      <c r="L180" s="478">
        <f t="shared" si="6"/>
        <v>0</v>
      </c>
      <c r="M180" s="478" t="str">
        <f t="shared" si="7"/>
        <v>Y</v>
      </c>
      <c r="N180" s="478">
        <f t="shared" si="8"/>
        <v>0</v>
      </c>
      <c r="O180" s="478" t="str">
        <f t="shared" si="9"/>
        <v>Y</v>
      </c>
      <c r="P180" s="478">
        <f t="shared" si="10"/>
        <v>0</v>
      </c>
      <c r="Q180" s="478">
        <f t="shared" si="11"/>
        <v>0</v>
      </c>
      <c r="R180" s="478">
        <f t="shared" si="12"/>
        <v>0</v>
      </c>
      <c r="S180" s="478" t="str">
        <f t="shared" si="13"/>
        <v>Y</v>
      </c>
      <c r="T180" s="478">
        <f t="shared" si="14"/>
        <v>0</v>
      </c>
      <c r="U180" s="478" t="str">
        <f t="shared" si="15"/>
        <v>Y</v>
      </c>
      <c r="V180" s="478">
        <f t="shared" si="16"/>
        <v>0</v>
      </c>
      <c r="W180" s="478">
        <f t="shared" si="17"/>
        <v>0</v>
      </c>
      <c r="X180" s="478">
        <f t="shared" si="18"/>
        <v>0</v>
      </c>
      <c r="Y180" s="478" t="str">
        <f t="shared" si="19"/>
        <v>Y</v>
      </c>
      <c r="Z180" s="478">
        <f t="shared" si="20"/>
        <v>0</v>
      </c>
      <c r="AA180" s="478" t="str">
        <f t="shared" si="21"/>
        <v>Y</v>
      </c>
      <c r="AB180" s="478" t="str">
        <f t="shared" si="22"/>
        <v>Facility</v>
      </c>
    </row>
    <row r="181" spans="1:28" x14ac:dyDescent="0.2">
      <c r="A181" s="169" t="s">
        <v>412</v>
      </c>
      <c r="B181" s="169" t="s">
        <v>414</v>
      </c>
      <c r="C181" s="475">
        <v>14100</v>
      </c>
      <c r="D181" s="475">
        <v>4100</v>
      </c>
      <c r="E181" s="477" t="str">
        <f t="shared" si="0"/>
        <v>Hunters Hill</v>
      </c>
      <c r="F181" s="477" t="str">
        <f t="shared" si="1"/>
        <v>S</v>
      </c>
      <c r="G181" s="477">
        <f t="shared" si="2"/>
        <v>2</v>
      </c>
      <c r="H181" s="477">
        <f t="shared" si="3"/>
        <v>0</v>
      </c>
      <c r="I181" s="478">
        <f t="shared" si="4"/>
        <v>14741</v>
      </c>
      <c r="J181" s="454"/>
      <c r="K181" s="478">
        <f t="shared" si="5"/>
        <v>5983</v>
      </c>
      <c r="L181" s="478">
        <f t="shared" si="6"/>
        <v>0</v>
      </c>
      <c r="M181" s="478" t="str">
        <f t="shared" si="7"/>
        <v>Y</v>
      </c>
      <c r="N181" s="478">
        <f t="shared" si="8"/>
        <v>0</v>
      </c>
      <c r="O181" s="478" t="str">
        <f t="shared" si="9"/>
        <v>Y</v>
      </c>
      <c r="P181" s="478">
        <f t="shared" si="10"/>
        <v>0</v>
      </c>
      <c r="Q181" s="478">
        <f t="shared" si="11"/>
        <v>0</v>
      </c>
      <c r="R181" s="478">
        <f t="shared" si="12"/>
        <v>0</v>
      </c>
      <c r="S181" s="478" t="str">
        <f t="shared" si="13"/>
        <v>Y</v>
      </c>
      <c r="T181" s="478">
        <f t="shared" si="14"/>
        <v>0</v>
      </c>
      <c r="U181" s="478" t="str">
        <f t="shared" si="15"/>
        <v>Y</v>
      </c>
      <c r="V181" s="478">
        <f t="shared" si="16"/>
        <v>0</v>
      </c>
      <c r="W181" s="478">
        <f t="shared" si="17"/>
        <v>0</v>
      </c>
      <c r="X181" s="478">
        <f t="shared" si="18"/>
        <v>0</v>
      </c>
      <c r="Y181" s="478" t="str">
        <f t="shared" si="19"/>
        <v>Y</v>
      </c>
      <c r="Z181" s="478">
        <f t="shared" si="20"/>
        <v>0</v>
      </c>
      <c r="AA181" s="478">
        <f t="shared" si="21"/>
        <v>0</v>
      </c>
      <c r="AB181" s="478">
        <f t="shared" si="22"/>
        <v>0</v>
      </c>
    </row>
    <row r="182" spans="1:28" x14ac:dyDescent="0.2">
      <c r="A182" s="169" t="s">
        <v>345</v>
      </c>
      <c r="B182" s="169" t="s">
        <v>415</v>
      </c>
      <c r="C182" s="475">
        <v>14150</v>
      </c>
      <c r="D182" s="475">
        <v>4150</v>
      </c>
      <c r="E182" s="477" t="str">
        <f t="shared" si="0"/>
        <v>Hurstville</v>
      </c>
      <c r="F182" s="477" t="str">
        <f t="shared" si="1"/>
        <v>S</v>
      </c>
      <c r="G182" s="477">
        <f t="shared" si="2"/>
        <v>3</v>
      </c>
      <c r="H182" s="477">
        <f t="shared" si="3"/>
        <v>0</v>
      </c>
      <c r="I182" s="478">
        <f t="shared" si="4"/>
        <v>86484</v>
      </c>
      <c r="J182" s="454"/>
      <c r="K182" s="478">
        <f t="shared" si="5"/>
        <v>30706</v>
      </c>
      <c r="L182" s="478">
        <f t="shared" si="6"/>
        <v>0</v>
      </c>
      <c r="M182" s="478" t="str">
        <f t="shared" si="7"/>
        <v>Y</v>
      </c>
      <c r="N182" s="478">
        <f t="shared" si="8"/>
        <v>0</v>
      </c>
      <c r="O182" s="478" t="str">
        <f t="shared" si="9"/>
        <v>Y</v>
      </c>
      <c r="P182" s="478">
        <f t="shared" si="10"/>
        <v>0</v>
      </c>
      <c r="Q182" s="478">
        <f t="shared" si="11"/>
        <v>0</v>
      </c>
      <c r="R182" s="478">
        <f t="shared" si="12"/>
        <v>0</v>
      </c>
      <c r="S182" s="478" t="str">
        <f t="shared" si="13"/>
        <v>Y</v>
      </c>
      <c r="T182" s="478">
        <f t="shared" si="14"/>
        <v>0</v>
      </c>
      <c r="U182" s="478" t="str">
        <f t="shared" si="15"/>
        <v>Y</v>
      </c>
      <c r="V182" s="478">
        <f t="shared" si="16"/>
        <v>0</v>
      </c>
      <c r="W182" s="478">
        <f t="shared" si="17"/>
        <v>0</v>
      </c>
      <c r="X182" s="478">
        <f t="shared" si="18"/>
        <v>0</v>
      </c>
      <c r="Y182" s="478" t="str">
        <f t="shared" si="19"/>
        <v>Y</v>
      </c>
      <c r="Z182" s="478">
        <f t="shared" si="20"/>
        <v>0</v>
      </c>
      <c r="AA182" s="478" t="str">
        <f t="shared" si="21"/>
        <v>Y</v>
      </c>
      <c r="AB182" s="478" t="str">
        <f t="shared" si="22"/>
        <v>Facility</v>
      </c>
    </row>
    <row r="183" spans="1:28" x14ac:dyDescent="0.2">
      <c r="A183" s="169" t="s">
        <v>345</v>
      </c>
      <c r="B183" s="169" t="s">
        <v>415</v>
      </c>
      <c r="C183" s="475">
        <v>14450</v>
      </c>
      <c r="D183" s="475">
        <v>4450</v>
      </c>
      <c r="E183" s="477" t="str">
        <f t="shared" si="0"/>
        <v>Kogarah</v>
      </c>
      <c r="F183" s="477" t="str">
        <f t="shared" si="1"/>
        <v>S</v>
      </c>
      <c r="G183" s="477">
        <f t="shared" si="2"/>
        <v>2</v>
      </c>
      <c r="H183" s="477">
        <f t="shared" si="3"/>
        <v>0</v>
      </c>
      <c r="I183" s="478">
        <f t="shared" si="4"/>
        <v>61422</v>
      </c>
      <c r="J183" s="454"/>
      <c r="K183" s="478">
        <f t="shared" si="5"/>
        <v>23035</v>
      </c>
      <c r="L183" s="478">
        <f t="shared" si="6"/>
        <v>0</v>
      </c>
      <c r="M183" s="478" t="str">
        <f t="shared" si="7"/>
        <v>Y</v>
      </c>
      <c r="N183" s="478">
        <f t="shared" si="8"/>
        <v>0</v>
      </c>
      <c r="O183" s="478" t="str">
        <f t="shared" si="9"/>
        <v>Y</v>
      </c>
      <c r="P183" s="478">
        <f t="shared" si="10"/>
        <v>0</v>
      </c>
      <c r="Q183" s="478">
        <f t="shared" si="11"/>
        <v>0</v>
      </c>
      <c r="R183" s="478">
        <f t="shared" si="12"/>
        <v>0</v>
      </c>
      <c r="S183" s="478" t="str">
        <f t="shared" si="13"/>
        <v>Y</v>
      </c>
      <c r="T183" s="478">
        <f t="shared" si="14"/>
        <v>0</v>
      </c>
      <c r="U183" s="478" t="str">
        <f t="shared" si="15"/>
        <v>Y</v>
      </c>
      <c r="V183" s="478">
        <f t="shared" si="16"/>
        <v>0</v>
      </c>
      <c r="W183" s="478">
        <f t="shared" si="17"/>
        <v>0</v>
      </c>
      <c r="X183" s="478">
        <f t="shared" si="18"/>
        <v>0</v>
      </c>
      <c r="Y183" s="478" t="str">
        <f t="shared" si="19"/>
        <v>Y</v>
      </c>
      <c r="Z183" s="478">
        <f t="shared" si="20"/>
        <v>0</v>
      </c>
      <c r="AA183" s="478" t="str">
        <f t="shared" si="21"/>
        <v>Y</v>
      </c>
      <c r="AB183" s="478" t="str">
        <f t="shared" si="22"/>
        <v>Facility</v>
      </c>
    </row>
    <row r="184" spans="1:28" x14ac:dyDescent="0.2">
      <c r="A184" s="169" t="s">
        <v>412</v>
      </c>
      <c r="B184" s="169" t="s">
        <v>422</v>
      </c>
      <c r="C184" s="475">
        <v>14500</v>
      </c>
      <c r="D184" s="475">
        <v>4500</v>
      </c>
      <c r="E184" s="477" t="str">
        <f t="shared" si="0"/>
        <v>Ku-ring-gai</v>
      </c>
      <c r="F184" s="477" t="str">
        <f t="shared" si="1"/>
        <v>S</v>
      </c>
      <c r="G184" s="477">
        <f t="shared" si="2"/>
        <v>3</v>
      </c>
      <c r="H184" s="477">
        <f t="shared" si="3"/>
        <v>0</v>
      </c>
      <c r="I184" s="478">
        <f t="shared" si="4"/>
        <v>122859</v>
      </c>
      <c r="J184" s="454"/>
      <c r="K184" s="478">
        <f t="shared" si="5"/>
        <v>44150</v>
      </c>
      <c r="L184" s="478">
        <f t="shared" si="6"/>
        <v>0</v>
      </c>
      <c r="M184" s="478" t="str">
        <f t="shared" si="7"/>
        <v>Y</v>
      </c>
      <c r="N184" s="478">
        <f t="shared" si="8"/>
        <v>0</v>
      </c>
      <c r="O184" s="478" t="str">
        <f t="shared" si="9"/>
        <v>Y</v>
      </c>
      <c r="P184" s="478">
        <f t="shared" si="10"/>
        <v>0</v>
      </c>
      <c r="Q184" s="478">
        <f t="shared" si="11"/>
        <v>0</v>
      </c>
      <c r="R184" s="478">
        <f t="shared" si="12"/>
        <v>0</v>
      </c>
      <c r="S184" s="478" t="str">
        <f t="shared" si="13"/>
        <v>Y</v>
      </c>
      <c r="T184" s="478">
        <f t="shared" si="14"/>
        <v>0</v>
      </c>
      <c r="U184" s="478" t="str">
        <f t="shared" si="15"/>
        <v>Y</v>
      </c>
      <c r="V184" s="478">
        <f t="shared" si="16"/>
        <v>0</v>
      </c>
      <c r="W184" s="478">
        <f t="shared" si="17"/>
        <v>0</v>
      </c>
      <c r="X184" s="478">
        <f t="shared" si="18"/>
        <v>0</v>
      </c>
      <c r="Y184" s="478" t="str">
        <f t="shared" si="19"/>
        <v>Y</v>
      </c>
      <c r="Z184" s="478">
        <f t="shared" si="20"/>
        <v>0</v>
      </c>
      <c r="AA184" s="478" t="str">
        <f t="shared" si="21"/>
        <v>Y</v>
      </c>
      <c r="AB184" s="478" t="str">
        <f t="shared" si="22"/>
        <v>Ewaste</v>
      </c>
    </row>
    <row r="185" spans="1:28" x14ac:dyDescent="0.2">
      <c r="A185" s="169" t="s">
        <v>412</v>
      </c>
      <c r="B185" s="169" t="s">
        <v>426</v>
      </c>
      <c r="C185" s="475">
        <v>14700</v>
      </c>
      <c r="D185" s="475">
        <v>4700</v>
      </c>
      <c r="E185" s="477" t="str">
        <f t="shared" si="0"/>
        <v>Lane Cove</v>
      </c>
      <c r="F185" s="477" t="str">
        <f t="shared" si="1"/>
        <v>S</v>
      </c>
      <c r="G185" s="477">
        <f t="shared" si="2"/>
        <v>2</v>
      </c>
      <c r="H185" s="477">
        <f t="shared" si="3"/>
        <v>0</v>
      </c>
      <c r="I185" s="478">
        <f t="shared" si="4"/>
        <v>35959</v>
      </c>
      <c r="J185" s="454"/>
      <c r="K185" s="478">
        <f t="shared" si="5"/>
        <v>15296</v>
      </c>
      <c r="L185" s="478">
        <f t="shared" si="6"/>
        <v>0</v>
      </c>
      <c r="M185" s="478" t="str">
        <f t="shared" si="7"/>
        <v>Y</v>
      </c>
      <c r="N185" s="478">
        <f t="shared" si="8"/>
        <v>0</v>
      </c>
      <c r="O185" s="478" t="str">
        <f t="shared" si="9"/>
        <v>Y</v>
      </c>
      <c r="P185" s="478">
        <f t="shared" si="10"/>
        <v>0</v>
      </c>
      <c r="Q185" s="478">
        <f t="shared" si="11"/>
        <v>0</v>
      </c>
      <c r="R185" s="478">
        <f t="shared" si="12"/>
        <v>0</v>
      </c>
      <c r="S185" s="478" t="str">
        <f t="shared" si="13"/>
        <v>Y</v>
      </c>
      <c r="T185" s="478">
        <f t="shared" si="14"/>
        <v>0</v>
      </c>
      <c r="U185" s="478" t="str">
        <f t="shared" si="15"/>
        <v>Y</v>
      </c>
      <c r="V185" s="478">
        <f t="shared" si="16"/>
        <v>0</v>
      </c>
      <c r="W185" s="478">
        <f t="shared" si="17"/>
        <v>0</v>
      </c>
      <c r="X185" s="478">
        <f t="shared" si="18"/>
        <v>0</v>
      </c>
      <c r="Y185" s="478" t="str">
        <f t="shared" si="19"/>
        <v>Y</v>
      </c>
      <c r="Z185" s="478">
        <f t="shared" si="20"/>
        <v>0</v>
      </c>
      <c r="AA185" s="478">
        <f t="shared" si="21"/>
        <v>0</v>
      </c>
      <c r="AB185" s="478">
        <f t="shared" si="22"/>
        <v>0</v>
      </c>
    </row>
    <row r="186" spans="1:28" x14ac:dyDescent="0.2">
      <c r="A186" s="169" t="s">
        <v>345</v>
      </c>
      <c r="B186" s="169" t="s">
        <v>346</v>
      </c>
      <c r="C186" s="475">
        <v>14800</v>
      </c>
      <c r="D186" s="475">
        <v>4800</v>
      </c>
      <c r="E186" s="477" t="str">
        <f t="shared" si="0"/>
        <v>Leichhardt</v>
      </c>
      <c r="F186" s="477" t="str">
        <f t="shared" si="1"/>
        <v>S</v>
      </c>
      <c r="G186" s="477">
        <f t="shared" si="2"/>
        <v>2</v>
      </c>
      <c r="H186" s="477">
        <f t="shared" si="3"/>
        <v>0</v>
      </c>
      <c r="I186" s="478">
        <f t="shared" si="4"/>
        <v>58756</v>
      </c>
      <c r="J186" s="454"/>
      <c r="K186" s="478">
        <f t="shared" si="5"/>
        <v>25075</v>
      </c>
      <c r="L186" s="478">
        <f t="shared" si="6"/>
        <v>0</v>
      </c>
      <c r="M186" s="478" t="str">
        <f t="shared" si="7"/>
        <v>Y</v>
      </c>
      <c r="N186" s="478">
        <f t="shared" si="8"/>
        <v>0</v>
      </c>
      <c r="O186" s="478" t="str">
        <f t="shared" si="9"/>
        <v>Y</v>
      </c>
      <c r="P186" s="478">
        <f t="shared" si="10"/>
        <v>0</v>
      </c>
      <c r="Q186" s="478">
        <f t="shared" si="11"/>
        <v>0</v>
      </c>
      <c r="R186" s="478">
        <f t="shared" si="12"/>
        <v>0</v>
      </c>
      <c r="S186" s="478" t="str">
        <f t="shared" si="13"/>
        <v>Y</v>
      </c>
      <c r="T186" s="478">
        <f t="shared" si="14"/>
        <v>0</v>
      </c>
      <c r="U186" s="478" t="str">
        <f t="shared" si="15"/>
        <v>Y</v>
      </c>
      <c r="V186" s="478">
        <f t="shared" si="16"/>
        <v>0</v>
      </c>
      <c r="W186" s="478">
        <f t="shared" si="17"/>
        <v>0</v>
      </c>
      <c r="X186" s="478">
        <f t="shared" si="18"/>
        <v>0</v>
      </c>
      <c r="Y186" s="478" t="str">
        <f t="shared" si="19"/>
        <v>Y</v>
      </c>
      <c r="Z186" s="478">
        <f t="shared" si="20"/>
        <v>0</v>
      </c>
      <c r="AA186" s="478" t="str">
        <f t="shared" si="21"/>
        <v>Y</v>
      </c>
      <c r="AB186" s="478" t="str">
        <f t="shared" si="22"/>
        <v>Facility</v>
      </c>
    </row>
    <row r="187" spans="1:28" x14ac:dyDescent="0.2">
      <c r="A187" s="169" t="s">
        <v>347</v>
      </c>
      <c r="B187" s="169" t="s">
        <v>430</v>
      </c>
      <c r="C187" s="475">
        <v>14900</v>
      </c>
      <c r="D187" s="475">
        <v>4900</v>
      </c>
      <c r="E187" s="477" t="str">
        <f t="shared" si="0"/>
        <v>Liverpool</v>
      </c>
      <c r="F187" s="477" t="str">
        <f t="shared" si="1"/>
        <v>S</v>
      </c>
      <c r="G187" s="477">
        <f t="shared" si="2"/>
        <v>7</v>
      </c>
      <c r="H187" s="477">
        <f t="shared" si="3"/>
        <v>0</v>
      </c>
      <c r="I187" s="478">
        <f t="shared" si="4"/>
        <v>204594</v>
      </c>
      <c r="J187" s="454"/>
      <c r="K187" s="478">
        <f t="shared" si="5"/>
        <v>65437</v>
      </c>
      <c r="L187" s="478">
        <f t="shared" si="6"/>
        <v>0</v>
      </c>
      <c r="M187" s="478" t="str">
        <f t="shared" si="7"/>
        <v>Y</v>
      </c>
      <c r="N187" s="478">
        <f t="shared" si="8"/>
        <v>0</v>
      </c>
      <c r="O187" s="478" t="str">
        <f t="shared" si="9"/>
        <v>Y</v>
      </c>
      <c r="P187" s="478">
        <f t="shared" si="10"/>
        <v>0</v>
      </c>
      <c r="Q187" s="478" t="str">
        <f t="shared" si="11"/>
        <v>Y</v>
      </c>
      <c r="R187" s="478">
        <f t="shared" si="12"/>
        <v>0</v>
      </c>
      <c r="S187" s="478" t="str">
        <f t="shared" si="13"/>
        <v>Y</v>
      </c>
      <c r="T187" s="478">
        <f t="shared" si="14"/>
        <v>0</v>
      </c>
      <c r="U187" s="478" t="str">
        <f t="shared" si="15"/>
        <v>Y</v>
      </c>
      <c r="V187" s="478">
        <f t="shared" si="16"/>
        <v>0</v>
      </c>
      <c r="W187" s="478">
        <f t="shared" si="17"/>
        <v>0</v>
      </c>
      <c r="X187" s="478">
        <f t="shared" si="18"/>
        <v>0</v>
      </c>
      <c r="Y187" s="478" t="str">
        <f t="shared" si="19"/>
        <v>Y</v>
      </c>
      <c r="Z187" s="478">
        <f t="shared" si="20"/>
        <v>0</v>
      </c>
      <c r="AA187" s="478" t="str">
        <f t="shared" si="21"/>
        <v>Y</v>
      </c>
      <c r="AB187" s="478" t="str">
        <f t="shared" si="22"/>
        <v>Facility</v>
      </c>
    </row>
    <row r="188" spans="1:28" x14ac:dyDescent="0.2">
      <c r="A188" s="169">
        <v>0</v>
      </c>
      <c r="B188" s="169" t="s">
        <v>434</v>
      </c>
      <c r="C188" s="475">
        <v>15150</v>
      </c>
      <c r="D188" s="475">
        <v>5150</v>
      </c>
      <c r="E188" s="477" t="str">
        <f t="shared" si="0"/>
        <v>Manly</v>
      </c>
      <c r="F188" s="477" t="str">
        <f t="shared" si="1"/>
        <v>S</v>
      </c>
      <c r="G188" s="477">
        <f t="shared" si="2"/>
        <v>2</v>
      </c>
      <c r="H188" s="477">
        <f t="shared" si="3"/>
        <v>0</v>
      </c>
      <c r="I188" s="478">
        <f t="shared" si="4"/>
        <v>45365</v>
      </c>
      <c r="J188" s="454"/>
      <c r="K188" s="478">
        <f t="shared" si="5"/>
        <v>17598</v>
      </c>
      <c r="L188" s="478">
        <f t="shared" si="6"/>
        <v>0</v>
      </c>
      <c r="M188" s="478" t="str">
        <f t="shared" si="7"/>
        <v>Y</v>
      </c>
      <c r="N188" s="478">
        <f t="shared" si="8"/>
        <v>0</v>
      </c>
      <c r="O188" s="478" t="str">
        <f t="shared" si="9"/>
        <v>Y</v>
      </c>
      <c r="P188" s="478">
        <f t="shared" si="10"/>
        <v>0</v>
      </c>
      <c r="Q188" s="478" t="str">
        <f t="shared" si="11"/>
        <v>Y</v>
      </c>
      <c r="R188" s="478">
        <f t="shared" si="12"/>
        <v>0</v>
      </c>
      <c r="S188" s="478" t="str">
        <f t="shared" si="13"/>
        <v>Y</v>
      </c>
      <c r="T188" s="478">
        <f t="shared" si="14"/>
        <v>0</v>
      </c>
      <c r="U188" s="478" t="str">
        <f t="shared" si="15"/>
        <v>Y</v>
      </c>
      <c r="V188" s="478">
        <f t="shared" si="16"/>
        <v>0</v>
      </c>
      <c r="W188" s="478">
        <f t="shared" si="17"/>
        <v>0</v>
      </c>
      <c r="X188" s="478">
        <f t="shared" si="18"/>
        <v>0</v>
      </c>
      <c r="Y188" s="478" t="str">
        <f t="shared" si="19"/>
        <v>Y</v>
      </c>
      <c r="Z188" s="478">
        <f t="shared" si="20"/>
        <v>0</v>
      </c>
      <c r="AA188" s="478" t="str">
        <f t="shared" si="21"/>
        <v>Y</v>
      </c>
      <c r="AB188" s="478" t="str">
        <f t="shared" si="22"/>
        <v>Facility</v>
      </c>
    </row>
    <row r="189" spans="1:28" x14ac:dyDescent="0.2">
      <c r="A189" s="169" t="s">
        <v>345</v>
      </c>
      <c r="B189" s="169" t="s">
        <v>346</v>
      </c>
      <c r="C189" s="475">
        <v>15200</v>
      </c>
      <c r="D189" s="475">
        <v>5200</v>
      </c>
      <c r="E189" s="477" t="str">
        <f t="shared" si="0"/>
        <v>Marrickville</v>
      </c>
      <c r="F189" s="477" t="str">
        <f t="shared" si="1"/>
        <v>S</v>
      </c>
      <c r="G189" s="477">
        <f t="shared" si="2"/>
        <v>3</v>
      </c>
      <c r="H189" s="477">
        <f t="shared" si="3"/>
        <v>0</v>
      </c>
      <c r="I189" s="478">
        <f t="shared" si="4"/>
        <v>84270</v>
      </c>
      <c r="J189" s="454"/>
      <c r="K189" s="478">
        <f t="shared" si="5"/>
        <v>33494</v>
      </c>
      <c r="L189" s="478">
        <f t="shared" si="6"/>
        <v>0</v>
      </c>
      <c r="M189" s="478" t="str">
        <f t="shared" si="7"/>
        <v>Y</v>
      </c>
      <c r="N189" s="478">
        <f t="shared" si="8"/>
        <v>0</v>
      </c>
      <c r="O189" s="478" t="str">
        <f t="shared" si="9"/>
        <v>Y</v>
      </c>
      <c r="P189" s="478">
        <f t="shared" si="10"/>
        <v>0</v>
      </c>
      <c r="Q189" s="478">
        <f t="shared" si="11"/>
        <v>0</v>
      </c>
      <c r="R189" s="478">
        <f t="shared" si="12"/>
        <v>0</v>
      </c>
      <c r="S189" s="478" t="str">
        <f t="shared" si="13"/>
        <v>Y</v>
      </c>
      <c r="T189" s="478">
        <f t="shared" si="14"/>
        <v>0</v>
      </c>
      <c r="U189" s="478" t="str">
        <f t="shared" si="15"/>
        <v>Y</v>
      </c>
      <c r="V189" s="478">
        <f t="shared" si="16"/>
        <v>0</v>
      </c>
      <c r="W189" s="478" t="str">
        <f t="shared" si="17"/>
        <v>Y</v>
      </c>
      <c r="X189" s="478">
        <f t="shared" si="18"/>
        <v>0</v>
      </c>
      <c r="Y189" s="478" t="str">
        <f t="shared" si="19"/>
        <v>Y</v>
      </c>
      <c r="Z189" s="478">
        <f t="shared" si="20"/>
        <v>0</v>
      </c>
      <c r="AA189" s="478" t="str">
        <f t="shared" si="21"/>
        <v>Y</v>
      </c>
      <c r="AB189" s="478" t="str">
        <f t="shared" si="22"/>
        <v>Ewaste</v>
      </c>
    </row>
    <row r="190" spans="1:28" x14ac:dyDescent="0.2">
      <c r="A190" s="169">
        <v>0</v>
      </c>
      <c r="B190" s="169" t="s">
        <v>437</v>
      </c>
      <c r="C190" s="475">
        <v>15350</v>
      </c>
      <c r="D190" s="475">
        <v>5350</v>
      </c>
      <c r="E190" s="477" t="str">
        <f t="shared" si="0"/>
        <v>Mosman</v>
      </c>
      <c r="F190" s="477" t="str">
        <f t="shared" si="1"/>
        <v>S</v>
      </c>
      <c r="G190" s="477">
        <f t="shared" si="2"/>
        <v>2</v>
      </c>
      <c r="H190" s="477">
        <f t="shared" si="3"/>
        <v>0</v>
      </c>
      <c r="I190" s="478">
        <f t="shared" si="4"/>
        <v>30496</v>
      </c>
      <c r="J190" s="454"/>
      <c r="K190" s="478">
        <f t="shared" si="5"/>
        <v>13483</v>
      </c>
      <c r="L190" s="478">
        <f t="shared" si="6"/>
        <v>0</v>
      </c>
      <c r="M190" s="478" t="str">
        <f t="shared" si="7"/>
        <v>Y</v>
      </c>
      <c r="N190" s="478">
        <f t="shared" si="8"/>
        <v>0</v>
      </c>
      <c r="O190" s="478" t="str">
        <f t="shared" si="9"/>
        <v>Y</v>
      </c>
      <c r="P190" s="478">
        <f t="shared" si="10"/>
        <v>0</v>
      </c>
      <c r="Q190" s="478">
        <f t="shared" si="11"/>
        <v>0</v>
      </c>
      <c r="R190" s="478">
        <f t="shared" si="12"/>
        <v>0</v>
      </c>
      <c r="S190" s="478" t="str">
        <f t="shared" si="13"/>
        <v>Y</v>
      </c>
      <c r="T190" s="478">
        <f t="shared" si="14"/>
        <v>0</v>
      </c>
      <c r="U190" s="478" t="str">
        <f t="shared" si="15"/>
        <v>Y</v>
      </c>
      <c r="V190" s="478">
        <f t="shared" si="16"/>
        <v>0</v>
      </c>
      <c r="W190" s="478">
        <f t="shared" si="17"/>
        <v>0</v>
      </c>
      <c r="X190" s="478">
        <f t="shared" si="18"/>
        <v>0</v>
      </c>
      <c r="Y190" s="478" t="str">
        <f t="shared" si="19"/>
        <v>Y</v>
      </c>
      <c r="Z190" s="478">
        <f t="shared" si="20"/>
        <v>0</v>
      </c>
      <c r="AA190" s="478" t="str">
        <f t="shared" si="21"/>
        <v>Y</v>
      </c>
      <c r="AB190" s="478" t="str">
        <f t="shared" si="22"/>
        <v>Facility</v>
      </c>
    </row>
    <row r="191" spans="1:28" x14ac:dyDescent="0.2">
      <c r="A191" s="169" t="s">
        <v>412</v>
      </c>
      <c r="B191" s="169" t="s">
        <v>445</v>
      </c>
      <c r="C191" s="475">
        <v>15950</v>
      </c>
      <c r="D191" s="475">
        <v>5950</v>
      </c>
      <c r="E191" s="477" t="str">
        <f t="shared" si="0"/>
        <v>North Sydney</v>
      </c>
      <c r="F191" s="477" t="str">
        <f t="shared" si="1"/>
        <v>S</v>
      </c>
      <c r="G191" s="477">
        <f t="shared" si="2"/>
        <v>2</v>
      </c>
      <c r="H191" s="477">
        <f t="shared" si="3"/>
        <v>0</v>
      </c>
      <c r="I191" s="478">
        <f t="shared" si="4"/>
        <v>72618</v>
      </c>
      <c r="J191" s="454"/>
      <c r="K191" s="478">
        <f t="shared" si="5"/>
        <v>34897</v>
      </c>
      <c r="L191" s="478">
        <f t="shared" si="6"/>
        <v>0</v>
      </c>
      <c r="M191" s="478" t="str">
        <f t="shared" si="7"/>
        <v>Y</v>
      </c>
      <c r="N191" s="478">
        <f t="shared" si="8"/>
        <v>0</v>
      </c>
      <c r="O191" s="478" t="str">
        <f t="shared" si="9"/>
        <v>Y</v>
      </c>
      <c r="P191" s="478">
        <f t="shared" si="10"/>
        <v>0</v>
      </c>
      <c r="Q191" s="478" t="str">
        <f t="shared" si="11"/>
        <v>Y</v>
      </c>
      <c r="R191" s="478">
        <f t="shared" si="12"/>
        <v>0</v>
      </c>
      <c r="S191" s="478" t="str">
        <f t="shared" si="13"/>
        <v>Y</v>
      </c>
      <c r="T191" s="478">
        <f t="shared" si="14"/>
        <v>0</v>
      </c>
      <c r="U191" s="478">
        <f t="shared" si="15"/>
        <v>0</v>
      </c>
      <c r="V191" s="478">
        <f t="shared" si="16"/>
        <v>0</v>
      </c>
      <c r="W191" s="478">
        <f t="shared" si="17"/>
        <v>0</v>
      </c>
      <c r="X191" s="478">
        <f t="shared" si="18"/>
        <v>0</v>
      </c>
      <c r="Y191" s="478" t="str">
        <f t="shared" si="19"/>
        <v>Y</v>
      </c>
      <c r="Z191" s="478">
        <f t="shared" si="20"/>
        <v>0</v>
      </c>
      <c r="AA191" s="478">
        <f t="shared" si="21"/>
        <v>0</v>
      </c>
      <c r="AB191" s="478">
        <f t="shared" si="22"/>
        <v>0</v>
      </c>
    </row>
    <row r="192" spans="1:28" x14ac:dyDescent="0.2">
      <c r="A192" s="169" t="s">
        <v>347</v>
      </c>
      <c r="B192" s="169" t="s">
        <v>450</v>
      </c>
      <c r="C192" s="475">
        <v>16250</v>
      </c>
      <c r="D192" s="475">
        <v>6250</v>
      </c>
      <c r="E192" s="477" t="str">
        <f t="shared" si="0"/>
        <v>Parramatta</v>
      </c>
      <c r="F192" s="477" t="str">
        <f t="shared" si="1"/>
        <v>S</v>
      </c>
      <c r="G192" s="477">
        <f t="shared" si="2"/>
        <v>3</v>
      </c>
      <c r="H192" s="477">
        <f t="shared" si="3"/>
        <v>0</v>
      </c>
      <c r="I192" s="478">
        <f t="shared" si="4"/>
        <v>194448</v>
      </c>
      <c r="J192" s="454"/>
      <c r="K192" s="478">
        <f t="shared" si="5"/>
        <v>67057</v>
      </c>
      <c r="L192" s="478">
        <f t="shared" si="6"/>
        <v>0</v>
      </c>
      <c r="M192" s="478" t="str">
        <f t="shared" si="7"/>
        <v>Y</v>
      </c>
      <c r="N192" s="478">
        <f t="shared" si="8"/>
        <v>0</v>
      </c>
      <c r="O192" s="478" t="str">
        <f t="shared" si="9"/>
        <v>Y</v>
      </c>
      <c r="P192" s="478">
        <f t="shared" si="10"/>
        <v>0</v>
      </c>
      <c r="Q192" s="478" t="str">
        <f t="shared" si="11"/>
        <v>Y</v>
      </c>
      <c r="R192" s="478">
        <f t="shared" si="12"/>
        <v>0</v>
      </c>
      <c r="S192" s="478" t="str">
        <f t="shared" si="13"/>
        <v>Y</v>
      </c>
      <c r="T192" s="478">
        <f t="shared" si="14"/>
        <v>0</v>
      </c>
      <c r="U192" s="478" t="str">
        <f t="shared" si="15"/>
        <v>Y</v>
      </c>
      <c r="V192" s="478">
        <f t="shared" si="16"/>
        <v>0</v>
      </c>
      <c r="W192" s="478">
        <f t="shared" si="17"/>
        <v>0</v>
      </c>
      <c r="X192" s="478">
        <f t="shared" si="18"/>
        <v>0</v>
      </c>
      <c r="Y192" s="478" t="str">
        <f t="shared" si="19"/>
        <v>Y</v>
      </c>
      <c r="Z192" s="478">
        <f t="shared" si="20"/>
        <v>0</v>
      </c>
      <c r="AA192" s="478" t="str">
        <f t="shared" si="21"/>
        <v>Y</v>
      </c>
      <c r="AB192" s="478" t="str">
        <f t="shared" si="22"/>
        <v>Facility</v>
      </c>
    </row>
    <row r="193" spans="1:28" x14ac:dyDescent="0.2">
      <c r="A193" s="169" t="s">
        <v>347</v>
      </c>
      <c r="B193" s="169" t="s">
        <v>451</v>
      </c>
      <c r="C193" s="475">
        <v>16350</v>
      </c>
      <c r="D193" s="475">
        <v>6350</v>
      </c>
      <c r="E193" s="477" t="str">
        <f t="shared" si="0"/>
        <v>Penrith</v>
      </c>
      <c r="F193" s="477" t="str">
        <f t="shared" si="1"/>
        <v>S</v>
      </c>
      <c r="G193" s="477">
        <f t="shared" si="2"/>
        <v>7</v>
      </c>
      <c r="H193" s="477">
        <f t="shared" si="3"/>
        <v>0</v>
      </c>
      <c r="I193" s="478">
        <f t="shared" si="4"/>
        <v>197922</v>
      </c>
      <c r="J193" s="454"/>
      <c r="K193" s="478">
        <f t="shared" si="5"/>
        <v>70847</v>
      </c>
      <c r="L193" s="478">
        <f t="shared" si="6"/>
        <v>0</v>
      </c>
      <c r="M193" s="478" t="str">
        <f t="shared" si="7"/>
        <v>Y</v>
      </c>
      <c r="N193" s="478">
        <f t="shared" si="8"/>
        <v>0</v>
      </c>
      <c r="O193" s="478" t="str">
        <f t="shared" si="9"/>
        <v>Y</v>
      </c>
      <c r="P193" s="478">
        <f t="shared" si="10"/>
        <v>0</v>
      </c>
      <c r="Q193" s="478" t="str">
        <f t="shared" si="11"/>
        <v>Y</v>
      </c>
      <c r="R193" s="478">
        <f t="shared" si="12"/>
        <v>0</v>
      </c>
      <c r="S193" s="478" t="str">
        <f t="shared" si="13"/>
        <v>Y</v>
      </c>
      <c r="T193" s="478">
        <f t="shared" si="14"/>
        <v>0</v>
      </c>
      <c r="U193" s="478">
        <f t="shared" si="15"/>
        <v>0</v>
      </c>
      <c r="V193" s="478">
        <f t="shared" si="16"/>
        <v>0</v>
      </c>
      <c r="W193" s="478" t="str">
        <f t="shared" si="17"/>
        <v>Y</v>
      </c>
      <c r="X193" s="478">
        <f t="shared" si="18"/>
        <v>0</v>
      </c>
      <c r="Y193" s="478" t="str">
        <f t="shared" si="19"/>
        <v>Y</v>
      </c>
      <c r="Z193" s="478">
        <f t="shared" si="20"/>
        <v>0</v>
      </c>
      <c r="AA193" s="478" t="str">
        <f t="shared" si="21"/>
        <v>Y</v>
      </c>
      <c r="AB193" s="478" t="str">
        <f t="shared" si="22"/>
        <v>Facility</v>
      </c>
    </row>
    <row r="194" spans="1:28" x14ac:dyDescent="0.2">
      <c r="A194" s="169">
        <v>0</v>
      </c>
      <c r="B194" s="169" t="s">
        <v>434</v>
      </c>
      <c r="C194" s="475">
        <v>16370</v>
      </c>
      <c r="D194" s="475">
        <v>6370</v>
      </c>
      <c r="E194" s="477" t="str">
        <f t="shared" si="0"/>
        <v>Pittwater</v>
      </c>
      <c r="F194" s="477" t="str">
        <f t="shared" si="1"/>
        <v>S</v>
      </c>
      <c r="G194" s="477">
        <f t="shared" si="2"/>
        <v>2</v>
      </c>
      <c r="H194" s="477">
        <f t="shared" si="3"/>
        <v>0</v>
      </c>
      <c r="I194" s="478">
        <f t="shared" si="4"/>
        <v>64189</v>
      </c>
      <c r="J194" s="454"/>
      <c r="K194" s="478">
        <f t="shared" si="5"/>
        <v>24614</v>
      </c>
      <c r="L194" s="478">
        <f t="shared" si="6"/>
        <v>0</v>
      </c>
      <c r="M194" s="478" t="str">
        <f t="shared" si="7"/>
        <v>Y</v>
      </c>
      <c r="N194" s="478">
        <f t="shared" si="8"/>
        <v>0</v>
      </c>
      <c r="O194" s="478" t="str">
        <f t="shared" si="9"/>
        <v>Y</v>
      </c>
      <c r="P194" s="478">
        <f t="shared" si="10"/>
        <v>0</v>
      </c>
      <c r="Q194" s="478">
        <f t="shared" si="11"/>
        <v>0</v>
      </c>
      <c r="R194" s="478">
        <f t="shared" si="12"/>
        <v>0</v>
      </c>
      <c r="S194" s="478" t="str">
        <f t="shared" si="13"/>
        <v>Y</v>
      </c>
      <c r="T194" s="478">
        <f t="shared" si="14"/>
        <v>0</v>
      </c>
      <c r="U194" s="478" t="str">
        <f t="shared" si="15"/>
        <v>Y</v>
      </c>
      <c r="V194" s="478">
        <f t="shared" si="16"/>
        <v>0</v>
      </c>
      <c r="W194" s="478">
        <f t="shared" si="17"/>
        <v>0</v>
      </c>
      <c r="X194" s="478">
        <f t="shared" si="18"/>
        <v>0</v>
      </c>
      <c r="Y194" s="478" t="str">
        <f t="shared" si="19"/>
        <v>Y</v>
      </c>
      <c r="Z194" s="478">
        <f t="shared" si="20"/>
        <v>0</v>
      </c>
      <c r="AA194" s="478">
        <f t="shared" si="21"/>
        <v>0</v>
      </c>
      <c r="AB194" s="478">
        <f t="shared" si="22"/>
        <v>0</v>
      </c>
    </row>
    <row r="195" spans="1:28" x14ac:dyDescent="0.2">
      <c r="A195" s="169" t="s">
        <v>345</v>
      </c>
      <c r="B195" s="169" t="s">
        <v>453</v>
      </c>
      <c r="C195" s="475">
        <v>16550</v>
      </c>
      <c r="D195" s="475">
        <v>6550</v>
      </c>
      <c r="E195" s="477" t="str">
        <f t="shared" si="0"/>
        <v>Randwick</v>
      </c>
      <c r="F195" s="477" t="str">
        <f t="shared" si="1"/>
        <v>S</v>
      </c>
      <c r="G195" s="477">
        <f t="shared" si="2"/>
        <v>3</v>
      </c>
      <c r="H195" s="477">
        <f t="shared" si="3"/>
        <v>0</v>
      </c>
      <c r="I195" s="478">
        <f t="shared" si="4"/>
        <v>145822</v>
      </c>
      <c r="J195" s="454"/>
      <c r="K195" s="478">
        <f t="shared" si="5"/>
        <v>57375</v>
      </c>
      <c r="L195" s="478">
        <f t="shared" si="6"/>
        <v>0</v>
      </c>
      <c r="M195" s="478" t="str">
        <f t="shared" si="7"/>
        <v>Y</v>
      </c>
      <c r="N195" s="478">
        <f t="shared" si="8"/>
        <v>0</v>
      </c>
      <c r="O195" s="478" t="str">
        <f t="shared" si="9"/>
        <v>Y</v>
      </c>
      <c r="P195" s="478">
        <f t="shared" si="10"/>
        <v>0</v>
      </c>
      <c r="Q195" s="478" t="str">
        <f t="shared" si="11"/>
        <v>Y</v>
      </c>
      <c r="R195" s="478">
        <f t="shared" si="12"/>
        <v>0</v>
      </c>
      <c r="S195" s="478" t="str">
        <f t="shared" si="13"/>
        <v>Y</v>
      </c>
      <c r="T195" s="478">
        <f t="shared" si="14"/>
        <v>0</v>
      </c>
      <c r="U195" s="478" t="str">
        <f t="shared" si="15"/>
        <v>Y</v>
      </c>
      <c r="V195" s="478">
        <f t="shared" si="16"/>
        <v>0</v>
      </c>
      <c r="W195" s="478" t="str">
        <f t="shared" si="17"/>
        <v>Y</v>
      </c>
      <c r="X195" s="478">
        <f t="shared" si="18"/>
        <v>0</v>
      </c>
      <c r="Y195" s="478" t="str">
        <f t="shared" si="19"/>
        <v>Y</v>
      </c>
      <c r="Z195" s="478">
        <f t="shared" si="20"/>
        <v>0</v>
      </c>
      <c r="AA195" s="478" t="str">
        <f t="shared" si="21"/>
        <v>Y</v>
      </c>
      <c r="AB195" s="478" t="str">
        <f t="shared" si="22"/>
        <v>Facility</v>
      </c>
    </row>
    <row r="196" spans="1:28" x14ac:dyDescent="0.2">
      <c r="A196" s="169" t="s">
        <v>345</v>
      </c>
      <c r="B196" s="169" t="s">
        <v>370</v>
      </c>
      <c r="C196" s="475">
        <v>16650</v>
      </c>
      <c r="D196" s="475">
        <v>6650</v>
      </c>
      <c r="E196" s="477" t="str">
        <f t="shared" si="0"/>
        <v>Rockdale</v>
      </c>
      <c r="F196" s="477" t="str">
        <f t="shared" si="1"/>
        <v>S</v>
      </c>
      <c r="G196" s="477">
        <f t="shared" si="2"/>
        <v>3</v>
      </c>
      <c r="H196" s="477">
        <f t="shared" si="3"/>
        <v>0</v>
      </c>
      <c r="I196" s="478">
        <f t="shared" si="4"/>
        <v>109862</v>
      </c>
      <c r="J196" s="454"/>
      <c r="K196" s="478">
        <f t="shared" si="5"/>
        <v>38623</v>
      </c>
      <c r="L196" s="478">
        <f t="shared" si="6"/>
        <v>0</v>
      </c>
      <c r="M196" s="478" t="str">
        <f t="shared" si="7"/>
        <v>Y</v>
      </c>
      <c r="N196" s="478">
        <f t="shared" si="8"/>
        <v>0</v>
      </c>
      <c r="O196" s="478" t="str">
        <f t="shared" si="9"/>
        <v>Y</v>
      </c>
      <c r="P196" s="478">
        <f t="shared" si="10"/>
        <v>0</v>
      </c>
      <c r="Q196" s="478" t="str">
        <f t="shared" si="11"/>
        <v>Y</v>
      </c>
      <c r="R196" s="478">
        <f t="shared" si="12"/>
        <v>0</v>
      </c>
      <c r="S196" s="478" t="str">
        <f t="shared" si="13"/>
        <v>Y</v>
      </c>
      <c r="T196" s="478">
        <f t="shared" si="14"/>
        <v>0</v>
      </c>
      <c r="U196" s="478">
        <f t="shared" si="15"/>
        <v>0</v>
      </c>
      <c r="V196" s="478">
        <f t="shared" si="16"/>
        <v>0</v>
      </c>
      <c r="W196" s="478">
        <f t="shared" si="17"/>
        <v>0</v>
      </c>
      <c r="X196" s="478">
        <f t="shared" si="18"/>
        <v>0</v>
      </c>
      <c r="Y196" s="478" t="str">
        <f t="shared" si="19"/>
        <v>Y</v>
      </c>
      <c r="Z196" s="478">
        <f t="shared" si="20"/>
        <v>0</v>
      </c>
      <c r="AA196" s="478" t="str">
        <f t="shared" si="21"/>
        <v>Y</v>
      </c>
      <c r="AB196" s="478" t="str">
        <f t="shared" si="22"/>
        <v>Facility</v>
      </c>
    </row>
    <row r="197" spans="1:28" x14ac:dyDescent="0.2">
      <c r="A197" s="169" t="s">
        <v>412</v>
      </c>
      <c r="B197" s="169" t="s">
        <v>455</v>
      </c>
      <c r="C197" s="475">
        <v>16700</v>
      </c>
      <c r="D197" s="475">
        <v>6700</v>
      </c>
      <c r="E197" s="477" t="str">
        <f t="shared" si="0"/>
        <v>Ryde</v>
      </c>
      <c r="F197" s="477" t="str">
        <f t="shared" si="1"/>
        <v>S</v>
      </c>
      <c r="G197" s="477">
        <f t="shared" si="2"/>
        <v>3</v>
      </c>
      <c r="H197" s="477">
        <f t="shared" si="3"/>
        <v>0</v>
      </c>
      <c r="I197" s="478">
        <f t="shared" si="4"/>
        <v>117171</v>
      </c>
      <c r="J197" s="454"/>
      <c r="K197" s="478">
        <f t="shared" si="5"/>
        <v>45021</v>
      </c>
      <c r="L197" s="478">
        <f t="shared" si="6"/>
        <v>0</v>
      </c>
      <c r="M197" s="478" t="str">
        <f t="shared" si="7"/>
        <v>Y</v>
      </c>
      <c r="N197" s="478">
        <f t="shared" si="8"/>
        <v>0</v>
      </c>
      <c r="O197" s="478" t="str">
        <f t="shared" si="9"/>
        <v>Y</v>
      </c>
      <c r="P197" s="478">
        <f t="shared" si="10"/>
        <v>0</v>
      </c>
      <c r="Q197" s="478">
        <f t="shared" si="11"/>
        <v>0</v>
      </c>
      <c r="R197" s="478">
        <f t="shared" si="12"/>
        <v>0</v>
      </c>
      <c r="S197" s="478" t="str">
        <f t="shared" si="13"/>
        <v>Y</v>
      </c>
      <c r="T197" s="478">
        <f t="shared" si="14"/>
        <v>0</v>
      </c>
      <c r="U197" s="478" t="str">
        <f t="shared" si="15"/>
        <v>Y</v>
      </c>
      <c r="V197" s="478">
        <f t="shared" si="16"/>
        <v>0</v>
      </c>
      <c r="W197" s="478">
        <f t="shared" si="17"/>
        <v>0</v>
      </c>
      <c r="X197" s="478">
        <f t="shared" si="18"/>
        <v>0</v>
      </c>
      <c r="Y197" s="478" t="str">
        <f t="shared" si="19"/>
        <v>Y</v>
      </c>
      <c r="Z197" s="478">
        <f t="shared" si="20"/>
        <v>0</v>
      </c>
      <c r="AA197" s="478" t="str">
        <f t="shared" si="21"/>
        <v>Y</v>
      </c>
      <c r="AB197" s="478" t="str">
        <f t="shared" si="22"/>
        <v>Other</v>
      </c>
    </row>
    <row r="198" spans="1:28" x14ac:dyDescent="0.2">
      <c r="A198" s="169">
        <v>0</v>
      </c>
      <c r="B198" s="169" t="s">
        <v>459</v>
      </c>
      <c r="C198" s="475">
        <v>17100</v>
      </c>
      <c r="D198" s="475">
        <v>7100</v>
      </c>
      <c r="E198" s="477" t="str">
        <f t="shared" si="0"/>
        <v>Strathfield</v>
      </c>
      <c r="F198" s="477" t="str">
        <f t="shared" si="1"/>
        <v>S</v>
      </c>
      <c r="G198" s="477">
        <f t="shared" si="2"/>
        <v>2</v>
      </c>
      <c r="H198" s="477">
        <f t="shared" si="3"/>
        <v>0</v>
      </c>
      <c r="I198" s="478">
        <f t="shared" si="4"/>
        <v>40125</v>
      </c>
      <c r="J198" s="454"/>
      <c r="K198" s="478">
        <f t="shared" si="5"/>
        <v>15740</v>
      </c>
      <c r="L198" s="478">
        <f t="shared" si="6"/>
        <v>0</v>
      </c>
      <c r="M198" s="478" t="str">
        <f t="shared" si="7"/>
        <v>Y</v>
      </c>
      <c r="N198" s="478">
        <f t="shared" si="8"/>
        <v>0</v>
      </c>
      <c r="O198" s="478" t="str">
        <f t="shared" si="9"/>
        <v>Y</v>
      </c>
      <c r="P198" s="478">
        <f t="shared" si="10"/>
        <v>0</v>
      </c>
      <c r="Q198" s="478">
        <f t="shared" si="11"/>
        <v>0</v>
      </c>
      <c r="R198" s="478">
        <f t="shared" si="12"/>
        <v>0</v>
      </c>
      <c r="S198" s="478" t="str">
        <f t="shared" si="13"/>
        <v>Y</v>
      </c>
      <c r="T198" s="478">
        <f t="shared" si="14"/>
        <v>0</v>
      </c>
      <c r="U198" s="478" t="str">
        <f t="shared" si="15"/>
        <v>Y</v>
      </c>
      <c r="V198" s="478">
        <f t="shared" si="16"/>
        <v>0</v>
      </c>
      <c r="W198" s="478" t="str">
        <f t="shared" si="17"/>
        <v>Y</v>
      </c>
      <c r="X198" s="478">
        <f t="shared" si="18"/>
        <v>0</v>
      </c>
      <c r="Y198" s="478" t="str">
        <f t="shared" si="19"/>
        <v>Y</v>
      </c>
      <c r="Z198" s="478">
        <f t="shared" si="20"/>
        <v>0</v>
      </c>
      <c r="AA198" s="478">
        <f t="shared" si="21"/>
        <v>0</v>
      </c>
      <c r="AB198" s="478">
        <f t="shared" si="22"/>
        <v>0</v>
      </c>
    </row>
    <row r="199" spans="1:28" x14ac:dyDescent="0.2">
      <c r="A199" s="169" t="s">
        <v>345</v>
      </c>
      <c r="B199" s="169" t="s">
        <v>460</v>
      </c>
      <c r="C199" s="475">
        <v>17150</v>
      </c>
      <c r="D199" s="475">
        <v>7150</v>
      </c>
      <c r="E199" s="477" t="str">
        <f t="shared" si="0"/>
        <v>Sutherland</v>
      </c>
      <c r="F199" s="477" t="str">
        <f t="shared" si="1"/>
        <v>S</v>
      </c>
      <c r="G199" s="477">
        <f t="shared" si="2"/>
        <v>3</v>
      </c>
      <c r="H199" s="477">
        <f t="shared" si="3"/>
        <v>0</v>
      </c>
      <c r="I199" s="478">
        <f t="shared" si="4"/>
        <v>226220</v>
      </c>
      <c r="J199" s="454"/>
      <c r="K199" s="478">
        <f t="shared" si="5"/>
        <v>84070</v>
      </c>
      <c r="L199" s="478">
        <f t="shared" si="6"/>
        <v>0</v>
      </c>
      <c r="M199" s="478" t="str">
        <f t="shared" si="7"/>
        <v>Y</v>
      </c>
      <c r="N199" s="478">
        <f t="shared" si="8"/>
        <v>0</v>
      </c>
      <c r="O199" s="478" t="str">
        <f t="shared" si="9"/>
        <v>Y</v>
      </c>
      <c r="P199" s="478">
        <f t="shared" si="10"/>
        <v>0</v>
      </c>
      <c r="Q199" s="478">
        <f t="shared" si="11"/>
        <v>0</v>
      </c>
      <c r="R199" s="478">
        <f t="shared" si="12"/>
        <v>0</v>
      </c>
      <c r="S199" s="478" t="str">
        <f t="shared" si="13"/>
        <v>Y</v>
      </c>
      <c r="T199" s="478">
        <f t="shared" si="14"/>
        <v>0</v>
      </c>
      <c r="U199" s="478" t="str">
        <f t="shared" si="15"/>
        <v>Y</v>
      </c>
      <c r="V199" s="478">
        <f t="shared" si="16"/>
        <v>0</v>
      </c>
      <c r="W199" s="478">
        <f t="shared" si="17"/>
        <v>0</v>
      </c>
      <c r="X199" s="478">
        <f t="shared" si="18"/>
        <v>0</v>
      </c>
      <c r="Y199" s="478" t="str">
        <f t="shared" si="19"/>
        <v>Y</v>
      </c>
      <c r="Z199" s="478">
        <f t="shared" si="20"/>
        <v>0</v>
      </c>
      <c r="AA199" s="478" t="str">
        <f t="shared" si="21"/>
        <v>Y</v>
      </c>
      <c r="AB199" s="478" t="str">
        <f t="shared" si="22"/>
        <v>Haz</v>
      </c>
    </row>
    <row r="200" spans="1:28" x14ac:dyDescent="0.2">
      <c r="A200" s="169" t="s">
        <v>345</v>
      </c>
      <c r="B200" s="169" t="s">
        <v>461</v>
      </c>
      <c r="C200" s="475">
        <v>17200</v>
      </c>
      <c r="D200" s="475">
        <v>7210</v>
      </c>
      <c r="E200" s="477" t="str">
        <f t="shared" si="0"/>
        <v>Sydney</v>
      </c>
      <c r="F200" s="477" t="str">
        <f t="shared" si="1"/>
        <v>S</v>
      </c>
      <c r="G200" s="477">
        <f t="shared" si="2"/>
        <v>1</v>
      </c>
      <c r="H200" s="477">
        <f t="shared" si="3"/>
        <v>0</v>
      </c>
      <c r="I200" s="478">
        <f t="shared" si="4"/>
        <v>205339</v>
      </c>
      <c r="J200" s="454"/>
      <c r="K200" s="478">
        <f t="shared" si="5"/>
        <v>119801</v>
      </c>
      <c r="L200" s="478">
        <f t="shared" si="6"/>
        <v>0</v>
      </c>
      <c r="M200" s="478" t="str">
        <f t="shared" si="7"/>
        <v>Y</v>
      </c>
      <c r="N200" s="478">
        <f t="shared" si="8"/>
        <v>0</v>
      </c>
      <c r="O200" s="478" t="str">
        <f t="shared" si="9"/>
        <v>Y</v>
      </c>
      <c r="P200" s="478">
        <f t="shared" si="10"/>
        <v>0</v>
      </c>
      <c r="Q200" s="478" t="str">
        <f t="shared" si="11"/>
        <v>Y</v>
      </c>
      <c r="R200" s="478">
        <f t="shared" si="12"/>
        <v>0</v>
      </c>
      <c r="S200" s="478" t="str">
        <f t="shared" si="13"/>
        <v>Y</v>
      </c>
      <c r="T200" s="478">
        <f t="shared" si="14"/>
        <v>0</v>
      </c>
      <c r="U200" s="478" t="str">
        <f t="shared" si="15"/>
        <v>Y</v>
      </c>
      <c r="V200" s="478">
        <f t="shared" si="16"/>
        <v>0</v>
      </c>
      <c r="W200" s="478">
        <f t="shared" si="17"/>
        <v>0</v>
      </c>
      <c r="X200" s="478">
        <f t="shared" si="18"/>
        <v>0</v>
      </c>
      <c r="Y200" s="478" t="str">
        <f t="shared" si="19"/>
        <v>Y</v>
      </c>
      <c r="Z200" s="478">
        <f t="shared" si="20"/>
        <v>0</v>
      </c>
      <c r="AA200" s="478" t="str">
        <f t="shared" si="21"/>
        <v>Y</v>
      </c>
      <c r="AB200" s="478" t="str">
        <f t="shared" si="22"/>
        <v>Ewaste</v>
      </c>
    </row>
    <row r="201" spans="1:28" x14ac:dyDescent="0.2">
      <c r="A201" s="169">
        <v>0</v>
      </c>
      <c r="B201" s="169" t="s">
        <v>434</v>
      </c>
      <c r="C201" s="475">
        <v>18000</v>
      </c>
      <c r="D201" s="475">
        <v>8000</v>
      </c>
      <c r="E201" s="477" t="str">
        <f t="shared" si="0"/>
        <v>Warringah</v>
      </c>
      <c r="F201" s="477" t="str">
        <f t="shared" si="1"/>
        <v>S</v>
      </c>
      <c r="G201" s="477">
        <f t="shared" si="2"/>
        <v>3</v>
      </c>
      <c r="H201" s="477">
        <f t="shared" si="3"/>
        <v>0</v>
      </c>
      <c r="I201" s="478">
        <f t="shared" si="4"/>
        <v>156693</v>
      </c>
      <c r="J201" s="454"/>
      <c r="K201" s="478">
        <f t="shared" si="5"/>
        <v>58524</v>
      </c>
      <c r="L201" s="478">
        <f t="shared" si="6"/>
        <v>0</v>
      </c>
      <c r="M201" s="478" t="str">
        <f t="shared" si="7"/>
        <v>Y</v>
      </c>
      <c r="N201" s="478">
        <f t="shared" si="8"/>
        <v>0</v>
      </c>
      <c r="O201" s="478" t="str">
        <f t="shared" si="9"/>
        <v>Y</v>
      </c>
      <c r="P201" s="478">
        <f t="shared" si="10"/>
        <v>0</v>
      </c>
      <c r="Q201" s="478">
        <f t="shared" si="11"/>
        <v>0</v>
      </c>
      <c r="R201" s="478">
        <f t="shared" si="12"/>
        <v>0</v>
      </c>
      <c r="S201" s="478" t="str">
        <f t="shared" si="13"/>
        <v>Y</v>
      </c>
      <c r="T201" s="478">
        <f t="shared" si="14"/>
        <v>0</v>
      </c>
      <c r="U201" s="478" t="str">
        <f t="shared" si="15"/>
        <v>Y</v>
      </c>
      <c r="V201" s="478">
        <f t="shared" si="16"/>
        <v>0</v>
      </c>
      <c r="W201" s="478">
        <f t="shared" si="17"/>
        <v>0</v>
      </c>
      <c r="X201" s="478">
        <f t="shared" si="18"/>
        <v>0</v>
      </c>
      <c r="Y201" s="478" t="str">
        <f t="shared" si="19"/>
        <v>Y</v>
      </c>
      <c r="Z201" s="478">
        <f t="shared" si="20"/>
        <v>0</v>
      </c>
      <c r="AA201" s="478" t="str">
        <f t="shared" si="21"/>
        <v>Y</v>
      </c>
      <c r="AB201" s="478" t="str">
        <f t="shared" si="22"/>
        <v>Facility</v>
      </c>
    </row>
    <row r="202" spans="1:28" x14ac:dyDescent="0.2">
      <c r="A202" s="169" t="s">
        <v>345</v>
      </c>
      <c r="B202" s="169" t="s">
        <v>475</v>
      </c>
      <c r="C202" s="475">
        <v>18050</v>
      </c>
      <c r="D202" s="475">
        <v>8050</v>
      </c>
      <c r="E202" s="477" t="str">
        <f t="shared" si="0"/>
        <v>Waverley</v>
      </c>
      <c r="F202" s="477" t="str">
        <f t="shared" si="1"/>
        <v>S</v>
      </c>
      <c r="G202" s="477">
        <f t="shared" si="2"/>
        <v>2</v>
      </c>
      <c r="H202" s="477">
        <f t="shared" si="3"/>
        <v>0</v>
      </c>
      <c r="I202" s="478">
        <f t="shared" si="4"/>
        <v>72699</v>
      </c>
      <c r="J202" s="454"/>
      <c r="K202" s="478">
        <f t="shared" si="5"/>
        <v>30386</v>
      </c>
      <c r="L202" s="478">
        <f t="shared" si="6"/>
        <v>0</v>
      </c>
      <c r="M202" s="478" t="str">
        <f t="shared" si="7"/>
        <v>Y</v>
      </c>
      <c r="N202" s="478">
        <f t="shared" si="8"/>
        <v>0</v>
      </c>
      <c r="O202" s="478" t="str">
        <f t="shared" si="9"/>
        <v>Y</v>
      </c>
      <c r="P202" s="478">
        <f t="shared" si="10"/>
        <v>0</v>
      </c>
      <c r="Q202" s="478">
        <f t="shared" si="11"/>
        <v>0</v>
      </c>
      <c r="R202" s="478">
        <f t="shared" si="12"/>
        <v>0</v>
      </c>
      <c r="S202" s="478" t="str">
        <f t="shared" si="13"/>
        <v>Y</v>
      </c>
      <c r="T202" s="478">
        <f t="shared" si="14"/>
        <v>0</v>
      </c>
      <c r="U202" s="478" t="str">
        <f t="shared" si="15"/>
        <v>Y</v>
      </c>
      <c r="V202" s="478">
        <f t="shared" si="16"/>
        <v>0</v>
      </c>
      <c r="W202" s="478">
        <f t="shared" si="17"/>
        <v>0</v>
      </c>
      <c r="X202" s="478">
        <f t="shared" si="18"/>
        <v>0</v>
      </c>
      <c r="Y202" s="478" t="str">
        <f t="shared" si="19"/>
        <v>Y</v>
      </c>
      <c r="Z202" s="478">
        <f t="shared" si="20"/>
        <v>0</v>
      </c>
      <c r="AA202" s="478" t="str">
        <f t="shared" si="21"/>
        <v>Y</v>
      </c>
      <c r="AB202" s="478" t="str">
        <f t="shared" si="22"/>
        <v>other</v>
      </c>
    </row>
    <row r="203" spans="1:28" x14ac:dyDescent="0.2">
      <c r="A203" s="169" t="s">
        <v>412</v>
      </c>
      <c r="B203" s="169" t="s">
        <v>478</v>
      </c>
      <c r="C203" s="475">
        <v>18250</v>
      </c>
      <c r="D203" s="475">
        <v>8250</v>
      </c>
      <c r="E203" s="477" t="str">
        <f t="shared" si="0"/>
        <v>Willoughby</v>
      </c>
      <c r="F203" s="477" t="str">
        <f t="shared" si="1"/>
        <v>S</v>
      </c>
      <c r="G203" s="477">
        <f t="shared" si="2"/>
        <v>2</v>
      </c>
      <c r="H203" s="477">
        <f t="shared" si="3"/>
        <v>0</v>
      </c>
      <c r="I203" s="478">
        <f t="shared" si="4"/>
        <v>76354</v>
      </c>
      <c r="J203" s="454"/>
      <c r="K203" s="478">
        <f t="shared" si="5"/>
        <v>31780</v>
      </c>
      <c r="L203" s="478">
        <f t="shared" si="6"/>
        <v>0</v>
      </c>
      <c r="M203" s="478" t="str">
        <f t="shared" si="7"/>
        <v>Y</v>
      </c>
      <c r="N203" s="478">
        <f t="shared" si="8"/>
        <v>0</v>
      </c>
      <c r="O203" s="478" t="str">
        <f t="shared" si="9"/>
        <v>Y</v>
      </c>
      <c r="P203" s="478">
        <f t="shared" si="10"/>
        <v>0</v>
      </c>
      <c r="Q203" s="478" t="str">
        <f t="shared" si="11"/>
        <v>Y</v>
      </c>
      <c r="R203" s="478">
        <f t="shared" si="12"/>
        <v>0</v>
      </c>
      <c r="S203" s="478" t="str">
        <f t="shared" si="13"/>
        <v>Y</v>
      </c>
      <c r="T203" s="478">
        <f t="shared" si="14"/>
        <v>0</v>
      </c>
      <c r="U203" s="478" t="str">
        <f t="shared" si="15"/>
        <v>Y</v>
      </c>
      <c r="V203" s="478">
        <f t="shared" si="16"/>
        <v>0</v>
      </c>
      <c r="W203" s="478">
        <f t="shared" si="17"/>
        <v>0</v>
      </c>
      <c r="X203" s="478">
        <f t="shared" si="18"/>
        <v>0</v>
      </c>
      <c r="Y203" s="478" t="str">
        <f t="shared" si="19"/>
        <v>Y</v>
      </c>
      <c r="Z203" s="478">
        <f t="shared" si="20"/>
        <v>0</v>
      </c>
      <c r="AA203" s="478">
        <f t="shared" si="21"/>
        <v>0</v>
      </c>
      <c r="AB203" s="478">
        <f t="shared" si="22"/>
        <v>0</v>
      </c>
    </row>
    <row r="204" spans="1:28" ht="13.5" thickBot="1" x14ac:dyDescent="0.25">
      <c r="A204" s="169" t="s">
        <v>345</v>
      </c>
      <c r="B204" s="169" t="s">
        <v>482</v>
      </c>
      <c r="C204" s="475">
        <v>18500</v>
      </c>
      <c r="D204" s="475">
        <v>8500</v>
      </c>
      <c r="E204" s="477" t="str">
        <f t="shared" si="0"/>
        <v>Woollahra</v>
      </c>
      <c r="F204" s="477" t="str">
        <f t="shared" si="1"/>
        <v>S</v>
      </c>
      <c r="G204" s="477">
        <f t="shared" si="2"/>
        <v>2</v>
      </c>
      <c r="H204" s="477">
        <f t="shared" si="3"/>
        <v>0</v>
      </c>
      <c r="I204" s="478">
        <f t="shared" si="4"/>
        <v>59307</v>
      </c>
      <c r="J204" s="454"/>
      <c r="K204" s="478">
        <f t="shared" si="5"/>
        <v>26483</v>
      </c>
      <c r="L204" s="478">
        <f t="shared" si="6"/>
        <v>0</v>
      </c>
      <c r="M204" s="478" t="str">
        <f t="shared" si="7"/>
        <v>Y</v>
      </c>
      <c r="N204" s="478">
        <f t="shared" si="8"/>
        <v>0</v>
      </c>
      <c r="O204" s="478" t="str">
        <f t="shared" si="9"/>
        <v>Y</v>
      </c>
      <c r="P204" s="478">
        <f t="shared" si="10"/>
        <v>0</v>
      </c>
      <c r="Q204" s="478">
        <f t="shared" si="11"/>
        <v>0</v>
      </c>
      <c r="R204" s="478">
        <f t="shared" si="12"/>
        <v>0</v>
      </c>
      <c r="S204" s="478" t="str">
        <f t="shared" si="13"/>
        <v>Y</v>
      </c>
      <c r="T204" s="478">
        <f t="shared" si="14"/>
        <v>0</v>
      </c>
      <c r="U204" s="478">
        <f t="shared" si="15"/>
        <v>0</v>
      </c>
      <c r="V204" s="478">
        <f t="shared" si="16"/>
        <v>0</v>
      </c>
      <c r="W204" s="478" t="str">
        <f t="shared" si="17"/>
        <v>Y</v>
      </c>
      <c r="X204" s="478">
        <f t="shared" si="18"/>
        <v>0</v>
      </c>
      <c r="Y204" s="478" t="str">
        <f t="shared" si="19"/>
        <v>Y</v>
      </c>
      <c r="Z204" s="478">
        <f t="shared" si="20"/>
        <v>0</v>
      </c>
      <c r="AA204" s="478">
        <f t="shared" si="21"/>
        <v>0</v>
      </c>
      <c r="AB204" s="478">
        <f t="shared" si="22"/>
        <v>0</v>
      </c>
    </row>
    <row r="205" spans="1:28" ht="13.5" thickTop="1" x14ac:dyDescent="0.2">
      <c r="A205" s="169"/>
      <c r="B205" s="169"/>
      <c r="C205" s="479"/>
      <c r="D205" s="479"/>
      <c r="E205" s="479"/>
      <c r="F205" s="479"/>
      <c r="G205" s="479"/>
      <c r="H205" s="479"/>
      <c r="I205" s="481">
        <f t="shared" ref="I205" si="23">COUNTIF(I167:I204,"&gt;0")</f>
        <v>38</v>
      </c>
      <c r="J205" s="454"/>
      <c r="K205" s="481">
        <f t="shared" ref="K205" si="24">COUNTIF(K167:K204,"&gt;0")</f>
        <v>38</v>
      </c>
      <c r="L205" s="481"/>
      <c r="M205" s="481"/>
      <c r="N205" s="481"/>
      <c r="O205" s="481"/>
      <c r="P205" s="481"/>
      <c r="Q205" s="481"/>
      <c r="R205" s="481"/>
      <c r="S205" s="481"/>
      <c r="T205" s="481"/>
      <c r="U205" s="481"/>
      <c r="V205" s="481"/>
      <c r="W205" s="481"/>
      <c r="X205" s="481"/>
      <c r="Y205" s="481"/>
      <c r="Z205" s="481"/>
      <c r="AA205" s="481"/>
      <c r="AB205" s="481"/>
    </row>
    <row r="206" spans="1:28" x14ac:dyDescent="0.2">
      <c r="A206" s="169"/>
      <c r="B206" s="169"/>
      <c r="C206" s="475"/>
      <c r="D206" s="475"/>
      <c r="E206" s="482"/>
      <c r="F206" s="482"/>
      <c r="G206" s="482"/>
      <c r="H206" s="475"/>
      <c r="I206" s="484">
        <f t="shared" ref="I206" si="25">SUM(I167:I204)</f>
        <v>4393861</v>
      </c>
      <c r="J206" s="454"/>
      <c r="K206" s="484">
        <f t="shared" ref="K206" si="26">SUM(K167:K204)</f>
        <v>1626617</v>
      </c>
      <c r="L206" s="484"/>
      <c r="M206" s="484"/>
      <c r="N206" s="484"/>
      <c r="O206" s="484"/>
      <c r="P206" s="484"/>
      <c r="Q206" s="484"/>
      <c r="R206" s="484"/>
      <c r="S206" s="484"/>
      <c r="T206" s="484"/>
      <c r="U206" s="484"/>
      <c r="V206" s="484"/>
      <c r="W206" s="484"/>
      <c r="X206" s="484"/>
      <c r="Y206" s="484"/>
      <c r="Z206" s="484"/>
      <c r="AA206" s="484"/>
      <c r="AB206" s="484"/>
    </row>
    <row r="207" spans="1:28" x14ac:dyDescent="0.2">
      <c r="A207" s="169"/>
      <c r="B207" s="169"/>
      <c r="C207" s="475"/>
      <c r="D207" s="475"/>
      <c r="E207" s="482"/>
      <c r="F207" s="482"/>
      <c r="G207" s="482"/>
      <c r="H207" s="475"/>
      <c r="I207" s="478">
        <f t="shared" ref="I207" si="27">MIN(I167:I204)</f>
        <v>14741</v>
      </c>
      <c r="J207" s="454"/>
      <c r="K207" s="478">
        <f t="shared" ref="K207" si="28">MIN(K167:K204)</f>
        <v>5983</v>
      </c>
      <c r="L207" s="478"/>
      <c r="M207" s="478"/>
      <c r="N207" s="478"/>
      <c r="O207" s="478"/>
      <c r="P207" s="478"/>
      <c r="Q207" s="478"/>
      <c r="R207" s="478"/>
      <c r="S207" s="478"/>
      <c r="T207" s="478"/>
      <c r="U207" s="478"/>
      <c r="V207" s="478"/>
      <c r="W207" s="478"/>
      <c r="X207" s="478"/>
      <c r="Y207" s="478"/>
      <c r="Z207" s="478"/>
      <c r="AA207" s="478"/>
      <c r="AB207" s="478"/>
    </row>
    <row r="208" spans="1:28" x14ac:dyDescent="0.2">
      <c r="A208" s="169"/>
      <c r="B208" s="169"/>
      <c r="C208" s="475"/>
      <c r="D208" s="475"/>
      <c r="E208" s="482"/>
      <c r="F208" s="482"/>
      <c r="G208" s="482"/>
      <c r="H208" s="475"/>
      <c r="I208" s="478">
        <f t="shared" ref="I208" si="29">MAX(I167:I204)</f>
        <v>339328</v>
      </c>
      <c r="J208" s="454"/>
      <c r="K208" s="478">
        <f t="shared" ref="K208" si="30">MAX(K167:K204)</f>
        <v>119801</v>
      </c>
      <c r="L208" s="478"/>
      <c r="M208" s="478"/>
      <c r="N208" s="478"/>
      <c r="O208" s="478"/>
      <c r="P208" s="478"/>
      <c r="Q208" s="478"/>
      <c r="R208" s="478"/>
      <c r="S208" s="478"/>
      <c r="T208" s="478"/>
      <c r="U208" s="478"/>
      <c r="V208" s="478"/>
      <c r="W208" s="478"/>
      <c r="X208" s="478"/>
      <c r="Y208" s="478"/>
      <c r="Z208" s="478"/>
      <c r="AA208" s="478"/>
      <c r="AB208" s="478"/>
    </row>
    <row r="209" spans="1:28" x14ac:dyDescent="0.2">
      <c r="A209" s="169"/>
      <c r="B209" s="169"/>
      <c r="C209" s="475"/>
      <c r="D209" s="475"/>
      <c r="E209" s="482"/>
      <c r="F209" s="482"/>
      <c r="G209" s="482"/>
      <c r="H209" s="475"/>
      <c r="I209" s="478">
        <f t="shared" ref="I209" si="31">AVERAGE(I167:I204)</f>
        <v>115627.92105263157</v>
      </c>
      <c r="J209" s="454"/>
      <c r="K209" s="478">
        <f t="shared" ref="K209" si="32">AVERAGE(K167:K204)</f>
        <v>42805.710526315786</v>
      </c>
      <c r="L209" s="478"/>
      <c r="M209" s="478"/>
      <c r="N209" s="478"/>
      <c r="O209" s="478"/>
      <c r="P209" s="478"/>
      <c r="Q209" s="478"/>
      <c r="R209" s="478"/>
      <c r="S209" s="478"/>
      <c r="T209" s="478"/>
      <c r="U209" s="478"/>
      <c r="V209" s="478"/>
      <c r="W209" s="478"/>
      <c r="X209" s="478"/>
      <c r="Y209" s="478"/>
      <c r="Z209" s="478"/>
      <c r="AA209" s="478"/>
      <c r="AB209" s="478"/>
    </row>
    <row r="210" spans="1:28" ht="13.5" thickBot="1" x14ac:dyDescent="0.25">
      <c r="A210" s="169"/>
      <c r="B210" s="169"/>
      <c r="C210" s="485"/>
      <c r="D210" s="485"/>
      <c r="E210" s="486"/>
      <c r="F210" s="486"/>
      <c r="G210" s="486"/>
      <c r="H210" s="485"/>
      <c r="I210" s="487">
        <f t="shared" ref="I210" si="33">MEDIAN(I167:I204)</f>
        <v>88439</v>
      </c>
      <c r="J210" s="454"/>
      <c r="K210" s="487">
        <f t="shared" ref="K210" si="34">MEDIAN(K167:K204)</f>
        <v>36181</v>
      </c>
      <c r="L210" s="487"/>
      <c r="M210" s="487"/>
      <c r="N210" s="487"/>
      <c r="O210" s="487"/>
      <c r="P210" s="487"/>
      <c r="Q210" s="487"/>
      <c r="R210" s="487"/>
      <c r="S210" s="487"/>
      <c r="T210" s="487"/>
      <c r="U210" s="487"/>
      <c r="V210" s="487"/>
      <c r="W210" s="487"/>
      <c r="X210" s="487"/>
      <c r="Y210" s="487"/>
      <c r="Z210" s="487"/>
      <c r="AA210" s="487"/>
      <c r="AB210" s="487"/>
    </row>
    <row r="211" spans="1:28" ht="13.5" thickTop="1" x14ac:dyDescent="0.2">
      <c r="A211" s="169"/>
      <c r="B211" s="169"/>
      <c r="D211" s="488" t="s">
        <v>485</v>
      </c>
      <c r="E211" s="489"/>
      <c r="F211" s="489"/>
      <c r="G211" s="489"/>
      <c r="H211" s="467"/>
      <c r="I211" s="467"/>
      <c r="K211"/>
      <c r="L211"/>
      <c r="M211"/>
      <c r="N211"/>
      <c r="O211"/>
      <c r="P211"/>
      <c r="Q211"/>
      <c r="R211"/>
      <c r="S211"/>
      <c r="T211"/>
      <c r="U211"/>
      <c r="V211"/>
      <c r="W211"/>
      <c r="Y211"/>
    </row>
    <row r="212" spans="1:28" x14ac:dyDescent="0.2">
      <c r="A212" s="169"/>
      <c r="B212" s="169"/>
      <c r="D212" s="488"/>
      <c r="E212" s="489"/>
      <c r="F212" s="489"/>
      <c r="G212" s="489"/>
      <c r="H212" s="467"/>
      <c r="I212" s="467"/>
      <c r="J212" s="468"/>
      <c r="K212" s="469"/>
      <c r="L212" s="469"/>
      <c r="M212" s="469"/>
      <c r="N212" s="469"/>
      <c r="O212" s="469"/>
      <c r="P212" s="469"/>
      <c r="Q212"/>
      <c r="R212"/>
      <c r="S212"/>
      <c r="T212"/>
      <c r="U212"/>
      <c r="V212"/>
      <c r="W212"/>
      <c r="Y212"/>
    </row>
    <row r="213" spans="1:28" x14ac:dyDescent="0.2">
      <c r="A213" s="169"/>
      <c r="B213" s="169"/>
      <c r="D213" s="465"/>
      <c r="E213" s="489"/>
      <c r="F213" s="489"/>
      <c r="G213" s="489"/>
      <c r="H213" s="490"/>
      <c r="I213" s="490"/>
      <c r="J213" s="468"/>
      <c r="K213" s="469"/>
      <c r="L213" s="469"/>
      <c r="M213" s="469"/>
      <c r="N213" s="469"/>
      <c r="O213" s="469"/>
      <c r="P213" s="469"/>
      <c r="Q213"/>
      <c r="R213"/>
      <c r="S213"/>
      <c r="T213"/>
      <c r="U213"/>
      <c r="V213"/>
      <c r="W213"/>
      <c r="Y213"/>
    </row>
    <row r="214" spans="1:28" ht="15.75" x14ac:dyDescent="0.25">
      <c r="A214" s="169"/>
      <c r="B214" s="169"/>
      <c r="D214" s="470" t="s">
        <v>176</v>
      </c>
      <c r="E214" s="471"/>
      <c r="F214" s="471"/>
      <c r="G214" s="471"/>
      <c r="H214" s="472"/>
      <c r="I214" s="472"/>
      <c r="J214" s="473"/>
      <c r="K214" s="474"/>
      <c r="L214" s="474"/>
      <c r="M214" s="474"/>
      <c r="N214" s="474"/>
      <c r="O214" s="474"/>
      <c r="P214" s="474"/>
      <c r="Q214" s="474"/>
      <c r="R214" s="474"/>
      <c r="S214" s="474"/>
      <c r="T214" s="474"/>
      <c r="U214" s="474"/>
      <c r="V214" s="474"/>
      <c r="W214" s="474"/>
      <c r="X214" s="474"/>
      <c r="Y214" s="474"/>
      <c r="Z214" s="474"/>
      <c r="AA214" s="474"/>
      <c r="AB214" s="474"/>
    </row>
    <row r="215" spans="1:28" x14ac:dyDescent="0.2">
      <c r="A215" s="169" t="s">
        <v>384</v>
      </c>
      <c r="B215" s="169" t="s">
        <v>385</v>
      </c>
      <c r="C215" s="475">
        <v>11720</v>
      </c>
      <c r="D215" s="475">
        <v>1720</v>
      </c>
      <c r="E215" s="477" t="str">
        <f t="shared" ref="E215:E227" si="35">VLOOKUP($D215,$D$3:$AB$155,2,FALSE)</f>
        <v>Cessnock</v>
      </c>
      <c r="F215" s="477" t="str">
        <f t="shared" ref="F215:F227" si="36">VLOOKUP($D215,$D$3:$AB$155,3,FALSE)</f>
        <v>E</v>
      </c>
      <c r="G215" s="477">
        <f t="shared" ref="G215:G227" si="37">VLOOKUP($D215,$D$3:$AB$155,4,FALSE)</f>
        <v>4</v>
      </c>
      <c r="H215" s="477">
        <f t="shared" ref="H215:H227" si="38">VLOOKUP($D215,$D$3:$AB$155,5,FALSE)</f>
        <v>0</v>
      </c>
      <c r="I215" s="478">
        <f t="shared" ref="I215:I227" si="39">VLOOKUP($D215,$D$3:$AB$155,6,FALSE)</f>
        <v>55862</v>
      </c>
      <c r="J215" s="454"/>
      <c r="K215" s="478">
        <f t="shared" ref="K215:K227" si="40">VLOOKUP($D215,$D$3:$AB$155,8,FALSE)</f>
        <v>25654</v>
      </c>
      <c r="L215" s="478">
        <f t="shared" ref="L215:L227" si="41">VLOOKUP($D215,$D$3:$AB$155,9,FALSE)</f>
        <v>0</v>
      </c>
      <c r="M215" s="478" t="str">
        <f t="shared" ref="M215:M227" si="42">VLOOKUP($D215,$D$3:$AB$155,10,FALSE)</f>
        <v>Y</v>
      </c>
      <c r="N215" s="478">
        <f t="shared" ref="N215:N227" si="43">VLOOKUP($D215,$D$3:$AB$155,11,FALSE)</f>
        <v>0</v>
      </c>
      <c r="O215" s="478" t="str">
        <f t="shared" ref="O215:O227" si="44">VLOOKUP($D215,$D$3:$AB$155,12,FALSE)</f>
        <v>Y</v>
      </c>
      <c r="P215" s="478">
        <f t="shared" ref="P215:P227" si="45">VLOOKUP($D215,$D$3:$AB$155,13,FALSE)</f>
        <v>0</v>
      </c>
      <c r="Q215" s="478">
        <f t="shared" ref="Q215:Q227" si="46">VLOOKUP($D215,$D$3:$AB$155,14,FALSE)</f>
        <v>0</v>
      </c>
      <c r="R215" s="478">
        <f t="shared" ref="R215:R227" si="47">VLOOKUP($D215,$D$3:$AB$155,15,FALSE)</f>
        <v>0</v>
      </c>
      <c r="S215" s="478" t="str">
        <f t="shared" ref="S215:S227" si="48">VLOOKUP($D215,$D$3:$AB$155,16,FALSE)</f>
        <v>Y</v>
      </c>
      <c r="T215" s="478">
        <f t="shared" ref="T215:T227" si="49">VLOOKUP($D215,$D$3:$AB$155,17,FALSE)</f>
        <v>0</v>
      </c>
      <c r="U215" s="478">
        <f t="shared" ref="U215:U227" si="50">VLOOKUP($D215,$D$3:$AB$155,18,FALSE)</f>
        <v>0</v>
      </c>
      <c r="V215" s="478">
        <f t="shared" ref="V215:V227" si="51">VLOOKUP($D215,$D$3:$AB$155,19,FALSE)</f>
        <v>0</v>
      </c>
      <c r="W215" s="478">
        <f t="shared" ref="W215:W227" si="52">VLOOKUP($D215,$D$3:$AB$155,20,FALSE)</f>
        <v>0</v>
      </c>
      <c r="X215" s="478">
        <f t="shared" ref="X215:X227" si="53">VLOOKUP($D215,$D$3:$AB$155,21,FALSE)</f>
        <v>0</v>
      </c>
      <c r="Y215" s="478">
        <f t="shared" ref="Y215:Y227" si="54">VLOOKUP($D215,$D$3:$AB$155,22,FALSE)</f>
        <v>0</v>
      </c>
      <c r="Z215" s="478">
        <f t="shared" ref="Z215:Z227" si="55">VLOOKUP($D215,$D$3:$AB$155,23,FALSE)</f>
        <v>0</v>
      </c>
      <c r="AA215" s="478" t="str">
        <f t="shared" ref="AA215:AA227" si="56">VLOOKUP($D215,$D$3:$AB$155,24,FALSE)</f>
        <v>Y</v>
      </c>
      <c r="AB215" s="478" t="str">
        <f t="shared" ref="AB215:AB227" si="57">VLOOKUP($D215,$D$3:$AB$155,25,FALSE)</f>
        <v>Facility</v>
      </c>
    </row>
    <row r="216" spans="1:28" x14ac:dyDescent="0.2">
      <c r="A216" s="169" t="s">
        <v>384</v>
      </c>
      <c r="B216" s="169" t="s">
        <v>403</v>
      </c>
      <c r="C216" s="475">
        <v>13100</v>
      </c>
      <c r="D216" s="475">
        <v>3100</v>
      </c>
      <c r="E216" s="477" t="str">
        <f t="shared" si="35"/>
        <v>Gosford</v>
      </c>
      <c r="F216" s="477" t="str">
        <f t="shared" si="36"/>
        <v>E</v>
      </c>
      <c r="G216" s="477">
        <f t="shared" si="37"/>
        <v>7</v>
      </c>
      <c r="H216" s="477">
        <f t="shared" si="38"/>
        <v>0</v>
      </c>
      <c r="I216" s="478">
        <f t="shared" si="39"/>
        <v>173138</v>
      </c>
      <c r="J216" s="454"/>
      <c r="K216" s="478">
        <f t="shared" si="40"/>
        <v>69086</v>
      </c>
      <c r="L216" s="478">
        <f t="shared" si="41"/>
        <v>0</v>
      </c>
      <c r="M216" s="478" t="str">
        <f t="shared" si="42"/>
        <v>Y</v>
      </c>
      <c r="N216" s="478">
        <f t="shared" si="43"/>
        <v>0</v>
      </c>
      <c r="O216" s="478" t="str">
        <f t="shared" si="44"/>
        <v>Y</v>
      </c>
      <c r="P216" s="478">
        <f t="shared" si="45"/>
        <v>0</v>
      </c>
      <c r="Q216" s="478">
        <f t="shared" si="46"/>
        <v>0</v>
      </c>
      <c r="R216" s="478">
        <f t="shared" si="47"/>
        <v>0</v>
      </c>
      <c r="S216" s="478" t="str">
        <f t="shared" si="48"/>
        <v>Y</v>
      </c>
      <c r="T216" s="478">
        <f t="shared" si="49"/>
        <v>0</v>
      </c>
      <c r="U216" s="478" t="str">
        <f t="shared" si="50"/>
        <v>Y</v>
      </c>
      <c r="V216" s="478">
        <f t="shared" si="51"/>
        <v>0</v>
      </c>
      <c r="W216" s="478">
        <f t="shared" si="52"/>
        <v>0</v>
      </c>
      <c r="X216" s="478">
        <f t="shared" si="53"/>
        <v>0</v>
      </c>
      <c r="Y216" s="478" t="str">
        <f t="shared" si="54"/>
        <v>Y</v>
      </c>
      <c r="Z216" s="478">
        <f t="shared" si="55"/>
        <v>0</v>
      </c>
      <c r="AA216" s="478" t="str">
        <f t="shared" si="56"/>
        <v>Y</v>
      </c>
      <c r="AB216" s="478" t="str">
        <f t="shared" si="57"/>
        <v>Facility</v>
      </c>
    </row>
    <row r="217" spans="1:28" x14ac:dyDescent="0.2">
      <c r="A217" s="169" t="s">
        <v>347</v>
      </c>
      <c r="B217" s="169" t="s">
        <v>410</v>
      </c>
      <c r="C217" s="475">
        <v>13800</v>
      </c>
      <c r="D217" s="475">
        <v>3800</v>
      </c>
      <c r="E217" s="477" t="str">
        <f t="shared" si="35"/>
        <v>Hawkesbury</v>
      </c>
      <c r="F217" s="477" t="str">
        <f t="shared" si="36"/>
        <v>E</v>
      </c>
      <c r="G217" s="477">
        <f t="shared" si="37"/>
        <v>6</v>
      </c>
      <c r="H217" s="477">
        <f t="shared" si="38"/>
        <v>0</v>
      </c>
      <c r="I217" s="478">
        <f t="shared" si="39"/>
        <v>66134</v>
      </c>
      <c r="J217" s="454"/>
      <c r="K217" s="478">
        <f t="shared" si="40"/>
        <v>25461</v>
      </c>
      <c r="L217" s="478">
        <f t="shared" si="41"/>
        <v>0</v>
      </c>
      <c r="M217" s="478" t="str">
        <f t="shared" si="42"/>
        <v>Y</v>
      </c>
      <c r="N217" s="478">
        <f t="shared" si="43"/>
        <v>0</v>
      </c>
      <c r="O217" s="478" t="str">
        <f t="shared" si="44"/>
        <v>Y</v>
      </c>
      <c r="P217" s="478">
        <f t="shared" si="45"/>
        <v>0</v>
      </c>
      <c r="Q217" s="478">
        <f t="shared" si="46"/>
        <v>0</v>
      </c>
      <c r="R217" s="478">
        <f t="shared" si="47"/>
        <v>0</v>
      </c>
      <c r="S217" s="478" t="str">
        <f t="shared" si="48"/>
        <v>Y</v>
      </c>
      <c r="T217" s="478">
        <f t="shared" si="49"/>
        <v>0</v>
      </c>
      <c r="U217" s="478" t="str">
        <f t="shared" si="50"/>
        <v>Y</v>
      </c>
      <c r="V217" s="478">
        <f t="shared" si="51"/>
        <v>0</v>
      </c>
      <c r="W217" s="478">
        <f t="shared" si="52"/>
        <v>0</v>
      </c>
      <c r="X217" s="478">
        <f t="shared" si="53"/>
        <v>0</v>
      </c>
      <c r="Y217" s="478" t="str">
        <f t="shared" si="54"/>
        <v>Y</v>
      </c>
      <c r="Z217" s="478">
        <f t="shared" si="55"/>
        <v>0</v>
      </c>
      <c r="AA217" s="478" t="str">
        <f t="shared" si="56"/>
        <v>Y</v>
      </c>
      <c r="AB217" s="478" t="str">
        <f t="shared" si="57"/>
        <v>Facility</v>
      </c>
    </row>
    <row r="218" spans="1:28" x14ac:dyDescent="0.2">
      <c r="A218" s="169" t="s">
        <v>420</v>
      </c>
      <c r="B218" s="169" t="s">
        <v>421</v>
      </c>
      <c r="C218" s="475">
        <v>14400</v>
      </c>
      <c r="D218" s="475">
        <v>4400</v>
      </c>
      <c r="E218" s="477" t="str">
        <f t="shared" si="35"/>
        <v>Kiama</v>
      </c>
      <c r="F218" s="477" t="str">
        <f t="shared" si="36"/>
        <v>E</v>
      </c>
      <c r="G218" s="477">
        <f t="shared" si="37"/>
        <v>4</v>
      </c>
      <c r="H218" s="477">
        <f t="shared" si="38"/>
        <v>0</v>
      </c>
      <c r="I218" s="478">
        <f t="shared" si="39"/>
        <v>21505</v>
      </c>
      <c r="J218" s="454"/>
      <c r="K218" s="478">
        <f t="shared" si="40"/>
        <v>10480</v>
      </c>
      <c r="L218" s="478">
        <f t="shared" si="41"/>
        <v>0</v>
      </c>
      <c r="M218" s="478" t="str">
        <f t="shared" si="42"/>
        <v>Y</v>
      </c>
      <c r="N218" s="478">
        <f t="shared" si="43"/>
        <v>0</v>
      </c>
      <c r="O218" s="478" t="str">
        <f t="shared" si="44"/>
        <v>Y</v>
      </c>
      <c r="P218" s="478">
        <f t="shared" si="45"/>
        <v>0</v>
      </c>
      <c r="Q218" s="478">
        <f t="shared" si="46"/>
        <v>0</v>
      </c>
      <c r="R218" s="478">
        <f t="shared" si="47"/>
        <v>0</v>
      </c>
      <c r="S218" s="478" t="str">
        <f t="shared" si="48"/>
        <v>Y</v>
      </c>
      <c r="T218" s="478">
        <f t="shared" si="49"/>
        <v>0</v>
      </c>
      <c r="U218" s="478" t="str">
        <f t="shared" si="50"/>
        <v>Y</v>
      </c>
      <c r="V218" s="478">
        <f t="shared" si="51"/>
        <v>0</v>
      </c>
      <c r="W218" s="478">
        <f t="shared" si="52"/>
        <v>0</v>
      </c>
      <c r="X218" s="478">
        <f t="shared" si="53"/>
        <v>0</v>
      </c>
      <c r="Y218" s="478" t="str">
        <f t="shared" si="54"/>
        <v>Y</v>
      </c>
      <c r="Z218" s="478">
        <f t="shared" si="55"/>
        <v>0</v>
      </c>
      <c r="AA218" s="478" t="str">
        <f t="shared" si="56"/>
        <v>Y</v>
      </c>
      <c r="AB218" s="478" t="str">
        <f t="shared" si="57"/>
        <v>Facility</v>
      </c>
    </row>
    <row r="219" spans="1:28" x14ac:dyDescent="0.2">
      <c r="A219" s="169" t="s">
        <v>384</v>
      </c>
      <c r="B219" s="169" t="s">
        <v>425</v>
      </c>
      <c r="C219" s="475">
        <v>14650</v>
      </c>
      <c r="D219" s="475">
        <v>4650</v>
      </c>
      <c r="E219" s="477" t="str">
        <f t="shared" si="35"/>
        <v>Lake Macquarie</v>
      </c>
      <c r="F219" s="477" t="str">
        <f t="shared" si="36"/>
        <v>E</v>
      </c>
      <c r="G219" s="477">
        <f t="shared" si="37"/>
        <v>5</v>
      </c>
      <c r="H219" s="477">
        <f t="shared" si="38"/>
        <v>0</v>
      </c>
      <c r="I219" s="478">
        <f t="shared" si="39"/>
        <v>204166</v>
      </c>
      <c r="J219" s="454"/>
      <c r="K219" s="478">
        <f t="shared" si="40"/>
        <v>76894</v>
      </c>
      <c r="L219" s="478">
        <f t="shared" si="41"/>
        <v>0</v>
      </c>
      <c r="M219" s="478" t="str">
        <f t="shared" si="42"/>
        <v>Y</v>
      </c>
      <c r="N219" s="478">
        <f t="shared" si="43"/>
        <v>0</v>
      </c>
      <c r="O219" s="478" t="str">
        <f t="shared" si="44"/>
        <v>Y</v>
      </c>
      <c r="P219" s="478">
        <f t="shared" si="45"/>
        <v>0</v>
      </c>
      <c r="Q219" s="478">
        <f t="shared" si="46"/>
        <v>0</v>
      </c>
      <c r="R219" s="478">
        <f t="shared" si="47"/>
        <v>0</v>
      </c>
      <c r="S219" s="478" t="str">
        <f t="shared" si="48"/>
        <v>Y</v>
      </c>
      <c r="T219" s="478">
        <f t="shared" si="49"/>
        <v>0</v>
      </c>
      <c r="U219" s="478" t="str">
        <f t="shared" si="50"/>
        <v>Y</v>
      </c>
      <c r="V219" s="478">
        <f t="shared" si="51"/>
        <v>0</v>
      </c>
      <c r="W219" s="478">
        <f t="shared" si="52"/>
        <v>0</v>
      </c>
      <c r="X219" s="478">
        <f t="shared" si="53"/>
        <v>0</v>
      </c>
      <c r="Y219" s="478" t="str">
        <f t="shared" si="54"/>
        <v>Y</v>
      </c>
      <c r="Z219" s="478">
        <f t="shared" si="55"/>
        <v>0</v>
      </c>
      <c r="AA219" s="478" t="str">
        <f t="shared" si="56"/>
        <v>Y</v>
      </c>
      <c r="AB219" s="478" t="str">
        <f t="shared" si="57"/>
        <v>Facility</v>
      </c>
    </row>
    <row r="220" spans="1:28" x14ac:dyDescent="0.2">
      <c r="A220" s="169" t="s">
        <v>384</v>
      </c>
      <c r="B220" s="169" t="s">
        <v>433</v>
      </c>
      <c r="C220" s="475">
        <v>15050</v>
      </c>
      <c r="D220" s="475">
        <v>5050</v>
      </c>
      <c r="E220" s="477" t="str">
        <f t="shared" si="35"/>
        <v>Maitland</v>
      </c>
      <c r="F220" s="477" t="str">
        <f t="shared" si="36"/>
        <v>E</v>
      </c>
      <c r="G220" s="477">
        <f t="shared" si="37"/>
        <v>4</v>
      </c>
      <c r="H220" s="477">
        <f t="shared" si="38"/>
        <v>0</v>
      </c>
      <c r="I220" s="478">
        <f t="shared" si="39"/>
        <v>76607</v>
      </c>
      <c r="J220" s="454"/>
      <c r="K220" s="478">
        <f t="shared" si="40"/>
        <v>29445</v>
      </c>
      <c r="L220" s="478">
        <f t="shared" si="41"/>
        <v>0</v>
      </c>
      <c r="M220" s="478" t="str">
        <f t="shared" si="42"/>
        <v>Y</v>
      </c>
      <c r="N220" s="478">
        <f t="shared" si="43"/>
        <v>0</v>
      </c>
      <c r="O220" s="478" t="str">
        <f t="shared" si="44"/>
        <v>Y</v>
      </c>
      <c r="P220" s="478">
        <f t="shared" si="45"/>
        <v>0</v>
      </c>
      <c r="Q220" s="478">
        <f t="shared" si="46"/>
        <v>0</v>
      </c>
      <c r="R220" s="478">
        <f t="shared" si="47"/>
        <v>0</v>
      </c>
      <c r="S220" s="478" t="str">
        <f t="shared" si="48"/>
        <v>Y</v>
      </c>
      <c r="T220" s="478">
        <f t="shared" si="49"/>
        <v>0</v>
      </c>
      <c r="U220" s="478">
        <f t="shared" si="50"/>
        <v>0</v>
      </c>
      <c r="V220" s="478">
        <f t="shared" si="51"/>
        <v>0</v>
      </c>
      <c r="W220" s="478">
        <f t="shared" si="52"/>
        <v>0</v>
      </c>
      <c r="X220" s="478">
        <f t="shared" si="53"/>
        <v>0</v>
      </c>
      <c r="Y220" s="478">
        <f t="shared" si="54"/>
        <v>0</v>
      </c>
      <c r="Z220" s="478">
        <f t="shared" si="55"/>
        <v>0</v>
      </c>
      <c r="AA220" s="478" t="str">
        <f t="shared" si="56"/>
        <v>Y</v>
      </c>
      <c r="AB220" s="478" t="str">
        <f t="shared" si="57"/>
        <v>Facility</v>
      </c>
    </row>
    <row r="221" spans="1:28" x14ac:dyDescent="0.2">
      <c r="A221" s="169" t="s">
        <v>384</v>
      </c>
      <c r="B221" s="169" t="s">
        <v>444</v>
      </c>
      <c r="C221" s="475">
        <v>15900</v>
      </c>
      <c r="D221" s="475">
        <v>5900</v>
      </c>
      <c r="E221" s="477" t="str">
        <f t="shared" si="35"/>
        <v>Newcastle</v>
      </c>
      <c r="F221" s="477" t="str">
        <f t="shared" si="36"/>
        <v>E</v>
      </c>
      <c r="G221" s="477">
        <f t="shared" si="37"/>
        <v>5</v>
      </c>
      <c r="H221" s="477">
        <f t="shared" si="38"/>
        <v>0</v>
      </c>
      <c r="I221" s="478">
        <f t="shared" si="39"/>
        <v>161225</v>
      </c>
      <c r="J221" s="454"/>
      <c r="K221" s="478">
        <f t="shared" si="40"/>
        <v>68537</v>
      </c>
      <c r="L221" s="478">
        <f t="shared" si="41"/>
        <v>0</v>
      </c>
      <c r="M221" s="478" t="str">
        <f t="shared" si="42"/>
        <v>Y</v>
      </c>
      <c r="N221" s="478">
        <f t="shared" si="43"/>
        <v>0</v>
      </c>
      <c r="O221" s="478" t="str">
        <f t="shared" si="44"/>
        <v>Y</v>
      </c>
      <c r="P221" s="478">
        <f t="shared" si="45"/>
        <v>0</v>
      </c>
      <c r="Q221" s="478">
        <f t="shared" si="46"/>
        <v>0</v>
      </c>
      <c r="R221" s="478">
        <f t="shared" si="47"/>
        <v>0</v>
      </c>
      <c r="S221" s="478" t="str">
        <f t="shared" si="48"/>
        <v>Y</v>
      </c>
      <c r="T221" s="478">
        <f t="shared" si="49"/>
        <v>0</v>
      </c>
      <c r="U221" s="478" t="str">
        <f t="shared" si="50"/>
        <v>Y</v>
      </c>
      <c r="V221" s="478">
        <f t="shared" si="51"/>
        <v>0</v>
      </c>
      <c r="W221" s="478">
        <f t="shared" si="52"/>
        <v>0</v>
      </c>
      <c r="X221" s="478">
        <f t="shared" si="53"/>
        <v>0</v>
      </c>
      <c r="Y221" s="478" t="str">
        <f t="shared" si="54"/>
        <v>Y</v>
      </c>
      <c r="Z221" s="478">
        <f t="shared" si="55"/>
        <v>0</v>
      </c>
      <c r="AA221" s="478" t="str">
        <f t="shared" si="56"/>
        <v>Y</v>
      </c>
      <c r="AB221" s="478" t="str">
        <f t="shared" si="57"/>
        <v>Facility</v>
      </c>
    </row>
    <row r="222" spans="1:28" x14ac:dyDescent="0.2">
      <c r="A222" s="169" t="s">
        <v>384</v>
      </c>
      <c r="B222" s="169" t="s">
        <v>452</v>
      </c>
      <c r="C222" s="475">
        <v>16400</v>
      </c>
      <c r="D222" s="475">
        <v>6400</v>
      </c>
      <c r="E222" s="477" t="str">
        <f t="shared" si="35"/>
        <v>Port Stephens</v>
      </c>
      <c r="F222" s="477" t="str">
        <f t="shared" si="36"/>
        <v>E</v>
      </c>
      <c r="G222" s="477">
        <f t="shared" si="37"/>
        <v>4</v>
      </c>
      <c r="H222" s="477">
        <f t="shared" si="38"/>
        <v>0</v>
      </c>
      <c r="I222" s="478">
        <f t="shared" si="39"/>
        <v>70447</v>
      </c>
      <c r="J222" s="454"/>
      <c r="K222" s="478">
        <f t="shared" si="40"/>
        <v>30987</v>
      </c>
      <c r="L222" s="478">
        <f t="shared" si="41"/>
        <v>0</v>
      </c>
      <c r="M222" s="478" t="str">
        <f t="shared" si="42"/>
        <v>Y</v>
      </c>
      <c r="N222" s="478">
        <f t="shared" si="43"/>
        <v>0</v>
      </c>
      <c r="O222" s="478" t="str">
        <f t="shared" si="44"/>
        <v>Y</v>
      </c>
      <c r="P222" s="478">
        <f t="shared" si="45"/>
        <v>0</v>
      </c>
      <c r="Q222" s="478" t="str">
        <f t="shared" si="46"/>
        <v>Y</v>
      </c>
      <c r="R222" s="478">
        <f t="shared" si="47"/>
        <v>0</v>
      </c>
      <c r="S222" s="478" t="str">
        <f t="shared" si="48"/>
        <v>Y</v>
      </c>
      <c r="T222" s="478">
        <f t="shared" si="49"/>
        <v>0</v>
      </c>
      <c r="U222" s="478">
        <f t="shared" si="50"/>
        <v>0</v>
      </c>
      <c r="V222" s="478">
        <f t="shared" si="51"/>
        <v>0</v>
      </c>
      <c r="W222" s="478">
        <f t="shared" si="52"/>
        <v>0</v>
      </c>
      <c r="X222" s="478">
        <f t="shared" si="53"/>
        <v>0</v>
      </c>
      <c r="Y222" s="478" t="str">
        <f t="shared" si="54"/>
        <v>Y</v>
      </c>
      <c r="Z222" s="478">
        <f t="shared" si="55"/>
        <v>0</v>
      </c>
      <c r="AA222" s="478" t="str">
        <f t="shared" si="56"/>
        <v>Y</v>
      </c>
      <c r="AB222" s="478" t="str">
        <f t="shared" si="57"/>
        <v>Facility</v>
      </c>
    </row>
    <row r="223" spans="1:28" x14ac:dyDescent="0.2">
      <c r="A223" s="169" t="s">
        <v>420</v>
      </c>
      <c r="B223" s="169" t="s">
        <v>456</v>
      </c>
      <c r="C223" s="475">
        <v>16900</v>
      </c>
      <c r="D223" s="475">
        <v>6900</v>
      </c>
      <c r="E223" s="477" t="str">
        <f t="shared" si="35"/>
        <v>Shellharbour</v>
      </c>
      <c r="F223" s="477" t="str">
        <f t="shared" si="36"/>
        <v>E</v>
      </c>
      <c r="G223" s="477">
        <f t="shared" si="37"/>
        <v>4</v>
      </c>
      <c r="H223" s="477">
        <f t="shared" si="38"/>
        <v>0</v>
      </c>
      <c r="I223" s="478">
        <f t="shared" si="39"/>
        <v>69714</v>
      </c>
      <c r="J223" s="454"/>
      <c r="K223" s="478">
        <f t="shared" si="40"/>
        <v>26956</v>
      </c>
      <c r="L223" s="478">
        <f t="shared" si="41"/>
        <v>0</v>
      </c>
      <c r="M223" s="478" t="str">
        <f t="shared" si="42"/>
        <v>Y</v>
      </c>
      <c r="N223" s="478">
        <f t="shared" si="43"/>
        <v>0</v>
      </c>
      <c r="O223" s="478" t="str">
        <f t="shared" si="44"/>
        <v>Y</v>
      </c>
      <c r="P223" s="478">
        <f t="shared" si="45"/>
        <v>0</v>
      </c>
      <c r="Q223" s="478">
        <f t="shared" si="46"/>
        <v>0</v>
      </c>
      <c r="R223" s="478">
        <f t="shared" si="47"/>
        <v>0</v>
      </c>
      <c r="S223" s="478" t="str">
        <f t="shared" si="48"/>
        <v>Y</v>
      </c>
      <c r="T223" s="478">
        <f t="shared" si="49"/>
        <v>0</v>
      </c>
      <c r="U223" s="478" t="str">
        <f t="shared" si="50"/>
        <v>Y</v>
      </c>
      <c r="V223" s="478">
        <f t="shared" si="51"/>
        <v>0</v>
      </c>
      <c r="W223" s="478">
        <f t="shared" si="52"/>
        <v>0</v>
      </c>
      <c r="X223" s="478">
        <f t="shared" si="53"/>
        <v>0</v>
      </c>
      <c r="Y223" s="478" t="str">
        <f t="shared" si="54"/>
        <v>Y</v>
      </c>
      <c r="Z223" s="478">
        <f t="shared" si="55"/>
        <v>0</v>
      </c>
      <c r="AA223" s="478" t="str">
        <f t="shared" si="56"/>
        <v>Y</v>
      </c>
      <c r="AB223" s="478" t="str">
        <f t="shared" si="57"/>
        <v>Facility</v>
      </c>
    </row>
    <row r="224" spans="1:28" x14ac:dyDescent="0.2">
      <c r="A224" s="169" t="s">
        <v>420</v>
      </c>
      <c r="B224" s="169" t="s">
        <v>457</v>
      </c>
      <c r="C224" s="475">
        <v>16950</v>
      </c>
      <c r="D224" s="475">
        <v>6950</v>
      </c>
      <c r="E224" s="477" t="str">
        <f t="shared" si="35"/>
        <v>Shoalhaven</v>
      </c>
      <c r="F224" s="477" t="str">
        <f t="shared" si="36"/>
        <v>E</v>
      </c>
      <c r="G224" s="477">
        <f t="shared" si="37"/>
        <v>5</v>
      </c>
      <c r="H224" s="477">
        <f t="shared" si="38"/>
        <v>0</v>
      </c>
      <c r="I224" s="478">
        <f t="shared" si="39"/>
        <v>100147</v>
      </c>
      <c r="J224" s="454"/>
      <c r="K224" s="478">
        <f t="shared" si="40"/>
        <v>53812</v>
      </c>
      <c r="L224" s="478">
        <f t="shared" si="41"/>
        <v>0</v>
      </c>
      <c r="M224" s="478" t="str">
        <f t="shared" si="42"/>
        <v>Y</v>
      </c>
      <c r="N224" s="478">
        <f t="shared" si="43"/>
        <v>0</v>
      </c>
      <c r="O224" s="478" t="str">
        <f t="shared" si="44"/>
        <v>Y</v>
      </c>
      <c r="P224" s="478">
        <f t="shared" si="45"/>
        <v>0</v>
      </c>
      <c r="Q224" s="478">
        <f t="shared" si="46"/>
        <v>0</v>
      </c>
      <c r="R224" s="478">
        <f t="shared" si="47"/>
        <v>0</v>
      </c>
      <c r="S224" s="478" t="str">
        <f t="shared" si="48"/>
        <v>Y</v>
      </c>
      <c r="T224" s="478">
        <f t="shared" si="49"/>
        <v>0</v>
      </c>
      <c r="U224" s="478">
        <f t="shared" si="50"/>
        <v>0</v>
      </c>
      <c r="V224" s="478">
        <f t="shared" si="51"/>
        <v>0</v>
      </c>
      <c r="W224" s="478">
        <f t="shared" si="52"/>
        <v>0</v>
      </c>
      <c r="X224" s="478">
        <f t="shared" si="53"/>
        <v>0</v>
      </c>
      <c r="Y224" s="478" t="str">
        <f t="shared" si="54"/>
        <v>Y</v>
      </c>
      <c r="Z224" s="478">
        <f t="shared" si="55"/>
        <v>0</v>
      </c>
      <c r="AA224" s="478" t="str">
        <f t="shared" si="56"/>
        <v>Y</v>
      </c>
      <c r="AB224" s="478" t="str">
        <f t="shared" si="57"/>
        <v>Facility</v>
      </c>
    </row>
    <row r="225" spans="1:28" x14ac:dyDescent="0.2">
      <c r="A225" s="169" t="s">
        <v>420</v>
      </c>
      <c r="B225" s="169" t="s">
        <v>479</v>
      </c>
      <c r="C225" s="475">
        <v>18350</v>
      </c>
      <c r="D225" s="475">
        <v>8350</v>
      </c>
      <c r="E225" s="477" t="str">
        <f t="shared" si="35"/>
        <v>Wingecarribee</v>
      </c>
      <c r="F225" s="477" t="str">
        <f t="shared" si="36"/>
        <v>E</v>
      </c>
      <c r="G225" s="477">
        <f t="shared" si="37"/>
        <v>4</v>
      </c>
      <c r="H225" s="477">
        <f t="shared" si="38"/>
        <v>0</v>
      </c>
      <c r="I225" s="478">
        <f t="shared" si="39"/>
        <v>48028</v>
      </c>
      <c r="J225" s="454"/>
      <c r="K225" s="478">
        <f t="shared" si="40"/>
        <v>24928</v>
      </c>
      <c r="L225" s="478">
        <f t="shared" si="41"/>
        <v>0</v>
      </c>
      <c r="M225" s="478" t="str">
        <f t="shared" si="42"/>
        <v>Y</v>
      </c>
      <c r="N225" s="478">
        <f t="shared" si="43"/>
        <v>0</v>
      </c>
      <c r="O225" s="478" t="str">
        <f t="shared" si="44"/>
        <v>Y</v>
      </c>
      <c r="P225" s="478">
        <f t="shared" si="45"/>
        <v>0</v>
      </c>
      <c r="Q225" s="478" t="str">
        <f t="shared" si="46"/>
        <v>Y</v>
      </c>
      <c r="R225" s="478">
        <f t="shared" si="47"/>
        <v>0</v>
      </c>
      <c r="S225" s="478" t="str">
        <f t="shared" si="48"/>
        <v>Y</v>
      </c>
      <c r="T225" s="478">
        <f t="shared" si="49"/>
        <v>0</v>
      </c>
      <c r="U225" s="478" t="str">
        <f t="shared" si="50"/>
        <v>Y</v>
      </c>
      <c r="V225" s="478">
        <f t="shared" si="51"/>
        <v>0</v>
      </c>
      <c r="W225" s="478">
        <f t="shared" si="52"/>
        <v>0</v>
      </c>
      <c r="X225" s="478">
        <f t="shared" si="53"/>
        <v>0</v>
      </c>
      <c r="Y225" s="478" t="str">
        <f t="shared" si="54"/>
        <v>Y</v>
      </c>
      <c r="Z225" s="478">
        <f t="shared" si="55"/>
        <v>0</v>
      </c>
      <c r="AA225" s="478" t="str">
        <f t="shared" si="56"/>
        <v>Y</v>
      </c>
      <c r="AB225" s="478" t="str">
        <f t="shared" si="57"/>
        <v>Facility</v>
      </c>
    </row>
    <row r="226" spans="1:28" x14ac:dyDescent="0.2">
      <c r="A226" s="169" t="s">
        <v>420</v>
      </c>
      <c r="B226" s="169" t="s">
        <v>481</v>
      </c>
      <c r="C226" s="475">
        <v>18450</v>
      </c>
      <c r="D226" s="475">
        <v>8450</v>
      </c>
      <c r="E226" s="477" t="str">
        <f t="shared" si="35"/>
        <v>Wollongong</v>
      </c>
      <c r="F226" s="477" t="str">
        <f t="shared" si="36"/>
        <v>E</v>
      </c>
      <c r="G226" s="477">
        <f t="shared" si="37"/>
        <v>5</v>
      </c>
      <c r="H226" s="477">
        <f t="shared" si="38"/>
        <v>0</v>
      </c>
      <c r="I226" s="478">
        <f t="shared" si="39"/>
        <v>208875</v>
      </c>
      <c r="J226" s="454"/>
      <c r="K226" s="478">
        <f t="shared" si="40"/>
        <v>81860</v>
      </c>
      <c r="L226" s="478">
        <f t="shared" si="41"/>
        <v>0</v>
      </c>
      <c r="M226" s="478" t="str">
        <f t="shared" si="42"/>
        <v>Y</v>
      </c>
      <c r="N226" s="478">
        <f t="shared" si="43"/>
        <v>0</v>
      </c>
      <c r="O226" s="478" t="str">
        <f t="shared" si="44"/>
        <v>Y</v>
      </c>
      <c r="P226" s="478">
        <f t="shared" si="45"/>
        <v>0</v>
      </c>
      <c r="Q226" s="478">
        <f t="shared" si="46"/>
        <v>0</v>
      </c>
      <c r="R226" s="478">
        <f t="shared" si="47"/>
        <v>0</v>
      </c>
      <c r="S226" s="478" t="str">
        <f t="shared" si="48"/>
        <v>Y</v>
      </c>
      <c r="T226" s="478">
        <f t="shared" si="49"/>
        <v>0</v>
      </c>
      <c r="U226" s="478" t="str">
        <f t="shared" si="50"/>
        <v>Y</v>
      </c>
      <c r="V226" s="478">
        <f t="shared" si="51"/>
        <v>0</v>
      </c>
      <c r="W226" s="478">
        <f t="shared" si="52"/>
        <v>0</v>
      </c>
      <c r="X226" s="478">
        <f t="shared" si="53"/>
        <v>0</v>
      </c>
      <c r="Y226" s="478" t="str">
        <f t="shared" si="54"/>
        <v>Y</v>
      </c>
      <c r="Z226" s="478">
        <f t="shared" si="55"/>
        <v>0</v>
      </c>
      <c r="AA226" s="478" t="str">
        <f t="shared" si="56"/>
        <v>Y</v>
      </c>
      <c r="AB226" s="478" t="str">
        <f t="shared" si="57"/>
        <v>Facility</v>
      </c>
    </row>
    <row r="227" spans="1:28" ht="13.5" thickBot="1" x14ac:dyDescent="0.25">
      <c r="A227" s="169" t="s">
        <v>384</v>
      </c>
      <c r="B227" s="169" t="s">
        <v>403</v>
      </c>
      <c r="C227" s="475">
        <v>18550</v>
      </c>
      <c r="D227" s="475">
        <v>8550</v>
      </c>
      <c r="E227" s="477" t="str">
        <f t="shared" si="35"/>
        <v>Wyong</v>
      </c>
      <c r="F227" s="477" t="str">
        <f t="shared" si="36"/>
        <v>E</v>
      </c>
      <c r="G227" s="477">
        <f t="shared" si="37"/>
        <v>7</v>
      </c>
      <c r="H227" s="477">
        <f t="shared" si="38"/>
        <v>0</v>
      </c>
      <c r="I227" s="478">
        <f t="shared" si="39"/>
        <v>159981</v>
      </c>
      <c r="J227" s="454"/>
      <c r="K227" s="478">
        <f t="shared" si="40"/>
        <v>62862</v>
      </c>
      <c r="L227" s="478">
        <f t="shared" si="41"/>
        <v>0</v>
      </c>
      <c r="M227" s="478" t="str">
        <f t="shared" si="42"/>
        <v>Y</v>
      </c>
      <c r="N227" s="478">
        <f t="shared" si="43"/>
        <v>0</v>
      </c>
      <c r="O227" s="478" t="str">
        <f t="shared" si="44"/>
        <v>Y</v>
      </c>
      <c r="P227" s="478">
        <f t="shared" si="45"/>
        <v>0</v>
      </c>
      <c r="Q227" s="478">
        <f t="shared" si="46"/>
        <v>0</v>
      </c>
      <c r="R227" s="478">
        <f t="shared" si="47"/>
        <v>0</v>
      </c>
      <c r="S227" s="478" t="str">
        <f t="shared" si="48"/>
        <v>Y</v>
      </c>
      <c r="T227" s="478">
        <f t="shared" si="49"/>
        <v>0</v>
      </c>
      <c r="U227" s="478" t="str">
        <f t="shared" si="50"/>
        <v>Y</v>
      </c>
      <c r="V227" s="478">
        <f t="shared" si="51"/>
        <v>0</v>
      </c>
      <c r="W227" s="478">
        <f t="shared" si="52"/>
        <v>0</v>
      </c>
      <c r="X227" s="478">
        <f t="shared" si="53"/>
        <v>0</v>
      </c>
      <c r="Y227" s="478" t="str">
        <f t="shared" si="54"/>
        <v>Y</v>
      </c>
      <c r="Z227" s="478">
        <f t="shared" si="55"/>
        <v>0</v>
      </c>
      <c r="AA227" s="478" t="str">
        <f t="shared" si="56"/>
        <v>Y</v>
      </c>
      <c r="AB227" s="478" t="str">
        <f t="shared" si="57"/>
        <v>Facility</v>
      </c>
    </row>
    <row r="228" spans="1:28" ht="13.5" thickTop="1" x14ac:dyDescent="0.2">
      <c r="A228" s="169"/>
      <c r="B228" s="169"/>
      <c r="C228" s="479"/>
      <c r="D228" s="479"/>
      <c r="E228" s="479"/>
      <c r="F228" s="479"/>
      <c r="G228" s="479"/>
      <c r="H228" s="479"/>
      <c r="I228" s="481">
        <f t="shared" ref="I228" si="58">COUNTIF(I215:I227,"&gt;0")</f>
        <v>13</v>
      </c>
      <c r="J228" s="480"/>
      <c r="K228" s="481">
        <f t="shared" ref="K228" si="59">COUNTIF(K215:K227,"&gt;0")</f>
        <v>13</v>
      </c>
      <c r="L228"/>
      <c r="M228"/>
      <c r="N228"/>
      <c r="O228"/>
      <c r="P228"/>
      <c r="Q228"/>
      <c r="R228"/>
      <c r="S228"/>
      <c r="T228"/>
      <c r="U228"/>
      <c r="V228"/>
      <c r="W228"/>
      <c r="Y228"/>
    </row>
    <row r="229" spans="1:28" x14ac:dyDescent="0.2">
      <c r="A229" s="169"/>
      <c r="B229" s="169"/>
      <c r="C229" s="475"/>
      <c r="D229" s="475"/>
      <c r="E229" s="482"/>
      <c r="F229" s="482"/>
      <c r="G229" s="482"/>
      <c r="H229" s="475"/>
      <c r="I229" s="484">
        <f t="shared" ref="I229" si="60">SUM(I215:I227)</f>
        <v>1415829</v>
      </c>
      <c r="J229" s="483"/>
      <c r="K229" s="484">
        <f t="shared" ref="K229" si="61">SUM(K215:K227)</f>
        <v>586962</v>
      </c>
      <c r="L229"/>
      <c r="M229"/>
      <c r="N229"/>
      <c r="O229"/>
      <c r="P229"/>
      <c r="Q229"/>
      <c r="R229"/>
      <c r="S229"/>
      <c r="T229"/>
      <c r="U229"/>
      <c r="V229"/>
      <c r="W229"/>
      <c r="Y229"/>
    </row>
    <row r="230" spans="1:28" x14ac:dyDescent="0.2">
      <c r="A230" s="169"/>
      <c r="B230" s="169"/>
      <c r="C230" s="475"/>
      <c r="D230" s="475"/>
      <c r="E230" s="482"/>
      <c r="F230" s="482"/>
      <c r="G230" s="482"/>
      <c r="H230" s="475"/>
      <c r="I230" s="478">
        <f t="shared" ref="I230" si="62">MIN(I215:I227)</f>
        <v>21505</v>
      </c>
      <c r="J230" s="483"/>
      <c r="K230" s="478">
        <f t="shared" ref="K230" si="63">MIN(K215:K227)</f>
        <v>10480</v>
      </c>
      <c r="L230"/>
      <c r="M230"/>
      <c r="N230"/>
      <c r="O230"/>
      <c r="P230"/>
      <c r="Q230"/>
      <c r="R230"/>
      <c r="S230"/>
      <c r="T230"/>
      <c r="U230"/>
      <c r="V230"/>
      <c r="W230"/>
      <c r="Y230"/>
    </row>
    <row r="231" spans="1:28" x14ac:dyDescent="0.2">
      <c r="A231" s="169"/>
      <c r="B231" s="169"/>
      <c r="C231" s="475"/>
      <c r="D231" s="475"/>
      <c r="E231" s="482"/>
      <c r="F231" s="482"/>
      <c r="G231" s="482"/>
      <c r="H231" s="475"/>
      <c r="I231" s="478">
        <f t="shared" ref="I231" si="64">MAX(I215:I227)</f>
        <v>208875</v>
      </c>
      <c r="J231" s="483"/>
      <c r="K231" s="478">
        <f t="shared" ref="K231" si="65">MAX(K215:K227)</f>
        <v>81860</v>
      </c>
      <c r="L231"/>
      <c r="M231"/>
      <c r="N231"/>
      <c r="O231"/>
      <c r="P231"/>
      <c r="Q231"/>
      <c r="R231"/>
      <c r="S231"/>
      <c r="T231"/>
      <c r="U231"/>
      <c r="V231"/>
      <c r="W231"/>
      <c r="Y231"/>
    </row>
    <row r="232" spans="1:28" x14ac:dyDescent="0.2">
      <c r="A232" s="169"/>
      <c r="B232" s="169"/>
      <c r="C232" s="475"/>
      <c r="D232" s="475"/>
      <c r="E232" s="482"/>
      <c r="F232" s="482"/>
      <c r="G232" s="482"/>
      <c r="H232" s="475"/>
      <c r="I232" s="478">
        <f t="shared" ref="I232" si="66">AVERAGE(I215:I227)</f>
        <v>108909.92307692308</v>
      </c>
      <c r="J232" s="483"/>
      <c r="K232" s="478">
        <f t="shared" ref="K232" si="67">AVERAGE(K215:K227)</f>
        <v>45150.923076923078</v>
      </c>
      <c r="L232"/>
      <c r="M232"/>
      <c r="N232"/>
      <c r="O232"/>
      <c r="P232"/>
      <c r="Q232"/>
      <c r="R232"/>
      <c r="S232"/>
      <c r="T232"/>
      <c r="U232"/>
      <c r="V232"/>
      <c r="W232"/>
      <c r="Y232"/>
    </row>
    <row r="233" spans="1:28" ht="13.5" thickBot="1" x14ac:dyDescent="0.25">
      <c r="A233" s="169"/>
      <c r="B233" s="169"/>
      <c r="C233" s="485"/>
      <c r="D233" s="485"/>
      <c r="E233" s="486"/>
      <c r="F233" s="486"/>
      <c r="G233" s="486"/>
      <c r="H233" s="485"/>
      <c r="I233" s="487">
        <f t="shared" ref="I233" si="68">MEDIAN(I215:I227)</f>
        <v>76607</v>
      </c>
      <c r="J233" s="483"/>
      <c r="K233" s="487">
        <f t="shared" ref="K233" si="69">MEDIAN(K215:K227)</f>
        <v>30987</v>
      </c>
      <c r="L233"/>
      <c r="M233"/>
      <c r="N233"/>
      <c r="O233"/>
      <c r="P233"/>
      <c r="Q233"/>
      <c r="R233"/>
      <c r="S233"/>
      <c r="T233"/>
      <c r="U233"/>
      <c r="V233"/>
      <c r="W233"/>
      <c r="Y233"/>
    </row>
    <row r="234" spans="1:28" ht="13.5" thickTop="1" x14ac:dyDescent="0.2">
      <c r="A234" s="169"/>
      <c r="B234" s="169"/>
      <c r="D234" s="488" t="s">
        <v>485</v>
      </c>
      <c r="E234" s="489"/>
      <c r="F234" s="489"/>
      <c r="G234" s="489"/>
      <c r="H234" s="467"/>
      <c r="I234" s="467"/>
      <c r="J234" s="468"/>
      <c r="K234"/>
      <c r="L234"/>
      <c r="M234"/>
      <c r="N234"/>
      <c r="O234"/>
      <c r="P234"/>
      <c r="Q234"/>
      <c r="R234"/>
      <c r="S234"/>
      <c r="T234"/>
      <c r="U234"/>
      <c r="V234"/>
      <c r="W234"/>
      <c r="Y234"/>
    </row>
    <row r="235" spans="1:28" x14ac:dyDescent="0.2">
      <c r="A235" s="169"/>
      <c r="B235" s="169"/>
      <c r="D235" s="488"/>
      <c r="E235" s="489"/>
      <c r="F235" s="489"/>
      <c r="G235" s="489"/>
      <c r="H235" s="467"/>
      <c r="I235" s="467"/>
      <c r="J235" s="468"/>
      <c r="K235" s="469"/>
      <c r="L235" s="469"/>
      <c r="M235" s="469"/>
      <c r="N235" s="469"/>
      <c r="O235" s="469"/>
      <c r="P235" s="469"/>
      <c r="Q235"/>
      <c r="R235"/>
      <c r="S235"/>
      <c r="T235"/>
      <c r="U235"/>
      <c r="V235"/>
      <c r="W235"/>
      <c r="Y235"/>
    </row>
    <row r="236" spans="1:28" x14ac:dyDescent="0.2">
      <c r="A236" s="169"/>
      <c r="B236" s="169"/>
      <c r="D236" s="465"/>
      <c r="E236" s="489"/>
      <c r="F236" s="489"/>
      <c r="G236" s="489"/>
      <c r="H236" s="490"/>
      <c r="I236" s="490"/>
      <c r="J236" s="468"/>
      <c r="K236" s="469"/>
      <c r="L236" s="469"/>
      <c r="M236" s="469"/>
      <c r="N236" s="469"/>
      <c r="O236" s="469"/>
      <c r="P236" s="469"/>
      <c r="Q236"/>
      <c r="R236"/>
      <c r="S236"/>
      <c r="T236"/>
      <c r="U236"/>
      <c r="V236"/>
      <c r="W236"/>
      <c r="Y236"/>
    </row>
    <row r="237" spans="1:28" ht="15.75" x14ac:dyDescent="0.25">
      <c r="A237" s="169"/>
      <c r="B237" s="169"/>
      <c r="D237" s="470" t="s">
        <v>486</v>
      </c>
      <c r="E237" s="471"/>
      <c r="F237" s="471"/>
      <c r="G237" s="471"/>
      <c r="H237" s="472"/>
      <c r="I237" s="472"/>
      <c r="J237" s="473"/>
      <c r="K237" s="474"/>
      <c r="L237" s="474"/>
      <c r="M237" s="474"/>
      <c r="N237" s="474"/>
      <c r="O237" s="474"/>
      <c r="P237" s="474"/>
      <c r="Q237" s="474"/>
      <c r="R237" s="474"/>
      <c r="S237" s="474"/>
      <c r="T237" s="474"/>
      <c r="U237" s="474"/>
      <c r="V237" s="474"/>
      <c r="W237" s="474"/>
      <c r="X237" s="474"/>
      <c r="Y237" s="474"/>
      <c r="Z237" s="474"/>
      <c r="AA237" s="474"/>
      <c r="AB237" s="474"/>
    </row>
    <row r="238" spans="1:28" x14ac:dyDescent="0.2">
      <c r="A238" s="169" t="s">
        <v>341</v>
      </c>
      <c r="B238" s="169" t="s">
        <v>342</v>
      </c>
      <c r="C238" s="475">
        <v>10050</v>
      </c>
      <c r="D238" s="475">
        <v>50</v>
      </c>
      <c r="E238" s="477" t="str">
        <f>VLOOKUP($D238,$D$3:$AB$155,2,FALSE)</f>
        <v>Albury</v>
      </c>
      <c r="F238" s="477" t="str">
        <f t="shared" ref="F238:F301" si="70">VLOOKUP($D238,$D$3:$AB$155,3,FALSE)</f>
        <v>N</v>
      </c>
      <c r="G238" s="477">
        <f t="shared" ref="G238:G301" si="71">VLOOKUP($D238,$D$3:$AB$155,4,FALSE)</f>
        <v>4</v>
      </c>
      <c r="H238" s="477">
        <f t="shared" ref="H238:H301" si="72">VLOOKUP($D238,$D$3:$AB$155,5,FALSE)</f>
        <v>0</v>
      </c>
      <c r="I238" s="478">
        <f t="shared" ref="I238:I301" si="73">VLOOKUP($D238,$D$3:$AB$155,6,FALSE)</f>
        <v>51722</v>
      </c>
      <c r="J238" s="454"/>
      <c r="K238" s="478">
        <f t="shared" ref="K238:K301" si="74">VLOOKUP($D238,$D$3:$AB$155,8,FALSE)</f>
        <v>22747</v>
      </c>
      <c r="L238" s="478">
        <f t="shared" ref="L238:L301" si="75">VLOOKUP($D238,$D$3:$AB$155,9,FALSE)</f>
        <v>0</v>
      </c>
      <c r="M238" s="478" t="str">
        <f t="shared" ref="M238:M301" si="76">VLOOKUP($D238,$D$3:$AB$155,10,FALSE)</f>
        <v>Y</v>
      </c>
      <c r="N238" s="478">
        <f t="shared" ref="N238:N301" si="77">VLOOKUP($D238,$D$3:$AB$155,11,FALSE)</f>
        <v>0</v>
      </c>
      <c r="O238" s="478" t="str">
        <f t="shared" ref="O238:O301" si="78">VLOOKUP($D238,$D$3:$AB$155,12,FALSE)</f>
        <v>Y</v>
      </c>
      <c r="P238" s="478">
        <f t="shared" ref="P238:P301" si="79">VLOOKUP($D238,$D$3:$AB$155,13,FALSE)</f>
        <v>0</v>
      </c>
      <c r="Q238" s="478">
        <f t="shared" ref="Q238:Q301" si="80">VLOOKUP($D238,$D$3:$AB$155,14,FALSE)</f>
        <v>0</v>
      </c>
      <c r="R238" s="478">
        <f t="shared" ref="R238:R301" si="81">VLOOKUP($D238,$D$3:$AB$155,15,FALSE)</f>
        <v>0</v>
      </c>
      <c r="S238" s="478" t="str">
        <f t="shared" ref="S238:S301" si="82">VLOOKUP($D238,$D$3:$AB$155,16,FALSE)</f>
        <v>Y</v>
      </c>
      <c r="T238" s="478">
        <f t="shared" ref="T238:T301" si="83">VLOOKUP($D238,$D$3:$AB$155,17,FALSE)</f>
        <v>0</v>
      </c>
      <c r="U238" s="478">
        <f t="shared" ref="U238:U301" si="84">VLOOKUP($D238,$D$3:$AB$155,18,FALSE)</f>
        <v>0</v>
      </c>
      <c r="V238" s="478">
        <f t="shared" ref="V238:V301" si="85">VLOOKUP($D238,$D$3:$AB$155,19,FALSE)</f>
        <v>0</v>
      </c>
      <c r="W238" s="478" t="str">
        <f t="shared" ref="W238:W301" si="86">VLOOKUP($D238,$D$3:$AB$155,20,FALSE)</f>
        <v>Y</v>
      </c>
      <c r="X238" s="478">
        <f t="shared" ref="X238:X301" si="87">VLOOKUP($D238,$D$3:$AB$155,21,FALSE)</f>
        <v>0</v>
      </c>
      <c r="Y238" s="478">
        <f t="shared" ref="Y238:Y301" si="88">VLOOKUP($D238,$D$3:$AB$155,22,FALSE)</f>
        <v>0</v>
      </c>
      <c r="Z238" s="478">
        <f t="shared" ref="Z238:Z301" si="89">VLOOKUP($D238,$D$3:$AB$155,23,FALSE)</f>
        <v>0</v>
      </c>
      <c r="AA238" s="478" t="str">
        <f t="shared" ref="AA238:AA301" si="90">VLOOKUP($D238,$D$3:$AB$155,24,FALSE)</f>
        <v>Y</v>
      </c>
      <c r="AB238" s="478" t="str">
        <f t="shared" ref="AB238:AB301" si="91">VLOOKUP($D238,$D$3:$AB$155,25,FALSE)</f>
        <v>Facility</v>
      </c>
    </row>
    <row r="239" spans="1:28" x14ac:dyDescent="0.2">
      <c r="A239" s="169" t="s">
        <v>343</v>
      </c>
      <c r="B239" s="169" t="s">
        <v>344</v>
      </c>
      <c r="C239" s="475">
        <v>10110</v>
      </c>
      <c r="D239" s="475">
        <v>110</v>
      </c>
      <c r="E239" s="477" t="str">
        <f t="shared" ref="E239:E301" si="92">VLOOKUP($D239,$D$3:$AB$155,2,FALSE)</f>
        <v>Armidale Dumaresq</v>
      </c>
      <c r="F239" s="477" t="str">
        <f t="shared" si="70"/>
        <v>N</v>
      </c>
      <c r="G239" s="477">
        <f t="shared" si="71"/>
        <v>4</v>
      </c>
      <c r="H239" s="477">
        <f t="shared" si="72"/>
        <v>0</v>
      </c>
      <c r="I239" s="478">
        <f t="shared" si="73"/>
        <v>25318</v>
      </c>
      <c r="J239" s="454"/>
      <c r="K239" s="478">
        <f t="shared" si="74"/>
        <v>10498</v>
      </c>
      <c r="L239" s="478">
        <f t="shared" si="75"/>
        <v>0</v>
      </c>
      <c r="M239" s="478" t="str">
        <f t="shared" si="76"/>
        <v>Y</v>
      </c>
      <c r="N239" s="478">
        <f t="shared" si="77"/>
        <v>0</v>
      </c>
      <c r="O239" s="478" t="str">
        <f t="shared" si="78"/>
        <v>Y</v>
      </c>
      <c r="P239" s="478">
        <f t="shared" si="79"/>
        <v>0</v>
      </c>
      <c r="Q239" s="478">
        <f t="shared" si="80"/>
        <v>0</v>
      </c>
      <c r="R239" s="478">
        <f t="shared" si="81"/>
        <v>0</v>
      </c>
      <c r="S239" s="478" t="str">
        <f t="shared" si="82"/>
        <v>Y</v>
      </c>
      <c r="T239" s="478">
        <f t="shared" si="83"/>
        <v>0</v>
      </c>
      <c r="U239" s="478">
        <f t="shared" si="84"/>
        <v>0</v>
      </c>
      <c r="V239" s="478">
        <f t="shared" si="85"/>
        <v>0</v>
      </c>
      <c r="W239" s="478" t="str">
        <f t="shared" si="86"/>
        <v>Y</v>
      </c>
      <c r="X239" s="478">
        <f t="shared" si="87"/>
        <v>0</v>
      </c>
      <c r="Y239" s="478">
        <f t="shared" si="88"/>
        <v>0</v>
      </c>
      <c r="Z239" s="478">
        <f t="shared" si="89"/>
        <v>0</v>
      </c>
      <c r="AA239" s="478" t="str">
        <f t="shared" si="90"/>
        <v>Y</v>
      </c>
      <c r="AB239" s="478" t="str">
        <f t="shared" si="91"/>
        <v>Facility</v>
      </c>
    </row>
    <row r="240" spans="1:28" x14ac:dyDescent="0.2">
      <c r="A240" s="169" t="s">
        <v>349</v>
      </c>
      <c r="B240" s="169" t="s">
        <v>350</v>
      </c>
      <c r="C240" s="475">
        <v>10250</v>
      </c>
      <c r="D240" s="475">
        <v>250</v>
      </c>
      <c r="E240" s="477" t="str">
        <f t="shared" si="92"/>
        <v xml:space="preserve">Ballina </v>
      </c>
      <c r="F240" s="477" t="str">
        <f t="shared" si="70"/>
        <v>R</v>
      </c>
      <c r="G240" s="477">
        <f t="shared" si="71"/>
        <v>4</v>
      </c>
      <c r="H240" s="477">
        <f t="shared" si="72"/>
        <v>0</v>
      </c>
      <c r="I240" s="478">
        <f t="shared" si="73"/>
        <v>41828</v>
      </c>
      <c r="J240" s="454"/>
      <c r="K240" s="478">
        <f t="shared" si="74"/>
        <v>18991</v>
      </c>
      <c r="L240" s="478">
        <f t="shared" si="75"/>
        <v>0</v>
      </c>
      <c r="M240" s="478" t="str">
        <f t="shared" si="76"/>
        <v>Y</v>
      </c>
      <c r="N240" s="478">
        <f t="shared" si="77"/>
        <v>0</v>
      </c>
      <c r="O240" s="478" t="str">
        <f t="shared" si="78"/>
        <v>Y</v>
      </c>
      <c r="P240" s="478">
        <f t="shared" si="79"/>
        <v>0</v>
      </c>
      <c r="Q240" s="478">
        <f t="shared" si="80"/>
        <v>0</v>
      </c>
      <c r="R240" s="478">
        <f t="shared" si="81"/>
        <v>0</v>
      </c>
      <c r="S240" s="478" t="str">
        <f t="shared" si="82"/>
        <v>Y</v>
      </c>
      <c r="T240" s="478">
        <f t="shared" si="83"/>
        <v>0</v>
      </c>
      <c r="U240" s="478">
        <f t="shared" si="84"/>
        <v>0</v>
      </c>
      <c r="V240" s="478">
        <f t="shared" si="85"/>
        <v>0</v>
      </c>
      <c r="W240" s="478" t="str">
        <f t="shared" si="86"/>
        <v>Y</v>
      </c>
      <c r="X240" s="478">
        <f t="shared" si="87"/>
        <v>0</v>
      </c>
      <c r="Y240" s="478">
        <f t="shared" si="88"/>
        <v>0</v>
      </c>
      <c r="Z240" s="478">
        <f t="shared" si="89"/>
        <v>0</v>
      </c>
      <c r="AA240" s="478" t="str">
        <f t="shared" si="90"/>
        <v>Y</v>
      </c>
      <c r="AB240" s="478" t="str">
        <f t="shared" si="91"/>
        <v>Facility</v>
      </c>
    </row>
    <row r="241" spans="1:28" x14ac:dyDescent="0.2">
      <c r="A241" s="169" t="s">
        <v>341</v>
      </c>
      <c r="B241" s="169" t="s">
        <v>351</v>
      </c>
      <c r="C241" s="475">
        <v>10300</v>
      </c>
      <c r="D241" s="475">
        <v>300</v>
      </c>
      <c r="E241" s="477" t="str">
        <f t="shared" si="92"/>
        <v>Balranald</v>
      </c>
      <c r="F241" s="477" t="str">
        <f t="shared" si="70"/>
        <v>N</v>
      </c>
      <c r="G241" s="477">
        <f t="shared" si="71"/>
        <v>9</v>
      </c>
      <c r="H241" s="477">
        <f t="shared" si="72"/>
        <v>0</v>
      </c>
      <c r="I241" s="478">
        <f t="shared" si="73"/>
        <v>2422</v>
      </c>
      <c r="J241" s="454"/>
      <c r="K241" s="478">
        <f t="shared" si="74"/>
        <v>1637</v>
      </c>
      <c r="L241" s="478">
        <f t="shared" si="75"/>
        <v>0</v>
      </c>
      <c r="M241" s="478" t="str">
        <f t="shared" si="76"/>
        <v>Y</v>
      </c>
      <c r="N241" s="478">
        <f t="shared" si="77"/>
        <v>0</v>
      </c>
      <c r="O241" s="478" t="str">
        <f t="shared" si="78"/>
        <v>Y</v>
      </c>
      <c r="P241" s="478">
        <f t="shared" si="79"/>
        <v>0</v>
      </c>
      <c r="Q241" s="478">
        <f t="shared" si="80"/>
        <v>0</v>
      </c>
      <c r="R241" s="478">
        <f t="shared" si="81"/>
        <v>0</v>
      </c>
      <c r="S241" s="478">
        <f t="shared" si="82"/>
        <v>0</v>
      </c>
      <c r="T241" s="478">
        <f t="shared" si="83"/>
        <v>0</v>
      </c>
      <c r="U241" s="478">
        <f t="shared" si="84"/>
        <v>0</v>
      </c>
      <c r="V241" s="478">
        <f t="shared" si="85"/>
        <v>0</v>
      </c>
      <c r="W241" s="478">
        <f t="shared" si="86"/>
        <v>0</v>
      </c>
      <c r="X241" s="478">
        <f t="shared" si="87"/>
        <v>0</v>
      </c>
      <c r="Y241" s="478">
        <f t="shared" si="88"/>
        <v>0</v>
      </c>
      <c r="Z241" s="478">
        <f t="shared" si="89"/>
        <v>0</v>
      </c>
      <c r="AA241" s="478" t="str">
        <f t="shared" si="90"/>
        <v>Y</v>
      </c>
      <c r="AB241" s="478" t="str">
        <f t="shared" si="91"/>
        <v>Facility</v>
      </c>
    </row>
    <row r="242" spans="1:28" x14ac:dyDescent="0.2">
      <c r="A242" s="169" t="s">
        <v>353</v>
      </c>
      <c r="B242" s="169" t="s">
        <v>354</v>
      </c>
      <c r="C242" s="475">
        <v>10470</v>
      </c>
      <c r="D242" s="475">
        <v>470</v>
      </c>
      <c r="E242" s="477" t="str">
        <f t="shared" si="92"/>
        <v>Bathurst</v>
      </c>
      <c r="F242" s="477" t="str">
        <f t="shared" si="70"/>
        <v>N</v>
      </c>
      <c r="G242" s="477">
        <f t="shared" si="71"/>
        <v>4</v>
      </c>
      <c r="H242" s="477">
        <f t="shared" si="72"/>
        <v>0</v>
      </c>
      <c r="I242" s="478">
        <f t="shared" si="73"/>
        <v>42231</v>
      </c>
      <c r="J242" s="454"/>
      <c r="K242" s="478">
        <f t="shared" si="74"/>
        <v>16571</v>
      </c>
      <c r="L242" s="478">
        <f t="shared" si="75"/>
        <v>0</v>
      </c>
      <c r="M242" s="478" t="str">
        <f t="shared" si="76"/>
        <v>Y</v>
      </c>
      <c r="N242" s="478">
        <f t="shared" si="77"/>
        <v>0</v>
      </c>
      <c r="O242" s="478" t="str">
        <f t="shared" si="78"/>
        <v>Y</v>
      </c>
      <c r="P242" s="478">
        <f t="shared" si="79"/>
        <v>0</v>
      </c>
      <c r="Q242" s="478">
        <f t="shared" si="80"/>
        <v>0</v>
      </c>
      <c r="R242" s="478">
        <f t="shared" si="81"/>
        <v>0</v>
      </c>
      <c r="S242" s="478" t="str">
        <f t="shared" si="82"/>
        <v>Y</v>
      </c>
      <c r="T242" s="478">
        <f t="shared" si="83"/>
        <v>0</v>
      </c>
      <c r="U242" s="478">
        <f t="shared" si="84"/>
        <v>0</v>
      </c>
      <c r="V242" s="478">
        <f t="shared" si="85"/>
        <v>0</v>
      </c>
      <c r="W242" s="478" t="str">
        <f t="shared" si="86"/>
        <v>Y</v>
      </c>
      <c r="X242" s="478">
        <f t="shared" si="87"/>
        <v>0</v>
      </c>
      <c r="Y242" s="478">
        <f t="shared" si="88"/>
        <v>0</v>
      </c>
      <c r="Z242" s="478">
        <f t="shared" si="89"/>
        <v>0</v>
      </c>
      <c r="AA242" s="478" t="str">
        <f t="shared" si="90"/>
        <v>Y</v>
      </c>
      <c r="AB242" s="478" t="str">
        <f t="shared" si="91"/>
        <v>Facility</v>
      </c>
    </row>
    <row r="243" spans="1:28" x14ac:dyDescent="0.2">
      <c r="A243" s="169" t="s">
        <v>356</v>
      </c>
      <c r="B243" s="169" t="s">
        <v>357</v>
      </c>
      <c r="C243" s="475">
        <v>10550</v>
      </c>
      <c r="D243" s="475">
        <v>550</v>
      </c>
      <c r="E243" s="477" t="str">
        <f t="shared" si="92"/>
        <v xml:space="preserve">Bega Valley </v>
      </c>
      <c r="F243" s="477" t="str">
        <f t="shared" si="70"/>
        <v>N</v>
      </c>
      <c r="G243" s="477">
        <f t="shared" si="71"/>
        <v>4</v>
      </c>
      <c r="H243" s="477">
        <f t="shared" si="72"/>
        <v>0</v>
      </c>
      <c r="I243" s="478">
        <f t="shared" si="73"/>
        <v>33475</v>
      </c>
      <c r="J243" s="454"/>
      <c r="K243" s="478">
        <f t="shared" si="74"/>
        <v>16294</v>
      </c>
      <c r="L243" s="478">
        <f t="shared" si="75"/>
        <v>0</v>
      </c>
      <c r="M243" s="478" t="str">
        <f t="shared" si="76"/>
        <v>Y</v>
      </c>
      <c r="N243" s="478">
        <f t="shared" si="77"/>
        <v>0</v>
      </c>
      <c r="O243" s="478" t="str">
        <f t="shared" si="78"/>
        <v>Y</v>
      </c>
      <c r="P243" s="478">
        <f t="shared" si="79"/>
        <v>0</v>
      </c>
      <c r="Q243" s="478">
        <f t="shared" si="80"/>
        <v>0</v>
      </c>
      <c r="R243" s="478">
        <f t="shared" si="81"/>
        <v>0</v>
      </c>
      <c r="S243" s="478" t="str">
        <f t="shared" si="82"/>
        <v>Y</v>
      </c>
      <c r="T243" s="478">
        <f t="shared" si="83"/>
        <v>0</v>
      </c>
      <c r="U243" s="478" t="str">
        <f t="shared" si="84"/>
        <v>Y</v>
      </c>
      <c r="V243" s="478">
        <f t="shared" si="85"/>
        <v>0</v>
      </c>
      <c r="W243" s="478">
        <f t="shared" si="86"/>
        <v>0</v>
      </c>
      <c r="X243" s="478">
        <f t="shared" si="87"/>
        <v>0</v>
      </c>
      <c r="Y243" s="478">
        <f t="shared" si="88"/>
        <v>0</v>
      </c>
      <c r="Z243" s="478">
        <f t="shared" si="89"/>
        <v>0</v>
      </c>
      <c r="AA243" s="478" t="str">
        <f t="shared" si="90"/>
        <v>Y</v>
      </c>
      <c r="AB243" s="478" t="str">
        <f t="shared" si="91"/>
        <v>Facility</v>
      </c>
    </row>
    <row r="244" spans="1:28" x14ac:dyDescent="0.2">
      <c r="A244" s="169" t="s">
        <v>358</v>
      </c>
      <c r="B244" s="169" t="s">
        <v>359</v>
      </c>
      <c r="C244" s="475">
        <v>10600</v>
      </c>
      <c r="D244" s="475">
        <v>600</v>
      </c>
      <c r="E244" s="477" t="str">
        <f t="shared" si="92"/>
        <v>Bellingen</v>
      </c>
      <c r="F244" s="477" t="str">
        <f t="shared" si="70"/>
        <v>R</v>
      </c>
      <c r="G244" s="477">
        <f t="shared" si="71"/>
        <v>11</v>
      </c>
      <c r="H244" s="477">
        <f t="shared" si="72"/>
        <v>0</v>
      </c>
      <c r="I244" s="478">
        <f t="shared" si="73"/>
        <v>13010</v>
      </c>
      <c r="J244" s="454"/>
      <c r="K244" s="478">
        <f t="shared" si="74"/>
        <v>6083</v>
      </c>
      <c r="L244" s="478">
        <f t="shared" si="75"/>
        <v>0</v>
      </c>
      <c r="M244" s="478" t="str">
        <f t="shared" si="76"/>
        <v>Y</v>
      </c>
      <c r="N244" s="478">
        <f t="shared" si="77"/>
        <v>0</v>
      </c>
      <c r="O244" s="478" t="str">
        <f t="shared" si="78"/>
        <v>Y</v>
      </c>
      <c r="P244" s="478">
        <f t="shared" si="79"/>
        <v>0</v>
      </c>
      <c r="Q244" s="478" t="str">
        <f t="shared" si="80"/>
        <v>Y</v>
      </c>
      <c r="R244" s="478">
        <f t="shared" si="81"/>
        <v>0</v>
      </c>
      <c r="S244" s="478" t="str">
        <f t="shared" si="82"/>
        <v>Y</v>
      </c>
      <c r="T244" s="478">
        <f t="shared" si="83"/>
        <v>0</v>
      </c>
      <c r="U244" s="478">
        <f t="shared" si="84"/>
        <v>0</v>
      </c>
      <c r="V244" s="478">
        <f t="shared" si="85"/>
        <v>0</v>
      </c>
      <c r="W244" s="478" t="str">
        <f t="shared" si="86"/>
        <v>Y</v>
      </c>
      <c r="X244" s="478">
        <f t="shared" si="87"/>
        <v>0</v>
      </c>
      <c r="Y244" s="478" t="str">
        <f t="shared" si="88"/>
        <v>Y</v>
      </c>
      <c r="Z244" s="478">
        <f t="shared" si="89"/>
        <v>0</v>
      </c>
      <c r="AA244" s="478" t="str">
        <f t="shared" si="90"/>
        <v>Y</v>
      </c>
      <c r="AB244" s="478" t="str">
        <f t="shared" si="91"/>
        <v>Facility</v>
      </c>
    </row>
    <row r="245" spans="1:28" x14ac:dyDescent="0.2">
      <c r="A245" s="169" t="s">
        <v>341</v>
      </c>
      <c r="B245" s="169" t="s">
        <v>360</v>
      </c>
      <c r="C245" s="475">
        <v>10650</v>
      </c>
      <c r="D245" s="475">
        <v>650</v>
      </c>
      <c r="E245" s="477" t="str">
        <f t="shared" si="92"/>
        <v>Berrigan</v>
      </c>
      <c r="F245" s="477" t="str">
        <f t="shared" si="70"/>
        <v>N</v>
      </c>
      <c r="G245" s="477">
        <f t="shared" si="71"/>
        <v>10</v>
      </c>
      <c r="H245" s="477">
        <f t="shared" si="72"/>
        <v>0</v>
      </c>
      <c r="I245" s="478">
        <f t="shared" si="73"/>
        <v>8416</v>
      </c>
      <c r="J245" s="454"/>
      <c r="K245" s="478">
        <f t="shared" si="74"/>
        <v>4150</v>
      </c>
      <c r="L245" s="478">
        <f t="shared" si="75"/>
        <v>0</v>
      </c>
      <c r="M245" s="478" t="str">
        <f t="shared" si="76"/>
        <v>Y</v>
      </c>
      <c r="N245" s="478">
        <f t="shared" si="77"/>
        <v>0</v>
      </c>
      <c r="O245" s="478" t="str">
        <f t="shared" si="78"/>
        <v>Y</v>
      </c>
      <c r="P245" s="478">
        <f t="shared" si="79"/>
        <v>0</v>
      </c>
      <c r="Q245" s="478">
        <f t="shared" si="80"/>
        <v>0</v>
      </c>
      <c r="R245" s="478">
        <f t="shared" si="81"/>
        <v>0</v>
      </c>
      <c r="S245" s="478" t="str">
        <f t="shared" si="82"/>
        <v>Y</v>
      </c>
      <c r="T245" s="478">
        <f t="shared" si="83"/>
        <v>0</v>
      </c>
      <c r="U245" s="478">
        <f t="shared" si="84"/>
        <v>0</v>
      </c>
      <c r="V245" s="478">
        <f t="shared" si="85"/>
        <v>0</v>
      </c>
      <c r="W245" s="478">
        <f t="shared" si="86"/>
        <v>0</v>
      </c>
      <c r="X245" s="478">
        <f t="shared" si="87"/>
        <v>0</v>
      </c>
      <c r="Y245" s="478">
        <f t="shared" si="88"/>
        <v>0</v>
      </c>
      <c r="Z245" s="478">
        <f t="shared" si="89"/>
        <v>0</v>
      </c>
      <c r="AA245" s="478" t="str">
        <f t="shared" si="90"/>
        <v>Y</v>
      </c>
      <c r="AB245" s="478" t="str">
        <f t="shared" si="91"/>
        <v>Facility</v>
      </c>
    </row>
    <row r="246" spans="1:28" x14ac:dyDescent="0.2">
      <c r="A246" s="169" t="s">
        <v>362</v>
      </c>
      <c r="B246" s="169" t="s">
        <v>363</v>
      </c>
      <c r="C246" s="475">
        <v>10800</v>
      </c>
      <c r="D246" s="475">
        <v>800</v>
      </c>
      <c r="E246" s="477" t="str">
        <f t="shared" si="92"/>
        <v>Bland</v>
      </c>
      <c r="F246" s="477" t="str">
        <f t="shared" si="70"/>
        <v>N</v>
      </c>
      <c r="G246" s="477">
        <f t="shared" si="71"/>
        <v>10</v>
      </c>
      <c r="H246" s="477">
        <f t="shared" si="72"/>
        <v>0</v>
      </c>
      <c r="I246" s="478">
        <f t="shared" si="73"/>
        <v>5959</v>
      </c>
      <c r="J246" s="454"/>
      <c r="K246" s="478">
        <f t="shared" si="74"/>
        <v>3720</v>
      </c>
      <c r="L246" s="478">
        <f t="shared" si="75"/>
        <v>0</v>
      </c>
      <c r="M246" s="478" t="str">
        <f t="shared" si="76"/>
        <v>Y</v>
      </c>
      <c r="N246" s="478">
        <f t="shared" si="77"/>
        <v>0</v>
      </c>
      <c r="O246" s="478" t="str">
        <f t="shared" si="78"/>
        <v>Y</v>
      </c>
      <c r="P246" s="478">
        <f t="shared" si="79"/>
        <v>0</v>
      </c>
      <c r="Q246" s="478">
        <f t="shared" si="80"/>
        <v>0</v>
      </c>
      <c r="R246" s="478">
        <f t="shared" si="81"/>
        <v>0</v>
      </c>
      <c r="S246" s="478">
        <f t="shared" si="82"/>
        <v>0</v>
      </c>
      <c r="T246" s="478">
        <f t="shared" si="83"/>
        <v>0</v>
      </c>
      <c r="U246" s="478">
        <f t="shared" si="84"/>
        <v>0</v>
      </c>
      <c r="V246" s="478">
        <f t="shared" si="85"/>
        <v>0</v>
      </c>
      <c r="W246" s="478">
        <f t="shared" si="86"/>
        <v>0</v>
      </c>
      <c r="X246" s="478">
        <f t="shared" si="87"/>
        <v>0</v>
      </c>
      <c r="Y246" s="478">
        <f t="shared" si="88"/>
        <v>0</v>
      </c>
      <c r="Z246" s="478">
        <f t="shared" si="89"/>
        <v>0</v>
      </c>
      <c r="AA246" s="478" t="str">
        <f t="shared" si="90"/>
        <v>Y</v>
      </c>
      <c r="AB246" s="478" t="str">
        <f t="shared" si="91"/>
        <v>Facility</v>
      </c>
    </row>
    <row r="247" spans="1:28" x14ac:dyDescent="0.2">
      <c r="A247" s="169" t="s">
        <v>353</v>
      </c>
      <c r="B247" s="169" t="s">
        <v>364</v>
      </c>
      <c r="C247" s="475">
        <v>10850</v>
      </c>
      <c r="D247" s="475">
        <v>850</v>
      </c>
      <c r="E247" s="477" t="str">
        <f t="shared" si="92"/>
        <v>Blayney</v>
      </c>
      <c r="F247" s="477" t="str">
        <f t="shared" si="70"/>
        <v>N</v>
      </c>
      <c r="G247" s="477">
        <f t="shared" si="71"/>
        <v>10</v>
      </c>
      <c r="H247" s="477">
        <f t="shared" si="72"/>
        <v>0</v>
      </c>
      <c r="I247" s="478">
        <f t="shared" si="73"/>
        <v>7380</v>
      </c>
      <c r="J247" s="454"/>
      <c r="K247" s="478">
        <f t="shared" si="74"/>
        <v>2926</v>
      </c>
      <c r="L247" s="478">
        <f t="shared" si="75"/>
        <v>0</v>
      </c>
      <c r="M247" s="478" t="str">
        <f t="shared" si="76"/>
        <v>Y</v>
      </c>
      <c r="N247" s="478">
        <f t="shared" si="77"/>
        <v>0</v>
      </c>
      <c r="O247" s="478" t="str">
        <f t="shared" si="78"/>
        <v>Y</v>
      </c>
      <c r="P247" s="478">
        <f t="shared" si="79"/>
        <v>0</v>
      </c>
      <c r="Q247" s="478">
        <f t="shared" si="80"/>
        <v>0</v>
      </c>
      <c r="R247" s="478">
        <f t="shared" si="81"/>
        <v>0</v>
      </c>
      <c r="S247" s="478" t="str">
        <f t="shared" si="82"/>
        <v>Y</v>
      </c>
      <c r="T247" s="478">
        <f t="shared" si="83"/>
        <v>0</v>
      </c>
      <c r="U247" s="478">
        <f t="shared" si="84"/>
        <v>0</v>
      </c>
      <c r="V247" s="478">
        <f t="shared" si="85"/>
        <v>0</v>
      </c>
      <c r="W247" s="478">
        <f t="shared" si="86"/>
        <v>0</v>
      </c>
      <c r="X247" s="478">
        <f t="shared" si="87"/>
        <v>0</v>
      </c>
      <c r="Y247" s="478" t="str">
        <f t="shared" si="88"/>
        <v>Y</v>
      </c>
      <c r="Z247" s="478">
        <f t="shared" si="89"/>
        <v>0</v>
      </c>
      <c r="AA247" s="478" t="str">
        <f t="shared" si="90"/>
        <v>Y</v>
      </c>
      <c r="AB247" s="478" t="str">
        <f t="shared" si="91"/>
        <v>Facility</v>
      </c>
    </row>
    <row r="248" spans="1:28" x14ac:dyDescent="0.2">
      <c r="A248" s="169" t="s">
        <v>365</v>
      </c>
      <c r="B248" s="169" t="s">
        <v>366</v>
      </c>
      <c r="C248" s="475">
        <v>10900</v>
      </c>
      <c r="D248" s="475">
        <v>900</v>
      </c>
      <c r="E248" s="477" t="str">
        <f t="shared" si="92"/>
        <v>Blue Mountains</v>
      </c>
      <c r="F248" s="477" t="str">
        <f t="shared" si="70"/>
        <v>R</v>
      </c>
      <c r="G248" s="477">
        <f t="shared" si="71"/>
        <v>7</v>
      </c>
      <c r="H248" s="477">
        <f t="shared" si="72"/>
        <v>0</v>
      </c>
      <c r="I248" s="478">
        <f t="shared" si="73"/>
        <v>79812</v>
      </c>
      <c r="J248" s="454"/>
      <c r="K248" s="478">
        <f t="shared" si="74"/>
        <v>34999</v>
      </c>
      <c r="L248" s="478">
        <f t="shared" si="75"/>
        <v>0</v>
      </c>
      <c r="M248" s="478" t="str">
        <f t="shared" si="76"/>
        <v>Y</v>
      </c>
      <c r="N248" s="478">
        <f t="shared" si="77"/>
        <v>0</v>
      </c>
      <c r="O248" s="478" t="str">
        <f t="shared" si="78"/>
        <v>Y</v>
      </c>
      <c r="P248" s="478">
        <f t="shared" si="79"/>
        <v>0</v>
      </c>
      <c r="Q248" s="478">
        <f t="shared" si="80"/>
        <v>0</v>
      </c>
      <c r="R248" s="478">
        <f t="shared" si="81"/>
        <v>0</v>
      </c>
      <c r="S248" s="478" t="str">
        <f t="shared" si="82"/>
        <v>Y</v>
      </c>
      <c r="T248" s="478">
        <f t="shared" si="83"/>
        <v>0</v>
      </c>
      <c r="U248" s="478">
        <f t="shared" si="84"/>
        <v>0</v>
      </c>
      <c r="V248" s="478">
        <f t="shared" si="85"/>
        <v>0</v>
      </c>
      <c r="W248" s="478">
        <f t="shared" si="86"/>
        <v>0</v>
      </c>
      <c r="X248" s="478">
        <f t="shared" si="87"/>
        <v>0</v>
      </c>
      <c r="Y248" s="478" t="str">
        <f t="shared" si="88"/>
        <v>Y</v>
      </c>
      <c r="Z248" s="478">
        <f t="shared" si="89"/>
        <v>0</v>
      </c>
      <c r="AA248" s="478" t="str">
        <f t="shared" si="90"/>
        <v>Y</v>
      </c>
      <c r="AB248" s="478" t="str">
        <f t="shared" si="91"/>
        <v>Facility</v>
      </c>
    </row>
    <row r="249" spans="1:28" x14ac:dyDescent="0.2">
      <c r="A249" s="169" t="s">
        <v>353</v>
      </c>
      <c r="B249" s="169" t="s">
        <v>367</v>
      </c>
      <c r="C249" s="475">
        <v>10950</v>
      </c>
      <c r="D249" s="475">
        <v>950</v>
      </c>
      <c r="E249" s="477" t="str">
        <f t="shared" si="92"/>
        <v>Bogan</v>
      </c>
      <c r="F249" s="477" t="str">
        <f t="shared" si="70"/>
        <v>N</v>
      </c>
      <c r="G249" s="477">
        <f t="shared" si="71"/>
        <v>9</v>
      </c>
      <c r="H249" s="477">
        <f t="shared" si="72"/>
        <v>0</v>
      </c>
      <c r="I249" s="478">
        <f t="shared" si="73"/>
        <v>3059</v>
      </c>
      <c r="J249" s="454"/>
      <c r="K249" s="478">
        <f t="shared" si="74"/>
        <v>1981</v>
      </c>
      <c r="L249" s="478">
        <f t="shared" si="75"/>
        <v>0</v>
      </c>
      <c r="M249" s="478" t="str">
        <f t="shared" si="76"/>
        <v>Y</v>
      </c>
      <c r="N249" s="478">
        <f t="shared" si="77"/>
        <v>0</v>
      </c>
      <c r="O249" s="478" t="str">
        <f t="shared" si="78"/>
        <v>Y</v>
      </c>
      <c r="P249" s="478">
        <f t="shared" si="79"/>
        <v>0</v>
      </c>
      <c r="Q249" s="478">
        <f t="shared" si="80"/>
        <v>0</v>
      </c>
      <c r="R249" s="478">
        <f t="shared" si="81"/>
        <v>0</v>
      </c>
      <c r="S249" s="478" t="str">
        <f t="shared" si="82"/>
        <v>Y</v>
      </c>
      <c r="T249" s="478">
        <f t="shared" si="83"/>
        <v>0</v>
      </c>
      <c r="U249" s="478">
        <f t="shared" si="84"/>
        <v>0</v>
      </c>
      <c r="V249" s="478">
        <f t="shared" si="85"/>
        <v>0</v>
      </c>
      <c r="W249" s="478">
        <f t="shared" si="86"/>
        <v>0</v>
      </c>
      <c r="X249" s="478">
        <f t="shared" si="87"/>
        <v>0</v>
      </c>
      <c r="Y249" s="478">
        <f t="shared" si="88"/>
        <v>0</v>
      </c>
      <c r="Z249" s="478">
        <f t="shared" si="89"/>
        <v>0</v>
      </c>
      <c r="AA249" s="478" t="str">
        <f t="shared" si="90"/>
        <v>Y</v>
      </c>
      <c r="AB249" s="478" t="str">
        <f t="shared" si="91"/>
        <v>Facility</v>
      </c>
    </row>
    <row r="250" spans="1:28" x14ac:dyDescent="0.2">
      <c r="A250" s="169" t="s">
        <v>356</v>
      </c>
      <c r="B250" s="169" t="s">
        <v>368</v>
      </c>
      <c r="C250" s="475">
        <v>11000</v>
      </c>
      <c r="D250" s="475">
        <v>1000</v>
      </c>
      <c r="E250" s="477" t="str">
        <f t="shared" si="92"/>
        <v>Bombala</v>
      </c>
      <c r="F250" s="477" t="str">
        <f t="shared" si="70"/>
        <v>N</v>
      </c>
      <c r="G250" s="477">
        <f t="shared" si="71"/>
        <v>9</v>
      </c>
      <c r="H250" s="477">
        <f t="shared" si="72"/>
        <v>0</v>
      </c>
      <c r="I250" s="478">
        <f t="shared" si="73"/>
        <v>2430</v>
      </c>
      <c r="J250" s="454"/>
      <c r="K250" s="478">
        <f t="shared" si="74"/>
        <v>1380</v>
      </c>
      <c r="L250" s="478">
        <f t="shared" si="75"/>
        <v>0</v>
      </c>
      <c r="M250" s="478" t="str">
        <f t="shared" si="76"/>
        <v>Y</v>
      </c>
      <c r="N250" s="478">
        <f t="shared" si="77"/>
        <v>0</v>
      </c>
      <c r="O250" s="478" t="str">
        <f t="shared" si="78"/>
        <v>Y</v>
      </c>
      <c r="P250" s="478">
        <f t="shared" si="79"/>
        <v>0</v>
      </c>
      <c r="Q250" s="478">
        <f t="shared" si="80"/>
        <v>0</v>
      </c>
      <c r="R250" s="478">
        <f t="shared" si="81"/>
        <v>0</v>
      </c>
      <c r="S250" s="478" t="str">
        <f t="shared" si="82"/>
        <v>Y</v>
      </c>
      <c r="T250" s="478">
        <f t="shared" si="83"/>
        <v>0</v>
      </c>
      <c r="U250" s="478">
        <f t="shared" si="84"/>
        <v>0</v>
      </c>
      <c r="V250" s="478">
        <f t="shared" si="85"/>
        <v>0</v>
      </c>
      <c r="W250" s="478">
        <f t="shared" si="86"/>
        <v>0</v>
      </c>
      <c r="X250" s="478">
        <f t="shared" si="87"/>
        <v>0</v>
      </c>
      <c r="Y250" s="478">
        <f t="shared" si="88"/>
        <v>0</v>
      </c>
      <c r="Z250" s="478">
        <f t="shared" si="89"/>
        <v>0</v>
      </c>
      <c r="AA250" s="478" t="str">
        <f t="shared" si="90"/>
        <v>Y</v>
      </c>
      <c r="AB250" s="478" t="str">
        <f t="shared" si="91"/>
        <v>Facility</v>
      </c>
    </row>
    <row r="251" spans="1:28" x14ac:dyDescent="0.2">
      <c r="A251" s="169" t="s">
        <v>356</v>
      </c>
      <c r="B251" s="169" t="s">
        <v>369</v>
      </c>
      <c r="C251" s="475">
        <v>11050</v>
      </c>
      <c r="D251" s="475">
        <v>1050</v>
      </c>
      <c r="E251" s="477" t="str">
        <f t="shared" si="92"/>
        <v>Boorowa</v>
      </c>
      <c r="F251" s="477" t="str">
        <f t="shared" si="70"/>
        <v>N</v>
      </c>
      <c r="G251" s="477">
        <f t="shared" si="71"/>
        <v>9</v>
      </c>
      <c r="H251" s="477">
        <f t="shared" si="72"/>
        <v>0</v>
      </c>
      <c r="I251" s="478">
        <f t="shared" si="73"/>
        <v>2625</v>
      </c>
      <c r="J251" s="454"/>
      <c r="K251" s="478">
        <f t="shared" si="74"/>
        <v>1920</v>
      </c>
      <c r="L251" s="478">
        <f t="shared" si="75"/>
        <v>0</v>
      </c>
      <c r="M251" s="478" t="str">
        <f t="shared" si="76"/>
        <v>Y</v>
      </c>
      <c r="N251" s="478">
        <f t="shared" si="77"/>
        <v>0</v>
      </c>
      <c r="O251" s="478" t="str">
        <f t="shared" si="78"/>
        <v>Y</v>
      </c>
      <c r="P251" s="478">
        <f t="shared" si="79"/>
        <v>0</v>
      </c>
      <c r="Q251" s="478">
        <f t="shared" si="80"/>
        <v>0</v>
      </c>
      <c r="R251" s="478">
        <f t="shared" si="81"/>
        <v>0</v>
      </c>
      <c r="S251" s="478" t="str">
        <f t="shared" si="82"/>
        <v>Y</v>
      </c>
      <c r="T251" s="478">
        <f t="shared" si="83"/>
        <v>0</v>
      </c>
      <c r="U251" s="478">
        <f t="shared" si="84"/>
        <v>0</v>
      </c>
      <c r="V251" s="478">
        <f t="shared" si="85"/>
        <v>0</v>
      </c>
      <c r="W251" s="478">
        <f t="shared" si="86"/>
        <v>0</v>
      </c>
      <c r="X251" s="478">
        <f t="shared" si="87"/>
        <v>0</v>
      </c>
      <c r="Y251" s="478">
        <f t="shared" si="88"/>
        <v>0</v>
      </c>
      <c r="Z251" s="478">
        <f t="shared" si="89"/>
        <v>0</v>
      </c>
      <c r="AA251" s="478" t="str">
        <f t="shared" si="90"/>
        <v>Y</v>
      </c>
      <c r="AB251" s="478" t="str">
        <f t="shared" si="91"/>
        <v>Facility</v>
      </c>
    </row>
    <row r="252" spans="1:28" x14ac:dyDescent="0.2">
      <c r="A252" s="169" t="s">
        <v>353</v>
      </c>
      <c r="B252" s="169" t="s">
        <v>371</v>
      </c>
      <c r="C252" s="475">
        <v>11150</v>
      </c>
      <c r="D252" s="475">
        <v>1150</v>
      </c>
      <c r="E252" s="477" t="str">
        <f t="shared" si="92"/>
        <v>Bourke</v>
      </c>
      <c r="F252" s="477" t="str">
        <f t="shared" si="70"/>
        <v>N</v>
      </c>
      <c r="G252" s="477">
        <f t="shared" si="71"/>
        <v>9</v>
      </c>
      <c r="H252" s="477">
        <f t="shared" si="72"/>
        <v>0</v>
      </c>
      <c r="I252" s="478">
        <f t="shared" si="73"/>
        <v>2876</v>
      </c>
      <c r="J252" s="454"/>
      <c r="K252" s="478">
        <f t="shared" si="74"/>
        <v>1024</v>
      </c>
      <c r="L252" s="478">
        <f t="shared" si="75"/>
        <v>0</v>
      </c>
      <c r="M252" s="478" t="str">
        <f t="shared" si="76"/>
        <v>Y</v>
      </c>
      <c r="N252" s="478">
        <f t="shared" si="77"/>
        <v>0</v>
      </c>
      <c r="O252" s="478" t="str">
        <f t="shared" si="78"/>
        <v>Y</v>
      </c>
      <c r="P252" s="478">
        <f t="shared" si="79"/>
        <v>0</v>
      </c>
      <c r="Q252" s="478">
        <f t="shared" si="80"/>
        <v>0</v>
      </c>
      <c r="R252" s="478">
        <f t="shared" si="81"/>
        <v>0</v>
      </c>
      <c r="S252" s="478">
        <f t="shared" si="82"/>
        <v>0</v>
      </c>
      <c r="T252" s="478">
        <f t="shared" si="83"/>
        <v>0</v>
      </c>
      <c r="U252" s="478">
        <f t="shared" si="84"/>
        <v>0</v>
      </c>
      <c r="V252" s="478">
        <f t="shared" si="85"/>
        <v>0</v>
      </c>
      <c r="W252" s="478">
        <f t="shared" si="86"/>
        <v>0</v>
      </c>
      <c r="X252" s="478">
        <f t="shared" si="87"/>
        <v>0</v>
      </c>
      <c r="Y252" s="478" t="str">
        <f t="shared" si="88"/>
        <v>Y</v>
      </c>
      <c r="Z252" s="478">
        <f t="shared" si="89"/>
        <v>0</v>
      </c>
      <c r="AA252" s="478">
        <f t="shared" si="90"/>
        <v>0</v>
      </c>
      <c r="AB252" s="478">
        <f t="shared" si="91"/>
        <v>0</v>
      </c>
    </row>
    <row r="253" spans="1:28" x14ac:dyDescent="0.2">
      <c r="A253" s="169" t="s">
        <v>353</v>
      </c>
      <c r="B253" s="169" t="s">
        <v>372</v>
      </c>
      <c r="C253" s="475">
        <v>11200</v>
      </c>
      <c r="D253" s="475">
        <v>1200</v>
      </c>
      <c r="E253" s="477" t="str">
        <f t="shared" si="92"/>
        <v>Brewarrina</v>
      </c>
      <c r="F253" s="477" t="str">
        <f t="shared" si="70"/>
        <v>N</v>
      </c>
      <c r="G253" s="477">
        <f t="shared" si="71"/>
        <v>9</v>
      </c>
      <c r="H253" s="477">
        <f t="shared" si="72"/>
        <v>0</v>
      </c>
      <c r="I253" s="478">
        <f t="shared" si="73"/>
        <v>1917</v>
      </c>
      <c r="J253" s="454"/>
      <c r="K253" s="478">
        <f t="shared" si="74"/>
        <v>968</v>
      </c>
      <c r="L253" s="478">
        <f t="shared" si="75"/>
        <v>0</v>
      </c>
      <c r="M253" s="478" t="str">
        <f t="shared" si="76"/>
        <v>Y</v>
      </c>
      <c r="N253" s="478">
        <f t="shared" si="77"/>
        <v>0</v>
      </c>
      <c r="O253" s="478" t="str">
        <f t="shared" si="78"/>
        <v>Y</v>
      </c>
      <c r="P253" s="478">
        <f t="shared" si="79"/>
        <v>0</v>
      </c>
      <c r="Q253" s="478">
        <f t="shared" si="80"/>
        <v>0</v>
      </c>
      <c r="R253" s="478">
        <f t="shared" si="81"/>
        <v>0</v>
      </c>
      <c r="S253" s="478">
        <f t="shared" si="82"/>
        <v>0</v>
      </c>
      <c r="T253" s="478">
        <f t="shared" si="83"/>
        <v>0</v>
      </c>
      <c r="U253" s="478">
        <f t="shared" si="84"/>
        <v>0</v>
      </c>
      <c r="V253" s="478">
        <f t="shared" si="85"/>
        <v>0</v>
      </c>
      <c r="W253" s="478">
        <f t="shared" si="86"/>
        <v>0</v>
      </c>
      <c r="X253" s="478">
        <f t="shared" si="87"/>
        <v>0</v>
      </c>
      <c r="Y253" s="478" t="str">
        <f t="shared" si="88"/>
        <v>Y</v>
      </c>
      <c r="Z253" s="478">
        <f t="shared" si="89"/>
        <v>0</v>
      </c>
      <c r="AA253" s="478" t="str">
        <f t="shared" si="90"/>
        <v>Y</v>
      </c>
      <c r="AB253" s="478" t="str">
        <f t="shared" si="91"/>
        <v>Facility</v>
      </c>
    </row>
    <row r="254" spans="1:28" x14ac:dyDescent="0.2">
      <c r="A254" s="169" t="s">
        <v>353</v>
      </c>
      <c r="B254" s="169" t="s">
        <v>373</v>
      </c>
      <c r="C254" s="475">
        <v>11250</v>
      </c>
      <c r="D254" s="475">
        <v>1250</v>
      </c>
      <c r="E254" s="477" t="str">
        <f t="shared" si="92"/>
        <v xml:space="preserve">Broken Hill  </v>
      </c>
      <c r="F254" s="477" t="str">
        <f t="shared" si="70"/>
        <v>N</v>
      </c>
      <c r="G254" s="477">
        <f t="shared" si="71"/>
        <v>4</v>
      </c>
      <c r="H254" s="477">
        <f t="shared" si="72"/>
        <v>0</v>
      </c>
      <c r="I254" s="478">
        <f t="shared" si="73"/>
        <v>18856</v>
      </c>
      <c r="J254" s="454"/>
      <c r="K254" s="478">
        <f t="shared" si="74"/>
        <v>10585</v>
      </c>
      <c r="L254" s="478">
        <f t="shared" si="75"/>
        <v>0</v>
      </c>
      <c r="M254" s="478" t="str">
        <f t="shared" si="76"/>
        <v>Y</v>
      </c>
      <c r="N254" s="478">
        <f t="shared" si="77"/>
        <v>0</v>
      </c>
      <c r="O254" s="478" t="str">
        <f t="shared" si="78"/>
        <v>Y</v>
      </c>
      <c r="P254" s="478">
        <f t="shared" si="79"/>
        <v>0</v>
      </c>
      <c r="Q254" s="478">
        <f t="shared" si="80"/>
        <v>0</v>
      </c>
      <c r="R254" s="478">
        <f t="shared" si="81"/>
        <v>0</v>
      </c>
      <c r="S254" s="478">
        <f t="shared" si="82"/>
        <v>0</v>
      </c>
      <c r="T254" s="478">
        <f t="shared" si="83"/>
        <v>0</v>
      </c>
      <c r="U254" s="478">
        <f t="shared" si="84"/>
        <v>0</v>
      </c>
      <c r="V254" s="478">
        <f t="shared" si="85"/>
        <v>0</v>
      </c>
      <c r="W254" s="478" t="str">
        <f t="shared" si="86"/>
        <v>Y</v>
      </c>
      <c r="X254" s="478">
        <f t="shared" si="87"/>
        <v>0</v>
      </c>
      <c r="Y254" s="478">
        <f t="shared" si="88"/>
        <v>0</v>
      </c>
      <c r="Z254" s="478">
        <f t="shared" si="89"/>
        <v>0</v>
      </c>
      <c r="AA254" s="478" t="str">
        <f t="shared" si="90"/>
        <v>Y</v>
      </c>
      <c r="AB254" s="478" t="str">
        <f t="shared" si="91"/>
        <v>Facility</v>
      </c>
    </row>
    <row r="255" spans="1:28" x14ac:dyDescent="0.2">
      <c r="A255" s="169" t="s">
        <v>349</v>
      </c>
      <c r="B255" s="169" t="s">
        <v>375</v>
      </c>
      <c r="C255" s="475">
        <v>11350</v>
      </c>
      <c r="D255" s="475">
        <v>1350</v>
      </c>
      <c r="E255" s="477" t="str">
        <f t="shared" si="92"/>
        <v>Byron</v>
      </c>
      <c r="F255" s="477" t="str">
        <f t="shared" si="70"/>
        <v>R</v>
      </c>
      <c r="G255" s="477">
        <f t="shared" si="71"/>
        <v>4</v>
      </c>
      <c r="H255" s="477">
        <f t="shared" si="72"/>
        <v>0</v>
      </c>
      <c r="I255" s="478">
        <f t="shared" si="73"/>
        <v>32723</v>
      </c>
      <c r="J255" s="454"/>
      <c r="K255" s="478">
        <f t="shared" si="74"/>
        <v>14134</v>
      </c>
      <c r="L255" s="478">
        <f t="shared" si="75"/>
        <v>0</v>
      </c>
      <c r="M255" s="478" t="str">
        <f t="shared" si="76"/>
        <v>Y</v>
      </c>
      <c r="N255" s="478">
        <f t="shared" si="77"/>
        <v>0</v>
      </c>
      <c r="O255" s="478" t="str">
        <f t="shared" si="78"/>
        <v>Y</v>
      </c>
      <c r="P255" s="478">
        <f t="shared" si="79"/>
        <v>0</v>
      </c>
      <c r="Q255" s="478">
        <f t="shared" si="80"/>
        <v>0</v>
      </c>
      <c r="R255" s="478">
        <f t="shared" si="81"/>
        <v>0</v>
      </c>
      <c r="S255" s="478" t="str">
        <f t="shared" si="82"/>
        <v>Y</v>
      </c>
      <c r="T255" s="478">
        <f t="shared" si="83"/>
        <v>0</v>
      </c>
      <c r="U255" s="478">
        <f t="shared" si="84"/>
        <v>0</v>
      </c>
      <c r="V255" s="478">
        <f t="shared" si="85"/>
        <v>0</v>
      </c>
      <c r="W255" s="478" t="str">
        <f t="shared" si="86"/>
        <v>Y</v>
      </c>
      <c r="X255" s="478">
        <f t="shared" si="87"/>
        <v>0</v>
      </c>
      <c r="Y255" s="478" t="str">
        <f t="shared" si="88"/>
        <v>Y</v>
      </c>
      <c r="Z255" s="478">
        <f t="shared" si="89"/>
        <v>0</v>
      </c>
      <c r="AA255" s="478" t="str">
        <f t="shared" si="90"/>
        <v>Y</v>
      </c>
      <c r="AB255" s="478" t="str">
        <f t="shared" si="91"/>
        <v>Facility</v>
      </c>
    </row>
    <row r="256" spans="1:28" x14ac:dyDescent="0.2">
      <c r="A256" s="169" t="s">
        <v>353</v>
      </c>
      <c r="B256" s="169" t="s">
        <v>376</v>
      </c>
      <c r="C256" s="475">
        <v>11400</v>
      </c>
      <c r="D256" s="475">
        <v>1400</v>
      </c>
      <c r="E256" s="477" t="str">
        <f t="shared" si="92"/>
        <v>Cabonne</v>
      </c>
      <c r="F256" s="477" t="str">
        <f t="shared" si="70"/>
        <v>N</v>
      </c>
      <c r="G256" s="477">
        <f t="shared" si="71"/>
        <v>11</v>
      </c>
      <c r="H256" s="477">
        <f t="shared" si="72"/>
        <v>0</v>
      </c>
      <c r="I256" s="478">
        <f t="shared" si="73"/>
        <v>13860</v>
      </c>
      <c r="J256" s="454"/>
      <c r="K256" s="478">
        <f t="shared" si="74"/>
        <v>6986</v>
      </c>
      <c r="L256" s="478">
        <f t="shared" si="75"/>
        <v>0</v>
      </c>
      <c r="M256" s="478" t="str">
        <f t="shared" si="76"/>
        <v>Y</v>
      </c>
      <c r="N256" s="478">
        <f t="shared" si="77"/>
        <v>0</v>
      </c>
      <c r="O256" s="478" t="str">
        <f t="shared" si="78"/>
        <v>Y</v>
      </c>
      <c r="P256" s="478">
        <f t="shared" si="79"/>
        <v>0</v>
      </c>
      <c r="Q256" s="478">
        <f t="shared" si="80"/>
        <v>0</v>
      </c>
      <c r="R256" s="478">
        <f t="shared" si="81"/>
        <v>0</v>
      </c>
      <c r="S256" s="478" t="str">
        <f t="shared" si="82"/>
        <v>Y</v>
      </c>
      <c r="T256" s="478">
        <f t="shared" si="83"/>
        <v>0</v>
      </c>
      <c r="U256" s="478">
        <f t="shared" si="84"/>
        <v>0</v>
      </c>
      <c r="V256" s="478">
        <f t="shared" si="85"/>
        <v>0</v>
      </c>
      <c r="W256" s="478">
        <f t="shared" si="86"/>
        <v>0</v>
      </c>
      <c r="X256" s="478">
        <f t="shared" si="87"/>
        <v>0</v>
      </c>
      <c r="Y256" s="478" t="str">
        <f t="shared" si="88"/>
        <v>Y</v>
      </c>
      <c r="Z256" s="478">
        <f t="shared" si="89"/>
        <v>0</v>
      </c>
      <c r="AA256" s="478" t="str">
        <f t="shared" si="90"/>
        <v>Y</v>
      </c>
      <c r="AB256" s="478" t="str">
        <f t="shared" si="91"/>
        <v>Facility</v>
      </c>
    </row>
    <row r="257" spans="1:28" x14ac:dyDescent="0.2">
      <c r="A257" s="169" t="s">
        <v>381</v>
      </c>
      <c r="B257" s="169" t="s">
        <v>382</v>
      </c>
      <c r="C257" s="475">
        <v>11600</v>
      </c>
      <c r="D257" s="475">
        <v>1600</v>
      </c>
      <c r="E257" s="477" t="str">
        <f t="shared" si="92"/>
        <v>Carrathool</v>
      </c>
      <c r="F257" s="477" t="str">
        <f t="shared" si="70"/>
        <v>N</v>
      </c>
      <c r="G257" s="477">
        <f t="shared" si="71"/>
        <v>9</v>
      </c>
      <c r="H257" s="477">
        <f t="shared" si="72"/>
        <v>0</v>
      </c>
      <c r="I257" s="478">
        <f t="shared" si="73"/>
        <v>2733</v>
      </c>
      <c r="J257" s="454"/>
      <c r="K257" s="478">
        <f t="shared" si="74"/>
        <v>2597</v>
      </c>
      <c r="L257" s="478">
        <f t="shared" si="75"/>
        <v>0</v>
      </c>
      <c r="M257" s="478" t="str">
        <f t="shared" si="76"/>
        <v>Y</v>
      </c>
      <c r="N257" s="478">
        <f t="shared" si="77"/>
        <v>0</v>
      </c>
      <c r="O257" s="478" t="str">
        <f t="shared" si="78"/>
        <v>Y</v>
      </c>
      <c r="P257" s="478">
        <f t="shared" si="79"/>
        <v>0</v>
      </c>
      <c r="Q257" s="478">
        <f t="shared" si="80"/>
        <v>0</v>
      </c>
      <c r="R257" s="478">
        <f t="shared" si="81"/>
        <v>0</v>
      </c>
      <c r="S257" s="478">
        <f t="shared" si="82"/>
        <v>0</v>
      </c>
      <c r="T257" s="478">
        <f t="shared" si="83"/>
        <v>0</v>
      </c>
      <c r="U257" s="478">
        <f t="shared" si="84"/>
        <v>0</v>
      </c>
      <c r="V257" s="478">
        <f t="shared" si="85"/>
        <v>0</v>
      </c>
      <c r="W257" s="478">
        <f t="shared" si="86"/>
        <v>0</v>
      </c>
      <c r="X257" s="478">
        <f t="shared" si="87"/>
        <v>0</v>
      </c>
      <c r="Y257" s="478">
        <f t="shared" si="88"/>
        <v>0</v>
      </c>
      <c r="Z257" s="478">
        <f t="shared" si="89"/>
        <v>0</v>
      </c>
      <c r="AA257" s="478">
        <f t="shared" si="90"/>
        <v>0</v>
      </c>
      <c r="AB257" s="478">
        <f t="shared" si="91"/>
        <v>0</v>
      </c>
    </row>
    <row r="258" spans="1:28" x14ac:dyDescent="0.2">
      <c r="A258" s="169" t="s">
        <v>353</v>
      </c>
      <c r="B258" s="169" t="s">
        <v>383</v>
      </c>
      <c r="C258" s="475">
        <v>11700</v>
      </c>
      <c r="D258" s="475">
        <v>1700</v>
      </c>
      <c r="E258" s="477" t="str">
        <f t="shared" si="92"/>
        <v xml:space="preserve">Central Darling </v>
      </c>
      <c r="F258" s="477" t="str">
        <f t="shared" si="70"/>
        <v>N</v>
      </c>
      <c r="G258" s="477">
        <f t="shared" si="71"/>
        <v>9</v>
      </c>
      <c r="H258" s="477">
        <f t="shared" si="72"/>
        <v>0</v>
      </c>
      <c r="I258" s="478">
        <f t="shared" si="73"/>
        <v>2088</v>
      </c>
      <c r="J258" s="454"/>
      <c r="K258" s="478">
        <f t="shared" si="74"/>
        <v>1909</v>
      </c>
      <c r="L258" s="478">
        <f t="shared" si="75"/>
        <v>0</v>
      </c>
      <c r="M258" s="478" t="str">
        <f t="shared" si="76"/>
        <v>Y</v>
      </c>
      <c r="N258" s="478">
        <f t="shared" si="77"/>
        <v>0</v>
      </c>
      <c r="O258" s="478" t="str">
        <f t="shared" si="78"/>
        <v>Y</v>
      </c>
      <c r="P258" s="478">
        <f t="shared" si="79"/>
        <v>0</v>
      </c>
      <c r="Q258" s="478">
        <f t="shared" si="80"/>
        <v>0</v>
      </c>
      <c r="R258" s="478">
        <f t="shared" si="81"/>
        <v>0</v>
      </c>
      <c r="S258" s="478">
        <f t="shared" si="82"/>
        <v>0</v>
      </c>
      <c r="T258" s="478">
        <f t="shared" si="83"/>
        <v>0</v>
      </c>
      <c r="U258" s="478">
        <f t="shared" si="84"/>
        <v>0</v>
      </c>
      <c r="V258" s="478">
        <f t="shared" si="85"/>
        <v>0</v>
      </c>
      <c r="W258" s="478">
        <f t="shared" si="86"/>
        <v>0</v>
      </c>
      <c r="X258" s="478">
        <f t="shared" si="87"/>
        <v>0</v>
      </c>
      <c r="Y258" s="478">
        <f t="shared" si="88"/>
        <v>0</v>
      </c>
      <c r="Z258" s="478">
        <f t="shared" si="89"/>
        <v>0</v>
      </c>
      <c r="AA258" s="478">
        <f t="shared" si="90"/>
        <v>0</v>
      </c>
      <c r="AB258" s="478">
        <f t="shared" si="91"/>
        <v>0</v>
      </c>
    </row>
    <row r="259" spans="1:28" x14ac:dyDescent="0.2">
      <c r="A259" s="169" t="s">
        <v>349</v>
      </c>
      <c r="B259" s="169" t="s">
        <v>386</v>
      </c>
      <c r="C259" s="475">
        <v>11730</v>
      </c>
      <c r="D259" s="475">
        <v>1730</v>
      </c>
      <c r="E259" s="477" t="str">
        <f t="shared" si="92"/>
        <v>Clarence Valley</v>
      </c>
      <c r="F259" s="477" t="str">
        <f t="shared" si="70"/>
        <v>R</v>
      </c>
      <c r="G259" s="477">
        <f t="shared" si="71"/>
        <v>4</v>
      </c>
      <c r="H259" s="477">
        <f t="shared" si="72"/>
        <v>0</v>
      </c>
      <c r="I259" s="478">
        <f t="shared" si="73"/>
        <v>51040</v>
      </c>
      <c r="J259" s="454"/>
      <c r="K259" s="478">
        <f t="shared" si="74"/>
        <v>25498</v>
      </c>
      <c r="L259" s="478">
        <f t="shared" si="75"/>
        <v>0</v>
      </c>
      <c r="M259" s="478" t="str">
        <f t="shared" si="76"/>
        <v>Y</v>
      </c>
      <c r="N259" s="478">
        <f t="shared" si="77"/>
        <v>0</v>
      </c>
      <c r="O259" s="478" t="str">
        <f t="shared" si="78"/>
        <v>Y</v>
      </c>
      <c r="P259" s="478">
        <f t="shared" si="79"/>
        <v>0</v>
      </c>
      <c r="Q259" s="478">
        <f t="shared" si="80"/>
        <v>0</v>
      </c>
      <c r="R259" s="478">
        <f t="shared" si="81"/>
        <v>0</v>
      </c>
      <c r="S259" s="478" t="str">
        <f t="shared" si="82"/>
        <v>Y</v>
      </c>
      <c r="T259" s="478">
        <f t="shared" si="83"/>
        <v>0</v>
      </c>
      <c r="U259" s="478">
        <f t="shared" si="84"/>
        <v>0</v>
      </c>
      <c r="V259" s="478">
        <f t="shared" si="85"/>
        <v>0</v>
      </c>
      <c r="W259" s="478" t="str">
        <f t="shared" si="86"/>
        <v>Y</v>
      </c>
      <c r="X259" s="478">
        <f t="shared" si="87"/>
        <v>0</v>
      </c>
      <c r="Y259" s="478" t="str">
        <f t="shared" si="88"/>
        <v>Y</v>
      </c>
      <c r="Z259" s="478">
        <f t="shared" si="89"/>
        <v>0</v>
      </c>
      <c r="AA259" s="478" t="str">
        <f t="shared" si="90"/>
        <v>Y</v>
      </c>
      <c r="AB259" s="478" t="str">
        <f t="shared" si="91"/>
        <v>Facility</v>
      </c>
    </row>
    <row r="260" spans="1:28" x14ac:dyDescent="0.2">
      <c r="A260" s="169" t="s">
        <v>353</v>
      </c>
      <c r="B260" s="169" t="s">
        <v>387</v>
      </c>
      <c r="C260" s="475">
        <v>11750</v>
      </c>
      <c r="D260" s="475">
        <v>1750</v>
      </c>
      <c r="E260" s="477" t="str">
        <f t="shared" si="92"/>
        <v>Cobar</v>
      </c>
      <c r="F260" s="477" t="str">
        <f t="shared" si="70"/>
        <v>N</v>
      </c>
      <c r="G260" s="477">
        <f t="shared" si="71"/>
        <v>10</v>
      </c>
      <c r="H260" s="477">
        <f t="shared" si="72"/>
        <v>0</v>
      </c>
      <c r="I260" s="478">
        <f t="shared" si="73"/>
        <v>4975</v>
      </c>
      <c r="J260" s="454"/>
      <c r="K260" s="478">
        <f t="shared" si="74"/>
        <v>2850</v>
      </c>
      <c r="L260" s="478">
        <f t="shared" si="75"/>
        <v>0</v>
      </c>
      <c r="M260" s="478" t="str">
        <f t="shared" si="76"/>
        <v>Y</v>
      </c>
      <c r="N260" s="478">
        <f t="shared" si="77"/>
        <v>0</v>
      </c>
      <c r="O260" s="478" t="str">
        <f t="shared" si="78"/>
        <v>Y</v>
      </c>
      <c r="P260" s="478">
        <f t="shared" si="79"/>
        <v>0</v>
      </c>
      <c r="Q260" s="478">
        <f t="shared" si="80"/>
        <v>0</v>
      </c>
      <c r="R260" s="478">
        <f t="shared" si="81"/>
        <v>0</v>
      </c>
      <c r="S260" s="478">
        <f t="shared" si="82"/>
        <v>0</v>
      </c>
      <c r="T260" s="478">
        <f t="shared" si="83"/>
        <v>0</v>
      </c>
      <c r="U260" s="478">
        <f t="shared" si="84"/>
        <v>0</v>
      </c>
      <c r="V260" s="478">
        <f t="shared" si="85"/>
        <v>0</v>
      </c>
      <c r="W260" s="478">
        <f t="shared" si="86"/>
        <v>0</v>
      </c>
      <c r="X260" s="478">
        <f t="shared" si="87"/>
        <v>0</v>
      </c>
      <c r="Y260" s="478">
        <f t="shared" si="88"/>
        <v>0</v>
      </c>
      <c r="Z260" s="478">
        <f t="shared" si="89"/>
        <v>0</v>
      </c>
      <c r="AA260" s="478">
        <f t="shared" si="90"/>
        <v>0</v>
      </c>
      <c r="AB260" s="478">
        <f t="shared" si="91"/>
        <v>0</v>
      </c>
    </row>
    <row r="261" spans="1:28" x14ac:dyDescent="0.2">
      <c r="A261" s="169" t="s">
        <v>358</v>
      </c>
      <c r="B261" s="169" t="s">
        <v>388</v>
      </c>
      <c r="C261" s="475">
        <v>11800</v>
      </c>
      <c r="D261" s="475">
        <v>1800</v>
      </c>
      <c r="E261" s="477" t="str">
        <f t="shared" si="92"/>
        <v>Coffs Harbour</v>
      </c>
      <c r="F261" s="477" t="str">
        <f t="shared" si="70"/>
        <v>R</v>
      </c>
      <c r="G261" s="477">
        <f t="shared" si="71"/>
        <v>4</v>
      </c>
      <c r="H261" s="477">
        <f t="shared" si="72"/>
        <v>0</v>
      </c>
      <c r="I261" s="478">
        <f t="shared" si="73"/>
        <v>72971</v>
      </c>
      <c r="J261" s="454"/>
      <c r="K261" s="478">
        <f t="shared" si="74"/>
        <v>32243</v>
      </c>
      <c r="L261" s="478">
        <f t="shared" si="75"/>
        <v>0</v>
      </c>
      <c r="M261" s="478" t="str">
        <f t="shared" si="76"/>
        <v>Y</v>
      </c>
      <c r="N261" s="478">
        <f t="shared" si="77"/>
        <v>0</v>
      </c>
      <c r="O261" s="478" t="str">
        <f t="shared" si="78"/>
        <v>Y</v>
      </c>
      <c r="P261" s="478">
        <f t="shared" si="79"/>
        <v>0</v>
      </c>
      <c r="Q261" s="478" t="str">
        <f t="shared" si="80"/>
        <v>Y</v>
      </c>
      <c r="R261" s="478">
        <f t="shared" si="81"/>
        <v>0</v>
      </c>
      <c r="S261" s="478" t="str">
        <f t="shared" si="82"/>
        <v>Y</v>
      </c>
      <c r="T261" s="478">
        <f t="shared" si="83"/>
        <v>0</v>
      </c>
      <c r="U261" s="478">
        <f t="shared" si="84"/>
        <v>0</v>
      </c>
      <c r="V261" s="478">
        <f t="shared" si="85"/>
        <v>0</v>
      </c>
      <c r="W261" s="478" t="str">
        <f t="shared" si="86"/>
        <v>Y</v>
      </c>
      <c r="X261" s="478">
        <f t="shared" si="87"/>
        <v>0</v>
      </c>
      <c r="Y261" s="478" t="str">
        <f t="shared" si="88"/>
        <v>Y</v>
      </c>
      <c r="Z261" s="478">
        <f t="shared" si="89"/>
        <v>0</v>
      </c>
      <c r="AA261" s="478" t="str">
        <f t="shared" si="90"/>
        <v>Y</v>
      </c>
      <c r="AB261" s="478" t="str">
        <f t="shared" si="91"/>
        <v>Facility</v>
      </c>
    </row>
    <row r="262" spans="1:28" x14ac:dyDescent="0.2">
      <c r="A262" s="169" t="s">
        <v>341</v>
      </c>
      <c r="B262" s="169" t="s">
        <v>389</v>
      </c>
      <c r="C262" s="475">
        <v>11860</v>
      </c>
      <c r="D262" s="475">
        <v>1860</v>
      </c>
      <c r="E262" s="477" t="str">
        <f t="shared" si="92"/>
        <v>Conargo</v>
      </c>
      <c r="F262" s="477" t="str">
        <f t="shared" si="70"/>
        <v>N</v>
      </c>
      <c r="G262" s="477">
        <f t="shared" si="71"/>
        <v>8</v>
      </c>
      <c r="H262" s="477">
        <f t="shared" si="72"/>
        <v>0</v>
      </c>
      <c r="I262" s="478">
        <f t="shared" si="73"/>
        <v>1533</v>
      </c>
      <c r="J262" s="454"/>
      <c r="K262" s="478">
        <f t="shared" si="74"/>
        <v>740</v>
      </c>
      <c r="L262" s="478">
        <f t="shared" si="75"/>
        <v>0</v>
      </c>
      <c r="M262" s="478" t="str">
        <f t="shared" si="76"/>
        <v>Y</v>
      </c>
      <c r="N262" s="478">
        <f t="shared" si="77"/>
        <v>0</v>
      </c>
      <c r="O262" s="478" t="str">
        <f t="shared" si="78"/>
        <v>N</v>
      </c>
      <c r="P262" s="478">
        <f t="shared" si="79"/>
        <v>0</v>
      </c>
      <c r="Q262" s="478">
        <f t="shared" si="80"/>
        <v>0</v>
      </c>
      <c r="R262" s="478">
        <f t="shared" si="81"/>
        <v>0</v>
      </c>
      <c r="S262" s="478">
        <f t="shared" si="82"/>
        <v>0</v>
      </c>
      <c r="T262" s="478">
        <f t="shared" si="83"/>
        <v>0</v>
      </c>
      <c r="U262" s="478">
        <f t="shared" si="84"/>
        <v>0</v>
      </c>
      <c r="V262" s="478">
        <f t="shared" si="85"/>
        <v>0</v>
      </c>
      <c r="W262" s="478">
        <f t="shared" si="86"/>
        <v>0</v>
      </c>
      <c r="X262" s="478">
        <f t="shared" si="87"/>
        <v>0</v>
      </c>
      <c r="Y262" s="478">
        <f t="shared" si="88"/>
        <v>0</v>
      </c>
      <c r="Z262" s="478">
        <f t="shared" si="89"/>
        <v>0</v>
      </c>
      <c r="AA262" s="478" t="str">
        <f t="shared" si="90"/>
        <v>Y</v>
      </c>
      <c r="AB262" s="478" t="str">
        <f t="shared" si="91"/>
        <v>Facility</v>
      </c>
    </row>
    <row r="263" spans="1:28" x14ac:dyDescent="0.2">
      <c r="A263" s="169" t="s">
        <v>362</v>
      </c>
      <c r="B263" s="169" t="s">
        <v>390</v>
      </c>
      <c r="C263" s="475">
        <v>12000</v>
      </c>
      <c r="D263" s="475">
        <v>2000</v>
      </c>
      <c r="E263" s="477" t="str">
        <f t="shared" si="92"/>
        <v xml:space="preserve">Coolamon </v>
      </c>
      <c r="F263" s="477" t="str">
        <f t="shared" si="70"/>
        <v>N</v>
      </c>
      <c r="G263" s="477">
        <f t="shared" si="71"/>
        <v>9</v>
      </c>
      <c r="H263" s="477">
        <f t="shared" si="72"/>
        <v>0</v>
      </c>
      <c r="I263" s="478">
        <f t="shared" si="73"/>
        <v>4342</v>
      </c>
      <c r="J263" s="454"/>
      <c r="K263" s="478">
        <f t="shared" si="74"/>
        <v>2855</v>
      </c>
      <c r="L263" s="478">
        <f t="shared" si="75"/>
        <v>0</v>
      </c>
      <c r="M263" s="478" t="str">
        <f t="shared" si="76"/>
        <v>Y</v>
      </c>
      <c r="N263" s="478">
        <f t="shared" si="77"/>
        <v>0</v>
      </c>
      <c r="O263" s="478" t="str">
        <f t="shared" si="78"/>
        <v>Y</v>
      </c>
      <c r="P263" s="478">
        <f t="shared" si="79"/>
        <v>0</v>
      </c>
      <c r="Q263" s="478">
        <f t="shared" si="80"/>
        <v>0</v>
      </c>
      <c r="R263" s="478">
        <f t="shared" si="81"/>
        <v>0</v>
      </c>
      <c r="S263" s="478" t="str">
        <f t="shared" si="82"/>
        <v>Y</v>
      </c>
      <c r="T263" s="478">
        <f t="shared" si="83"/>
        <v>0</v>
      </c>
      <c r="U263" s="478">
        <f t="shared" si="84"/>
        <v>0</v>
      </c>
      <c r="V263" s="478">
        <f t="shared" si="85"/>
        <v>0</v>
      </c>
      <c r="W263" s="478" t="str">
        <f t="shared" si="86"/>
        <v>Y</v>
      </c>
      <c r="X263" s="478">
        <f t="shared" si="87"/>
        <v>0</v>
      </c>
      <c r="Y263" s="478" t="str">
        <f t="shared" si="88"/>
        <v>Y</v>
      </c>
      <c r="Z263" s="478">
        <f t="shared" si="89"/>
        <v>0</v>
      </c>
      <c r="AA263" s="478" t="str">
        <f t="shared" si="90"/>
        <v>Y</v>
      </c>
      <c r="AB263" s="478" t="str">
        <f t="shared" si="91"/>
        <v>Facility</v>
      </c>
    </row>
    <row r="264" spans="1:28" x14ac:dyDescent="0.2">
      <c r="A264" s="169" t="s">
        <v>356</v>
      </c>
      <c r="B264" s="169" t="s">
        <v>368</v>
      </c>
      <c r="C264" s="475">
        <v>12050</v>
      </c>
      <c r="D264" s="475">
        <v>2060</v>
      </c>
      <c r="E264" s="477" t="str">
        <f t="shared" si="92"/>
        <v>Cooma-Monaro</v>
      </c>
      <c r="F264" s="477" t="str">
        <f t="shared" si="70"/>
        <v>N</v>
      </c>
      <c r="G264" s="477">
        <f t="shared" si="71"/>
        <v>10</v>
      </c>
      <c r="H264" s="477">
        <f t="shared" si="72"/>
        <v>0</v>
      </c>
      <c r="I264" s="478">
        <f t="shared" si="73"/>
        <v>10145</v>
      </c>
      <c r="J264" s="454"/>
      <c r="K264" s="478">
        <f t="shared" si="74"/>
        <v>5181</v>
      </c>
      <c r="L264" s="478">
        <f t="shared" si="75"/>
        <v>0</v>
      </c>
      <c r="M264" s="478" t="str">
        <f t="shared" si="76"/>
        <v>Y</v>
      </c>
      <c r="N264" s="478">
        <f t="shared" si="77"/>
        <v>0</v>
      </c>
      <c r="O264" s="478" t="str">
        <f t="shared" si="78"/>
        <v>Y</v>
      </c>
      <c r="P264" s="478">
        <f t="shared" si="79"/>
        <v>0</v>
      </c>
      <c r="Q264" s="478">
        <f t="shared" si="80"/>
        <v>0</v>
      </c>
      <c r="R264" s="478">
        <f t="shared" si="81"/>
        <v>0</v>
      </c>
      <c r="S264" s="478" t="str">
        <f t="shared" si="82"/>
        <v>Y</v>
      </c>
      <c r="T264" s="478">
        <f t="shared" si="83"/>
        <v>0</v>
      </c>
      <c r="U264" s="478">
        <f t="shared" si="84"/>
        <v>0</v>
      </c>
      <c r="V264" s="478">
        <f t="shared" si="85"/>
        <v>0</v>
      </c>
      <c r="W264" s="478" t="str">
        <f t="shared" si="86"/>
        <v>Y</v>
      </c>
      <c r="X264" s="478">
        <f t="shared" si="87"/>
        <v>0</v>
      </c>
      <c r="Y264" s="478">
        <f t="shared" si="88"/>
        <v>0</v>
      </c>
      <c r="Z264" s="478">
        <f t="shared" si="89"/>
        <v>0</v>
      </c>
      <c r="AA264" s="478" t="str">
        <f t="shared" si="90"/>
        <v>Y</v>
      </c>
      <c r="AB264" s="478" t="str">
        <f t="shared" si="91"/>
        <v>Facility</v>
      </c>
    </row>
    <row r="265" spans="1:28" x14ac:dyDescent="0.2">
      <c r="A265" s="169" t="s">
        <v>353</v>
      </c>
      <c r="B265" s="169" t="s">
        <v>391</v>
      </c>
      <c r="C265" s="475">
        <v>12150</v>
      </c>
      <c r="D265" s="475">
        <v>2150</v>
      </c>
      <c r="E265" s="477" t="str">
        <f t="shared" si="92"/>
        <v>Coonamble</v>
      </c>
      <c r="F265" s="477" t="str">
        <f t="shared" si="70"/>
        <v>N</v>
      </c>
      <c r="G265" s="477">
        <f t="shared" si="71"/>
        <v>9</v>
      </c>
      <c r="H265" s="477">
        <f t="shared" si="72"/>
        <v>0</v>
      </c>
      <c r="I265" s="478">
        <f t="shared" si="73"/>
        <v>4262</v>
      </c>
      <c r="J265" s="454"/>
      <c r="K265" s="478">
        <f t="shared" si="74"/>
        <v>2974</v>
      </c>
      <c r="L265" s="478">
        <f t="shared" si="75"/>
        <v>0</v>
      </c>
      <c r="M265" s="478" t="str">
        <f t="shared" si="76"/>
        <v>Y</v>
      </c>
      <c r="N265" s="478">
        <f t="shared" si="77"/>
        <v>0</v>
      </c>
      <c r="O265" s="478" t="str">
        <f t="shared" si="78"/>
        <v>Y</v>
      </c>
      <c r="P265" s="478">
        <f t="shared" si="79"/>
        <v>0</v>
      </c>
      <c r="Q265" s="478">
        <f t="shared" si="80"/>
        <v>0</v>
      </c>
      <c r="R265" s="478">
        <f t="shared" si="81"/>
        <v>0</v>
      </c>
      <c r="S265" s="478">
        <f t="shared" si="82"/>
        <v>0</v>
      </c>
      <c r="T265" s="478">
        <f t="shared" si="83"/>
        <v>0</v>
      </c>
      <c r="U265" s="478">
        <f t="shared" si="84"/>
        <v>0</v>
      </c>
      <c r="V265" s="478">
        <f t="shared" si="85"/>
        <v>0</v>
      </c>
      <c r="W265" s="478">
        <f t="shared" si="86"/>
        <v>0</v>
      </c>
      <c r="X265" s="478">
        <f t="shared" si="87"/>
        <v>0</v>
      </c>
      <c r="Y265" s="478">
        <f t="shared" si="88"/>
        <v>0</v>
      </c>
      <c r="Z265" s="478">
        <f t="shared" si="89"/>
        <v>0</v>
      </c>
      <c r="AA265" s="478" t="str">
        <f t="shared" si="90"/>
        <v>Y</v>
      </c>
      <c r="AB265" s="478" t="str">
        <f t="shared" si="91"/>
        <v>Facility</v>
      </c>
    </row>
    <row r="266" spans="1:28" x14ac:dyDescent="0.2">
      <c r="A266" s="169" t="s">
        <v>362</v>
      </c>
      <c r="B266" s="169" t="s">
        <v>392</v>
      </c>
      <c r="C266" s="475">
        <v>12200</v>
      </c>
      <c r="D266" s="475">
        <v>2200</v>
      </c>
      <c r="E266" s="477" t="str">
        <f t="shared" si="92"/>
        <v>Cootamundra</v>
      </c>
      <c r="F266" s="477" t="str">
        <f t="shared" si="70"/>
        <v>N</v>
      </c>
      <c r="G266" s="477">
        <f t="shared" si="71"/>
        <v>10</v>
      </c>
      <c r="H266" s="477">
        <f t="shared" si="72"/>
        <v>0</v>
      </c>
      <c r="I266" s="478">
        <f t="shared" si="73"/>
        <v>7705</v>
      </c>
      <c r="J266" s="454"/>
      <c r="K266" s="478">
        <f t="shared" si="74"/>
        <v>3489</v>
      </c>
      <c r="L266" s="478">
        <f t="shared" si="75"/>
        <v>0</v>
      </c>
      <c r="M266" s="478" t="str">
        <f t="shared" si="76"/>
        <v>Y</v>
      </c>
      <c r="N266" s="478">
        <f t="shared" si="77"/>
        <v>0</v>
      </c>
      <c r="O266" s="478" t="str">
        <f t="shared" si="78"/>
        <v>Y</v>
      </c>
      <c r="P266" s="478">
        <f t="shared" si="79"/>
        <v>0</v>
      </c>
      <c r="Q266" s="478">
        <f t="shared" si="80"/>
        <v>0</v>
      </c>
      <c r="R266" s="478">
        <f t="shared" si="81"/>
        <v>0</v>
      </c>
      <c r="S266" s="478" t="str">
        <f t="shared" si="82"/>
        <v>Y</v>
      </c>
      <c r="T266" s="478">
        <f t="shared" si="83"/>
        <v>0</v>
      </c>
      <c r="U266" s="478" t="str">
        <f t="shared" si="84"/>
        <v>Y</v>
      </c>
      <c r="V266" s="478">
        <f t="shared" si="85"/>
        <v>0</v>
      </c>
      <c r="W266" s="478">
        <f t="shared" si="86"/>
        <v>0</v>
      </c>
      <c r="X266" s="478">
        <f t="shared" si="87"/>
        <v>0</v>
      </c>
      <c r="Y266" s="478" t="str">
        <f t="shared" si="88"/>
        <v>Y</v>
      </c>
      <c r="Z266" s="478">
        <f t="shared" si="89"/>
        <v>0</v>
      </c>
      <c r="AA266" s="478" t="str">
        <f t="shared" si="90"/>
        <v>Y</v>
      </c>
      <c r="AB266" s="478" t="str">
        <f t="shared" si="91"/>
        <v>Facility</v>
      </c>
    </row>
    <row r="267" spans="1:28" x14ac:dyDescent="0.2">
      <c r="A267" s="169" t="s">
        <v>341</v>
      </c>
      <c r="B267" s="169" t="s">
        <v>393</v>
      </c>
      <c r="C267" s="475">
        <v>12300</v>
      </c>
      <c r="D267" s="475">
        <v>2310</v>
      </c>
      <c r="E267" s="477" t="str">
        <f t="shared" si="92"/>
        <v>Corowa</v>
      </c>
      <c r="F267" s="477" t="str">
        <f t="shared" si="70"/>
        <v>N</v>
      </c>
      <c r="G267" s="477">
        <f t="shared" si="71"/>
        <v>11</v>
      </c>
      <c r="H267" s="477">
        <f t="shared" si="72"/>
        <v>0</v>
      </c>
      <c r="I267" s="478">
        <f t="shared" si="73"/>
        <v>11487</v>
      </c>
      <c r="J267" s="454"/>
      <c r="K267" s="478">
        <f t="shared" si="74"/>
        <v>6576</v>
      </c>
      <c r="L267" s="478">
        <f t="shared" si="75"/>
        <v>0</v>
      </c>
      <c r="M267" s="478" t="str">
        <f t="shared" si="76"/>
        <v>Y</v>
      </c>
      <c r="N267" s="478">
        <f t="shared" si="77"/>
        <v>0</v>
      </c>
      <c r="O267" s="478" t="str">
        <f t="shared" si="78"/>
        <v>Y</v>
      </c>
      <c r="P267" s="478">
        <f t="shared" si="79"/>
        <v>0</v>
      </c>
      <c r="Q267" s="478">
        <f t="shared" si="80"/>
        <v>0</v>
      </c>
      <c r="R267" s="478">
        <f t="shared" si="81"/>
        <v>0</v>
      </c>
      <c r="S267" s="478" t="str">
        <f t="shared" si="82"/>
        <v>Y</v>
      </c>
      <c r="T267" s="478">
        <f t="shared" si="83"/>
        <v>0</v>
      </c>
      <c r="U267" s="478">
        <f t="shared" si="84"/>
        <v>0</v>
      </c>
      <c r="V267" s="478">
        <f t="shared" si="85"/>
        <v>0</v>
      </c>
      <c r="W267" s="478" t="str">
        <f t="shared" si="86"/>
        <v>Y</v>
      </c>
      <c r="X267" s="478">
        <f t="shared" si="87"/>
        <v>0</v>
      </c>
      <c r="Y267" s="478">
        <f t="shared" si="88"/>
        <v>0</v>
      </c>
      <c r="Z267" s="478">
        <f t="shared" si="89"/>
        <v>0</v>
      </c>
      <c r="AA267" s="478" t="str">
        <f t="shared" si="90"/>
        <v>Y</v>
      </c>
      <c r="AB267" s="478" t="str">
        <f t="shared" si="91"/>
        <v>Facility</v>
      </c>
    </row>
    <row r="268" spans="1:28" x14ac:dyDescent="0.2">
      <c r="A268" s="169" t="s">
        <v>353</v>
      </c>
      <c r="B268" s="169" t="s">
        <v>394</v>
      </c>
      <c r="C268" s="475">
        <v>12350</v>
      </c>
      <c r="D268" s="475">
        <v>2350</v>
      </c>
      <c r="E268" s="477" t="str">
        <f t="shared" si="92"/>
        <v>Cowra</v>
      </c>
      <c r="F268" s="477" t="str">
        <f t="shared" si="70"/>
        <v>N</v>
      </c>
      <c r="G268" s="477">
        <f t="shared" si="71"/>
        <v>11</v>
      </c>
      <c r="H268" s="477">
        <f t="shared" si="72"/>
        <v>0</v>
      </c>
      <c r="I268" s="478">
        <f t="shared" si="73"/>
        <v>12476</v>
      </c>
      <c r="J268" s="454"/>
      <c r="K268" s="478">
        <f t="shared" si="74"/>
        <v>4356</v>
      </c>
      <c r="L268" s="478">
        <f t="shared" si="75"/>
        <v>0</v>
      </c>
      <c r="M268" s="478" t="str">
        <f t="shared" si="76"/>
        <v>Y</v>
      </c>
      <c r="N268" s="478">
        <f t="shared" si="77"/>
        <v>0</v>
      </c>
      <c r="O268" s="478" t="str">
        <f t="shared" si="78"/>
        <v>Y</v>
      </c>
      <c r="P268" s="478">
        <f t="shared" si="79"/>
        <v>0</v>
      </c>
      <c r="Q268" s="478">
        <f t="shared" si="80"/>
        <v>0</v>
      </c>
      <c r="R268" s="478">
        <f t="shared" si="81"/>
        <v>0</v>
      </c>
      <c r="S268" s="478" t="str">
        <f t="shared" si="82"/>
        <v>Y</v>
      </c>
      <c r="T268" s="478">
        <f t="shared" si="83"/>
        <v>0</v>
      </c>
      <c r="U268" s="478">
        <f t="shared" si="84"/>
        <v>0</v>
      </c>
      <c r="V268" s="478">
        <f t="shared" si="85"/>
        <v>0</v>
      </c>
      <c r="W268" s="478">
        <f t="shared" si="86"/>
        <v>0</v>
      </c>
      <c r="X268" s="478">
        <f t="shared" si="87"/>
        <v>0</v>
      </c>
      <c r="Y268" s="478">
        <f t="shared" si="88"/>
        <v>0</v>
      </c>
      <c r="Z268" s="478">
        <f t="shared" si="89"/>
        <v>0</v>
      </c>
      <c r="AA268" s="478" t="str">
        <f t="shared" si="90"/>
        <v>Y</v>
      </c>
      <c r="AB268" s="478" t="str">
        <f t="shared" si="91"/>
        <v>Facility</v>
      </c>
    </row>
    <row r="269" spans="1:28" x14ac:dyDescent="0.2">
      <c r="A269" s="169" t="s">
        <v>341</v>
      </c>
      <c r="B269" s="169" t="s">
        <v>389</v>
      </c>
      <c r="C269" s="475">
        <v>12500</v>
      </c>
      <c r="D269" s="475">
        <v>2500</v>
      </c>
      <c r="E269" s="477" t="str">
        <f t="shared" si="92"/>
        <v>Deniliquin</v>
      </c>
      <c r="F269" s="477" t="str">
        <f t="shared" si="70"/>
        <v>N</v>
      </c>
      <c r="G269" s="477">
        <f t="shared" si="71"/>
        <v>4</v>
      </c>
      <c r="H269" s="477">
        <f t="shared" si="72"/>
        <v>0</v>
      </c>
      <c r="I269" s="478">
        <f t="shared" si="73"/>
        <v>7429</v>
      </c>
      <c r="J269" s="454"/>
      <c r="K269" s="478">
        <f t="shared" si="74"/>
        <v>3924</v>
      </c>
      <c r="L269" s="478">
        <f t="shared" si="75"/>
        <v>0</v>
      </c>
      <c r="M269" s="478" t="str">
        <f t="shared" si="76"/>
        <v>Y</v>
      </c>
      <c r="N269" s="478">
        <f t="shared" si="77"/>
        <v>0</v>
      </c>
      <c r="O269" s="478" t="str">
        <f t="shared" si="78"/>
        <v>Y</v>
      </c>
      <c r="P269" s="478">
        <f t="shared" si="79"/>
        <v>0</v>
      </c>
      <c r="Q269" s="478">
        <f t="shared" si="80"/>
        <v>0</v>
      </c>
      <c r="R269" s="478">
        <f t="shared" si="81"/>
        <v>0</v>
      </c>
      <c r="S269" s="478">
        <f t="shared" si="82"/>
        <v>0</v>
      </c>
      <c r="T269" s="478">
        <f t="shared" si="83"/>
        <v>0</v>
      </c>
      <c r="U269" s="478">
        <f t="shared" si="84"/>
        <v>0</v>
      </c>
      <c r="V269" s="478">
        <f t="shared" si="85"/>
        <v>0</v>
      </c>
      <c r="W269" s="478">
        <f t="shared" si="86"/>
        <v>0</v>
      </c>
      <c r="X269" s="478">
        <f t="shared" si="87"/>
        <v>0</v>
      </c>
      <c r="Y269" s="478">
        <f t="shared" si="88"/>
        <v>0</v>
      </c>
      <c r="Z269" s="478">
        <f t="shared" si="89"/>
        <v>0</v>
      </c>
      <c r="AA269" s="478" t="str">
        <f t="shared" si="90"/>
        <v>Y</v>
      </c>
      <c r="AB269" s="478" t="str">
        <f t="shared" si="91"/>
        <v>Facility</v>
      </c>
    </row>
    <row r="270" spans="1:28" x14ac:dyDescent="0.2">
      <c r="A270" s="169" t="s">
        <v>353</v>
      </c>
      <c r="B270" s="169" t="s">
        <v>395</v>
      </c>
      <c r="C270" s="475">
        <v>12600</v>
      </c>
      <c r="D270" s="475">
        <v>2600</v>
      </c>
      <c r="E270" s="477" t="str">
        <f t="shared" si="92"/>
        <v xml:space="preserve">Dubbo </v>
      </c>
      <c r="F270" s="477" t="str">
        <f t="shared" si="70"/>
        <v>N</v>
      </c>
      <c r="G270" s="477">
        <f t="shared" si="71"/>
        <v>4</v>
      </c>
      <c r="H270" s="477">
        <f t="shared" si="72"/>
        <v>0</v>
      </c>
      <c r="I270" s="478">
        <f t="shared" si="73"/>
        <v>41934</v>
      </c>
      <c r="J270" s="454"/>
      <c r="K270" s="478">
        <f t="shared" si="74"/>
        <v>18414</v>
      </c>
      <c r="L270" s="478">
        <f t="shared" si="75"/>
        <v>0</v>
      </c>
      <c r="M270" s="478" t="str">
        <f t="shared" si="76"/>
        <v>Y</v>
      </c>
      <c r="N270" s="478">
        <f t="shared" si="77"/>
        <v>0</v>
      </c>
      <c r="O270" s="478" t="str">
        <f t="shared" si="78"/>
        <v>Y</v>
      </c>
      <c r="P270" s="478">
        <f t="shared" si="79"/>
        <v>0</v>
      </c>
      <c r="Q270" s="478">
        <f t="shared" si="80"/>
        <v>0</v>
      </c>
      <c r="R270" s="478">
        <f t="shared" si="81"/>
        <v>0</v>
      </c>
      <c r="S270" s="478" t="str">
        <f t="shared" si="82"/>
        <v>Y</v>
      </c>
      <c r="T270" s="478">
        <f t="shared" si="83"/>
        <v>0</v>
      </c>
      <c r="U270" s="478">
        <f t="shared" si="84"/>
        <v>0</v>
      </c>
      <c r="V270" s="478">
        <f t="shared" si="85"/>
        <v>0</v>
      </c>
      <c r="W270" s="478">
        <f t="shared" si="86"/>
        <v>0</v>
      </c>
      <c r="X270" s="478">
        <f t="shared" si="87"/>
        <v>0</v>
      </c>
      <c r="Y270" s="478" t="str">
        <f t="shared" si="88"/>
        <v>Y</v>
      </c>
      <c r="Z270" s="478">
        <f t="shared" si="89"/>
        <v>0</v>
      </c>
      <c r="AA270" s="478" t="str">
        <f t="shared" si="90"/>
        <v>Y</v>
      </c>
      <c r="AB270" s="478" t="str">
        <f t="shared" si="91"/>
        <v>Facility</v>
      </c>
    </row>
    <row r="271" spans="1:28" x14ac:dyDescent="0.2">
      <c r="A271" s="169" t="s">
        <v>384</v>
      </c>
      <c r="B271" s="169" t="s">
        <v>396</v>
      </c>
      <c r="C271" s="475">
        <v>12700</v>
      </c>
      <c r="D271" s="475">
        <v>2700</v>
      </c>
      <c r="E271" s="477" t="str">
        <f t="shared" si="92"/>
        <v>Dungog</v>
      </c>
      <c r="F271" s="477" t="str">
        <f t="shared" si="70"/>
        <v>R</v>
      </c>
      <c r="G271" s="477">
        <f t="shared" si="71"/>
        <v>10</v>
      </c>
      <c r="H271" s="477">
        <f t="shared" si="72"/>
        <v>0</v>
      </c>
      <c r="I271" s="478">
        <f t="shared" si="73"/>
        <v>9195</v>
      </c>
      <c r="J271" s="454"/>
      <c r="K271" s="478">
        <f t="shared" si="74"/>
        <v>5089</v>
      </c>
      <c r="L271" s="478">
        <f t="shared" si="75"/>
        <v>0</v>
      </c>
      <c r="M271" s="478" t="str">
        <f t="shared" si="76"/>
        <v>Y</v>
      </c>
      <c r="N271" s="478">
        <f t="shared" si="77"/>
        <v>0</v>
      </c>
      <c r="O271" s="478" t="str">
        <f t="shared" si="78"/>
        <v>Y</v>
      </c>
      <c r="P271" s="478">
        <f t="shared" si="79"/>
        <v>0</v>
      </c>
      <c r="Q271" s="478">
        <f t="shared" si="80"/>
        <v>0</v>
      </c>
      <c r="R271" s="478">
        <f t="shared" si="81"/>
        <v>0</v>
      </c>
      <c r="S271" s="478" t="str">
        <f t="shared" si="82"/>
        <v>Y</v>
      </c>
      <c r="T271" s="478">
        <f t="shared" si="83"/>
        <v>0</v>
      </c>
      <c r="U271" s="478">
        <f t="shared" si="84"/>
        <v>0</v>
      </c>
      <c r="V271" s="478">
        <f t="shared" si="85"/>
        <v>0</v>
      </c>
      <c r="W271" s="478">
        <f t="shared" si="86"/>
        <v>0</v>
      </c>
      <c r="X271" s="478">
        <f t="shared" si="87"/>
        <v>0</v>
      </c>
      <c r="Y271" s="478" t="str">
        <f t="shared" si="88"/>
        <v>Y</v>
      </c>
      <c r="Z271" s="478">
        <f t="shared" si="89"/>
        <v>0</v>
      </c>
      <c r="AA271" s="478" t="str">
        <f t="shared" si="90"/>
        <v>Y</v>
      </c>
      <c r="AB271" s="478" t="str">
        <f t="shared" si="91"/>
        <v>Facility</v>
      </c>
    </row>
    <row r="272" spans="1:28" x14ac:dyDescent="0.2">
      <c r="A272" s="169" t="s">
        <v>356</v>
      </c>
      <c r="B272" s="169" t="s">
        <v>397</v>
      </c>
      <c r="C272" s="475">
        <v>12750</v>
      </c>
      <c r="D272" s="475">
        <v>2750</v>
      </c>
      <c r="E272" s="477" t="str">
        <f t="shared" si="92"/>
        <v>Eurobodalla</v>
      </c>
      <c r="F272" s="477" t="str">
        <f t="shared" si="70"/>
        <v>N</v>
      </c>
      <c r="G272" s="477">
        <f t="shared" si="71"/>
        <v>4</v>
      </c>
      <c r="H272" s="477">
        <f t="shared" si="72"/>
        <v>0</v>
      </c>
      <c r="I272" s="478">
        <f t="shared" si="73"/>
        <v>37882</v>
      </c>
      <c r="J272" s="454"/>
      <c r="K272" s="478">
        <f t="shared" si="74"/>
        <v>23556</v>
      </c>
      <c r="L272" s="478">
        <f t="shared" si="75"/>
        <v>0</v>
      </c>
      <c r="M272" s="478" t="str">
        <f t="shared" si="76"/>
        <v>Y</v>
      </c>
      <c r="N272" s="478">
        <f t="shared" si="77"/>
        <v>0</v>
      </c>
      <c r="O272" s="478" t="str">
        <f t="shared" si="78"/>
        <v>Y</v>
      </c>
      <c r="P272" s="478">
        <f t="shared" si="79"/>
        <v>0</v>
      </c>
      <c r="Q272" s="478">
        <f t="shared" si="80"/>
        <v>0</v>
      </c>
      <c r="R272" s="478">
        <f t="shared" si="81"/>
        <v>0</v>
      </c>
      <c r="S272" s="478" t="str">
        <f t="shared" si="82"/>
        <v>Y</v>
      </c>
      <c r="T272" s="478">
        <f t="shared" si="83"/>
        <v>0</v>
      </c>
      <c r="U272" s="478" t="str">
        <f t="shared" si="84"/>
        <v>Y</v>
      </c>
      <c r="V272" s="478">
        <f t="shared" si="85"/>
        <v>0</v>
      </c>
      <c r="W272" s="478">
        <f t="shared" si="86"/>
        <v>0</v>
      </c>
      <c r="X272" s="478">
        <f t="shared" si="87"/>
        <v>0</v>
      </c>
      <c r="Y272" s="478" t="str">
        <f t="shared" si="88"/>
        <v>Y</v>
      </c>
      <c r="Z272" s="478">
        <f t="shared" si="89"/>
        <v>0</v>
      </c>
      <c r="AA272" s="478" t="str">
        <f t="shared" si="90"/>
        <v>Y</v>
      </c>
      <c r="AB272" s="478" t="str">
        <f t="shared" si="91"/>
        <v>Facility</v>
      </c>
    </row>
    <row r="273" spans="1:28" x14ac:dyDescent="0.2">
      <c r="A273" s="169" t="s">
        <v>353</v>
      </c>
      <c r="B273" s="169" t="s">
        <v>399</v>
      </c>
      <c r="C273" s="475">
        <v>12900</v>
      </c>
      <c r="D273" s="475">
        <v>2900</v>
      </c>
      <c r="E273" s="477" t="str">
        <f t="shared" si="92"/>
        <v>Forbes</v>
      </c>
      <c r="F273" s="477" t="str">
        <f t="shared" si="70"/>
        <v>N</v>
      </c>
      <c r="G273" s="477">
        <f t="shared" si="71"/>
        <v>10</v>
      </c>
      <c r="H273" s="477">
        <f t="shared" si="72"/>
        <v>0</v>
      </c>
      <c r="I273" s="478">
        <f t="shared" si="73"/>
        <v>9754</v>
      </c>
      <c r="J273" s="454"/>
      <c r="K273" s="478">
        <f t="shared" si="74"/>
        <v>5422</v>
      </c>
      <c r="L273" s="478">
        <f t="shared" si="75"/>
        <v>0</v>
      </c>
      <c r="M273" s="478" t="str">
        <f t="shared" si="76"/>
        <v>Y</v>
      </c>
      <c r="N273" s="478">
        <f t="shared" si="77"/>
        <v>0</v>
      </c>
      <c r="O273" s="478" t="str">
        <f t="shared" si="78"/>
        <v>Y</v>
      </c>
      <c r="P273" s="478">
        <f t="shared" si="79"/>
        <v>0</v>
      </c>
      <c r="Q273" s="478">
        <f t="shared" si="80"/>
        <v>0</v>
      </c>
      <c r="R273" s="478">
        <f t="shared" si="81"/>
        <v>0</v>
      </c>
      <c r="S273" s="478" t="str">
        <f t="shared" si="82"/>
        <v>Y</v>
      </c>
      <c r="T273" s="478">
        <f t="shared" si="83"/>
        <v>0</v>
      </c>
      <c r="U273" s="478">
        <f t="shared" si="84"/>
        <v>0</v>
      </c>
      <c r="V273" s="478">
        <f t="shared" si="85"/>
        <v>0</v>
      </c>
      <c r="W273" s="478" t="str">
        <f t="shared" si="86"/>
        <v>Y</v>
      </c>
      <c r="X273" s="478">
        <f t="shared" si="87"/>
        <v>0</v>
      </c>
      <c r="Y273" s="478" t="str">
        <f t="shared" si="88"/>
        <v>Y</v>
      </c>
      <c r="Z273" s="478">
        <f t="shared" si="89"/>
        <v>0</v>
      </c>
      <c r="AA273" s="478" t="str">
        <f t="shared" si="90"/>
        <v>Y</v>
      </c>
      <c r="AB273" s="478" t="str">
        <f t="shared" si="91"/>
        <v>Facility</v>
      </c>
    </row>
    <row r="274" spans="1:28" x14ac:dyDescent="0.2">
      <c r="A274" s="169" t="s">
        <v>353</v>
      </c>
      <c r="B274" s="169" t="s">
        <v>400</v>
      </c>
      <c r="C274" s="475">
        <v>12950</v>
      </c>
      <c r="D274" s="475">
        <v>2950</v>
      </c>
      <c r="E274" s="477" t="str">
        <f t="shared" si="92"/>
        <v>Gilgandra</v>
      </c>
      <c r="F274" s="477" t="str">
        <f t="shared" si="70"/>
        <v>N</v>
      </c>
      <c r="G274" s="477">
        <f t="shared" si="71"/>
        <v>9</v>
      </c>
      <c r="H274" s="477">
        <f t="shared" si="72"/>
        <v>0</v>
      </c>
      <c r="I274" s="478">
        <f t="shared" si="73"/>
        <v>4368</v>
      </c>
      <c r="J274" s="454"/>
      <c r="K274" s="478">
        <f t="shared" si="74"/>
        <v>2213</v>
      </c>
      <c r="L274" s="478">
        <f t="shared" si="75"/>
        <v>0</v>
      </c>
      <c r="M274" s="478" t="str">
        <f t="shared" si="76"/>
        <v>Y</v>
      </c>
      <c r="N274" s="478">
        <f t="shared" si="77"/>
        <v>0</v>
      </c>
      <c r="O274" s="478" t="str">
        <f t="shared" si="78"/>
        <v>Y</v>
      </c>
      <c r="P274" s="478">
        <f t="shared" si="79"/>
        <v>0</v>
      </c>
      <c r="Q274" s="478">
        <f t="shared" si="80"/>
        <v>0</v>
      </c>
      <c r="R274" s="478">
        <f t="shared" si="81"/>
        <v>0</v>
      </c>
      <c r="S274" s="478" t="str">
        <f t="shared" si="82"/>
        <v>Y</v>
      </c>
      <c r="T274" s="478">
        <f t="shared" si="83"/>
        <v>0</v>
      </c>
      <c r="U274" s="478">
        <f t="shared" si="84"/>
        <v>0</v>
      </c>
      <c r="V274" s="478">
        <f t="shared" si="85"/>
        <v>0</v>
      </c>
      <c r="W274" s="478">
        <f t="shared" si="86"/>
        <v>0</v>
      </c>
      <c r="X274" s="478">
        <f t="shared" si="87"/>
        <v>0</v>
      </c>
      <c r="Y274" s="478">
        <f t="shared" si="88"/>
        <v>0</v>
      </c>
      <c r="Z274" s="478">
        <f t="shared" si="89"/>
        <v>0</v>
      </c>
      <c r="AA274" s="478" t="str">
        <f t="shared" si="90"/>
        <v>Y</v>
      </c>
      <c r="AB274" s="478" t="str">
        <f t="shared" si="91"/>
        <v>Facility</v>
      </c>
    </row>
    <row r="275" spans="1:28" x14ac:dyDescent="0.2">
      <c r="A275" s="169" t="s">
        <v>343</v>
      </c>
      <c r="B275" s="169" t="s">
        <v>401</v>
      </c>
      <c r="C275" s="475">
        <v>13010</v>
      </c>
      <c r="D275" s="475">
        <v>3020</v>
      </c>
      <c r="E275" s="477" t="str">
        <f t="shared" si="92"/>
        <v>Glen Innes Severn</v>
      </c>
      <c r="F275" s="477" t="str">
        <f t="shared" si="70"/>
        <v>N</v>
      </c>
      <c r="G275" s="477">
        <f t="shared" si="71"/>
        <v>6</v>
      </c>
      <c r="H275" s="477">
        <f t="shared" si="72"/>
        <v>0</v>
      </c>
      <c r="I275" s="478">
        <f t="shared" si="73"/>
        <v>8999</v>
      </c>
      <c r="J275" s="454"/>
      <c r="K275" s="478">
        <f t="shared" si="74"/>
        <v>4280</v>
      </c>
      <c r="L275" s="478">
        <f t="shared" si="75"/>
        <v>0</v>
      </c>
      <c r="M275" s="478" t="str">
        <f t="shared" si="76"/>
        <v>Y</v>
      </c>
      <c r="N275" s="478">
        <f t="shared" si="77"/>
        <v>0</v>
      </c>
      <c r="O275" s="478" t="str">
        <f t="shared" si="78"/>
        <v>Y</v>
      </c>
      <c r="P275" s="478">
        <f t="shared" si="79"/>
        <v>0</v>
      </c>
      <c r="Q275" s="478">
        <f t="shared" si="80"/>
        <v>0</v>
      </c>
      <c r="R275" s="478">
        <f t="shared" si="81"/>
        <v>0</v>
      </c>
      <c r="S275" s="478" t="str">
        <f t="shared" si="82"/>
        <v>Y</v>
      </c>
      <c r="T275" s="478">
        <f t="shared" si="83"/>
        <v>0</v>
      </c>
      <c r="U275" s="478">
        <f t="shared" si="84"/>
        <v>0</v>
      </c>
      <c r="V275" s="478">
        <f t="shared" si="85"/>
        <v>0</v>
      </c>
      <c r="W275" s="478">
        <f t="shared" si="86"/>
        <v>0</v>
      </c>
      <c r="X275" s="478">
        <f t="shared" si="87"/>
        <v>0</v>
      </c>
      <c r="Y275" s="478">
        <f t="shared" si="88"/>
        <v>0</v>
      </c>
      <c r="Z275" s="478">
        <f t="shared" si="89"/>
        <v>0</v>
      </c>
      <c r="AA275" s="478" t="str">
        <f t="shared" si="90"/>
        <v>Y</v>
      </c>
      <c r="AB275" s="478" t="str">
        <f t="shared" si="91"/>
        <v>Facility</v>
      </c>
    </row>
    <row r="276" spans="1:28" x14ac:dyDescent="0.2">
      <c r="A276" s="169" t="s">
        <v>358</v>
      </c>
      <c r="B276" s="169" t="s">
        <v>402</v>
      </c>
      <c r="C276" s="475">
        <v>13050</v>
      </c>
      <c r="D276" s="475">
        <v>3050</v>
      </c>
      <c r="E276" s="477" t="str">
        <f t="shared" si="92"/>
        <v>Gloucester</v>
      </c>
      <c r="F276" s="477" t="str">
        <f t="shared" si="70"/>
        <v>R</v>
      </c>
      <c r="G276" s="477">
        <f t="shared" si="71"/>
        <v>9</v>
      </c>
      <c r="H276" s="477">
        <f t="shared" si="72"/>
        <v>0</v>
      </c>
      <c r="I276" s="478">
        <f t="shared" si="73"/>
        <v>5160</v>
      </c>
      <c r="J276" s="454"/>
      <c r="K276" s="478">
        <f t="shared" si="74"/>
        <v>3312</v>
      </c>
      <c r="L276" s="478">
        <f t="shared" si="75"/>
        <v>0</v>
      </c>
      <c r="M276" s="478" t="str">
        <f t="shared" si="76"/>
        <v>Y</v>
      </c>
      <c r="N276" s="478">
        <f t="shared" si="77"/>
        <v>0</v>
      </c>
      <c r="O276" s="478" t="str">
        <f t="shared" si="78"/>
        <v>Y</v>
      </c>
      <c r="P276" s="478">
        <f t="shared" si="79"/>
        <v>0</v>
      </c>
      <c r="Q276" s="478">
        <f t="shared" si="80"/>
        <v>0</v>
      </c>
      <c r="R276" s="478">
        <f t="shared" si="81"/>
        <v>0</v>
      </c>
      <c r="S276" s="478" t="str">
        <f t="shared" si="82"/>
        <v>Y</v>
      </c>
      <c r="T276" s="478">
        <f t="shared" si="83"/>
        <v>0</v>
      </c>
      <c r="U276" s="478" t="str">
        <f t="shared" si="84"/>
        <v>Y</v>
      </c>
      <c r="V276" s="478">
        <f t="shared" si="85"/>
        <v>0</v>
      </c>
      <c r="W276" s="478">
        <f t="shared" si="86"/>
        <v>0</v>
      </c>
      <c r="X276" s="478">
        <f t="shared" si="87"/>
        <v>0</v>
      </c>
      <c r="Y276" s="478">
        <f t="shared" si="88"/>
        <v>0</v>
      </c>
      <c r="Z276" s="478">
        <f t="shared" si="89"/>
        <v>0</v>
      </c>
      <c r="AA276" s="478" t="str">
        <f t="shared" si="90"/>
        <v>Y</v>
      </c>
      <c r="AB276" s="478" t="str">
        <f t="shared" si="91"/>
        <v>Facility</v>
      </c>
    </row>
    <row r="277" spans="1:28" x14ac:dyDescent="0.2">
      <c r="A277" s="169" t="s">
        <v>356</v>
      </c>
      <c r="B277" s="169" t="s">
        <v>404</v>
      </c>
      <c r="C277" s="475">
        <v>13310</v>
      </c>
      <c r="D277" s="475">
        <v>3310</v>
      </c>
      <c r="E277" s="477" t="str">
        <f t="shared" si="92"/>
        <v>Goulburn Mulwarree</v>
      </c>
      <c r="F277" s="477" t="str">
        <f t="shared" si="70"/>
        <v>N</v>
      </c>
      <c r="G277" s="477">
        <f t="shared" si="71"/>
        <v>4</v>
      </c>
      <c r="H277" s="477">
        <f t="shared" si="72"/>
        <v>0</v>
      </c>
      <c r="I277" s="478">
        <f t="shared" si="73"/>
        <v>29550</v>
      </c>
      <c r="J277" s="454"/>
      <c r="K277" s="478">
        <f t="shared" si="74"/>
        <v>15580</v>
      </c>
      <c r="L277" s="478">
        <f t="shared" si="75"/>
        <v>0</v>
      </c>
      <c r="M277" s="478" t="str">
        <f t="shared" si="76"/>
        <v>Y</v>
      </c>
      <c r="N277" s="478">
        <f t="shared" si="77"/>
        <v>0</v>
      </c>
      <c r="O277" s="478" t="str">
        <f t="shared" si="78"/>
        <v>Y</v>
      </c>
      <c r="P277" s="478">
        <f t="shared" si="79"/>
        <v>0</v>
      </c>
      <c r="Q277" s="478">
        <f t="shared" si="80"/>
        <v>0</v>
      </c>
      <c r="R277" s="478">
        <f t="shared" si="81"/>
        <v>0</v>
      </c>
      <c r="S277" s="478" t="str">
        <f t="shared" si="82"/>
        <v>Y</v>
      </c>
      <c r="T277" s="478">
        <f t="shared" si="83"/>
        <v>0</v>
      </c>
      <c r="U277" s="478">
        <f t="shared" si="84"/>
        <v>0</v>
      </c>
      <c r="V277" s="478">
        <f t="shared" si="85"/>
        <v>0</v>
      </c>
      <c r="W277" s="478" t="str">
        <f t="shared" si="86"/>
        <v>Y</v>
      </c>
      <c r="X277" s="478">
        <f t="shared" si="87"/>
        <v>0</v>
      </c>
      <c r="Y277" s="478" t="str">
        <f t="shared" si="88"/>
        <v>Y</v>
      </c>
      <c r="Z277" s="478">
        <f t="shared" si="89"/>
        <v>0</v>
      </c>
      <c r="AA277" s="478" t="str">
        <f t="shared" si="90"/>
        <v>Y</v>
      </c>
      <c r="AB277" s="478" t="str">
        <f t="shared" si="91"/>
        <v>Facility</v>
      </c>
    </row>
    <row r="278" spans="1:28" x14ac:dyDescent="0.2">
      <c r="A278" s="169" t="s">
        <v>358</v>
      </c>
      <c r="B278" s="169" t="s">
        <v>402</v>
      </c>
      <c r="C278" s="475">
        <v>13380</v>
      </c>
      <c r="D278" s="475">
        <v>3350</v>
      </c>
      <c r="E278" s="477" t="str">
        <f t="shared" si="92"/>
        <v>Greater Taree</v>
      </c>
      <c r="F278" s="477" t="str">
        <f t="shared" si="70"/>
        <v>R</v>
      </c>
      <c r="G278" s="477">
        <f t="shared" si="71"/>
        <v>4</v>
      </c>
      <c r="H278" s="477">
        <f t="shared" si="72"/>
        <v>0</v>
      </c>
      <c r="I278" s="478">
        <f t="shared" si="73"/>
        <v>49095</v>
      </c>
      <c r="J278" s="454"/>
      <c r="K278" s="478">
        <f t="shared" si="74"/>
        <v>24450</v>
      </c>
      <c r="L278" s="478">
        <f t="shared" si="75"/>
        <v>0</v>
      </c>
      <c r="M278" s="478" t="str">
        <f t="shared" si="76"/>
        <v>Y</v>
      </c>
      <c r="N278" s="478">
        <f t="shared" si="77"/>
        <v>0</v>
      </c>
      <c r="O278" s="478" t="str">
        <f t="shared" si="78"/>
        <v>Y</v>
      </c>
      <c r="P278" s="478">
        <f t="shared" si="79"/>
        <v>0</v>
      </c>
      <c r="Q278" s="478">
        <f t="shared" si="80"/>
        <v>0</v>
      </c>
      <c r="R278" s="478">
        <f t="shared" si="81"/>
        <v>0</v>
      </c>
      <c r="S278" s="478" t="str">
        <f t="shared" si="82"/>
        <v>Y</v>
      </c>
      <c r="T278" s="478">
        <f t="shared" si="83"/>
        <v>0</v>
      </c>
      <c r="U278" s="478" t="str">
        <f t="shared" si="84"/>
        <v>Y</v>
      </c>
      <c r="V278" s="478">
        <f t="shared" si="85"/>
        <v>0</v>
      </c>
      <c r="W278" s="478">
        <f t="shared" si="86"/>
        <v>0</v>
      </c>
      <c r="X278" s="478">
        <f t="shared" si="87"/>
        <v>0</v>
      </c>
      <c r="Y278" s="478" t="str">
        <f t="shared" si="88"/>
        <v>Y</v>
      </c>
      <c r="Z278" s="478">
        <f t="shared" si="89"/>
        <v>0</v>
      </c>
      <c r="AA278" s="478" t="str">
        <f t="shared" si="90"/>
        <v>Y</v>
      </c>
      <c r="AB278" s="478" t="str">
        <f t="shared" si="91"/>
        <v>Facility</v>
      </c>
    </row>
    <row r="279" spans="1:28" x14ac:dyDescent="0.2">
      <c r="A279" s="169" t="s">
        <v>362</v>
      </c>
      <c r="B279" s="169" t="s">
        <v>405</v>
      </c>
      <c r="C279" s="475">
        <v>13340</v>
      </c>
      <c r="D279" s="475">
        <v>3370</v>
      </c>
      <c r="E279" s="477" t="str">
        <f t="shared" si="92"/>
        <v>Greater Hume</v>
      </c>
      <c r="F279" s="477" t="str">
        <f t="shared" si="70"/>
        <v>N</v>
      </c>
      <c r="G279" s="477">
        <f t="shared" si="71"/>
        <v>11</v>
      </c>
      <c r="H279" s="477">
        <f t="shared" si="72"/>
        <v>0</v>
      </c>
      <c r="I279" s="478">
        <f t="shared" si="73"/>
        <v>10378</v>
      </c>
      <c r="J279" s="454"/>
      <c r="K279" s="478">
        <f t="shared" si="74"/>
        <v>6791</v>
      </c>
      <c r="L279" s="478">
        <f t="shared" si="75"/>
        <v>0</v>
      </c>
      <c r="M279" s="478" t="str">
        <f t="shared" si="76"/>
        <v>Y</v>
      </c>
      <c r="N279" s="478">
        <f t="shared" si="77"/>
        <v>0</v>
      </c>
      <c r="O279" s="478" t="str">
        <f t="shared" si="78"/>
        <v>Y</v>
      </c>
      <c r="P279" s="478">
        <f t="shared" si="79"/>
        <v>0</v>
      </c>
      <c r="Q279" s="478">
        <f t="shared" si="80"/>
        <v>0</v>
      </c>
      <c r="R279" s="478">
        <f t="shared" si="81"/>
        <v>0</v>
      </c>
      <c r="S279" s="478" t="str">
        <f t="shared" si="82"/>
        <v>Y</v>
      </c>
      <c r="T279" s="478">
        <f t="shared" si="83"/>
        <v>0</v>
      </c>
      <c r="U279" s="478">
        <f t="shared" si="84"/>
        <v>0</v>
      </c>
      <c r="V279" s="478">
        <f t="shared" si="85"/>
        <v>0</v>
      </c>
      <c r="W279" s="478">
        <f t="shared" si="86"/>
        <v>0</v>
      </c>
      <c r="X279" s="478">
        <f t="shared" si="87"/>
        <v>0</v>
      </c>
      <c r="Y279" s="478">
        <f t="shared" si="88"/>
        <v>0</v>
      </c>
      <c r="Z279" s="478">
        <f t="shared" si="89"/>
        <v>0</v>
      </c>
      <c r="AA279" s="478" t="str">
        <f t="shared" si="90"/>
        <v>Y</v>
      </c>
      <c r="AB279" s="478" t="str">
        <f t="shared" si="91"/>
        <v>Facility</v>
      </c>
    </row>
    <row r="280" spans="1:28" x14ac:dyDescent="0.2">
      <c r="A280" s="169" t="s">
        <v>358</v>
      </c>
      <c r="B280" s="169" t="s">
        <v>402</v>
      </c>
      <c r="C280" s="475">
        <v>13320</v>
      </c>
      <c r="D280" s="475">
        <v>3400</v>
      </c>
      <c r="E280" s="477" t="str">
        <f t="shared" si="92"/>
        <v>Great Lakes</v>
      </c>
      <c r="F280" s="477" t="str">
        <f t="shared" si="70"/>
        <v>R</v>
      </c>
      <c r="G280" s="477">
        <f t="shared" si="71"/>
        <v>4</v>
      </c>
      <c r="H280" s="477">
        <f t="shared" si="72"/>
        <v>0</v>
      </c>
      <c r="I280" s="478">
        <f t="shared" si="73"/>
        <v>36720</v>
      </c>
      <c r="J280" s="454"/>
      <c r="K280" s="478">
        <f t="shared" si="74"/>
        <v>23591</v>
      </c>
      <c r="L280" s="478">
        <f t="shared" si="75"/>
        <v>0</v>
      </c>
      <c r="M280" s="478" t="str">
        <f t="shared" si="76"/>
        <v>Y</v>
      </c>
      <c r="N280" s="478">
        <f t="shared" si="77"/>
        <v>0</v>
      </c>
      <c r="O280" s="478" t="str">
        <f t="shared" si="78"/>
        <v>Y</v>
      </c>
      <c r="P280" s="478">
        <f t="shared" si="79"/>
        <v>0</v>
      </c>
      <c r="Q280" s="478">
        <f t="shared" si="80"/>
        <v>0</v>
      </c>
      <c r="R280" s="478">
        <f t="shared" si="81"/>
        <v>0</v>
      </c>
      <c r="S280" s="478" t="str">
        <f t="shared" si="82"/>
        <v>Y</v>
      </c>
      <c r="T280" s="478">
        <f t="shared" si="83"/>
        <v>0</v>
      </c>
      <c r="U280" s="478" t="str">
        <f t="shared" si="84"/>
        <v>Y</v>
      </c>
      <c r="V280" s="478">
        <f t="shared" si="85"/>
        <v>0</v>
      </c>
      <c r="W280" s="478">
        <f t="shared" si="86"/>
        <v>0</v>
      </c>
      <c r="X280" s="478">
        <f t="shared" si="87"/>
        <v>0</v>
      </c>
      <c r="Y280" s="478" t="str">
        <f t="shared" si="88"/>
        <v>Y</v>
      </c>
      <c r="Z280" s="478">
        <f t="shared" si="89"/>
        <v>0</v>
      </c>
      <c r="AA280" s="478" t="str">
        <f t="shared" si="90"/>
        <v>Y</v>
      </c>
      <c r="AB280" s="478" t="str">
        <f t="shared" si="91"/>
        <v>Facility</v>
      </c>
    </row>
    <row r="281" spans="1:28" x14ac:dyDescent="0.2">
      <c r="A281" s="169" t="s">
        <v>381</v>
      </c>
      <c r="B281" s="169" t="s">
        <v>406</v>
      </c>
      <c r="C281" s="475">
        <v>13450</v>
      </c>
      <c r="D281" s="475">
        <v>3450</v>
      </c>
      <c r="E281" s="477" t="str">
        <f t="shared" si="92"/>
        <v xml:space="preserve">Griffith City </v>
      </c>
      <c r="F281" s="477" t="str">
        <f t="shared" si="70"/>
        <v>N</v>
      </c>
      <c r="G281" s="477">
        <f t="shared" si="71"/>
        <v>4</v>
      </c>
      <c r="H281" s="477">
        <f t="shared" si="72"/>
        <v>0</v>
      </c>
      <c r="I281" s="478">
        <f t="shared" si="73"/>
        <v>25986</v>
      </c>
      <c r="J281" s="454"/>
      <c r="K281" s="478">
        <f t="shared" si="74"/>
        <v>8524</v>
      </c>
      <c r="L281" s="478">
        <f t="shared" si="75"/>
        <v>0</v>
      </c>
      <c r="M281" s="478" t="str">
        <f t="shared" si="76"/>
        <v>Y</v>
      </c>
      <c r="N281" s="478">
        <f t="shared" si="77"/>
        <v>0</v>
      </c>
      <c r="O281" s="478" t="str">
        <f t="shared" si="78"/>
        <v>Y</v>
      </c>
      <c r="P281" s="478">
        <f t="shared" si="79"/>
        <v>0</v>
      </c>
      <c r="Q281" s="478">
        <f t="shared" si="80"/>
        <v>0</v>
      </c>
      <c r="R281" s="478">
        <f t="shared" si="81"/>
        <v>0</v>
      </c>
      <c r="S281" s="478" t="str">
        <f t="shared" si="82"/>
        <v>Y</v>
      </c>
      <c r="T281" s="478">
        <f t="shared" si="83"/>
        <v>0</v>
      </c>
      <c r="U281" s="478">
        <f t="shared" si="84"/>
        <v>0</v>
      </c>
      <c r="V281" s="478">
        <f t="shared" si="85"/>
        <v>0</v>
      </c>
      <c r="W281" s="478">
        <f t="shared" si="86"/>
        <v>0</v>
      </c>
      <c r="X281" s="478">
        <f t="shared" si="87"/>
        <v>0</v>
      </c>
      <c r="Y281" s="478">
        <f t="shared" si="88"/>
        <v>0</v>
      </c>
      <c r="Z281" s="478">
        <f t="shared" si="89"/>
        <v>0</v>
      </c>
      <c r="AA281" s="478">
        <f t="shared" si="90"/>
        <v>0</v>
      </c>
      <c r="AB281" s="478">
        <f t="shared" si="91"/>
        <v>0</v>
      </c>
    </row>
    <row r="282" spans="1:28" x14ac:dyDescent="0.2">
      <c r="A282" s="169" t="s">
        <v>362</v>
      </c>
      <c r="B282" s="169" t="s">
        <v>392</v>
      </c>
      <c r="C282" s="475">
        <v>13500</v>
      </c>
      <c r="D282" s="475">
        <v>3500</v>
      </c>
      <c r="E282" s="477" t="str">
        <f t="shared" si="92"/>
        <v>Gundagai</v>
      </c>
      <c r="F282" s="477" t="str">
        <f t="shared" si="70"/>
        <v>N</v>
      </c>
      <c r="G282" s="477">
        <f t="shared" si="71"/>
        <v>9</v>
      </c>
      <c r="H282" s="477">
        <f t="shared" si="72"/>
        <v>0</v>
      </c>
      <c r="I282" s="478">
        <f t="shared" si="73"/>
        <v>3756</v>
      </c>
      <c r="J282" s="454"/>
      <c r="K282" s="478">
        <f t="shared" si="74"/>
        <v>1809</v>
      </c>
      <c r="L282" s="478">
        <f t="shared" si="75"/>
        <v>0</v>
      </c>
      <c r="M282" s="478" t="str">
        <f t="shared" si="76"/>
        <v>Y</v>
      </c>
      <c r="N282" s="478">
        <f t="shared" si="77"/>
        <v>0</v>
      </c>
      <c r="O282" s="478" t="str">
        <f t="shared" si="78"/>
        <v>Y</v>
      </c>
      <c r="P282" s="478">
        <f t="shared" si="79"/>
        <v>0</v>
      </c>
      <c r="Q282" s="478">
        <f t="shared" si="80"/>
        <v>0</v>
      </c>
      <c r="R282" s="478">
        <f t="shared" si="81"/>
        <v>0</v>
      </c>
      <c r="S282" s="478" t="str">
        <f t="shared" si="82"/>
        <v>Y</v>
      </c>
      <c r="T282" s="478">
        <f t="shared" si="83"/>
        <v>0</v>
      </c>
      <c r="U282" s="478">
        <f t="shared" si="84"/>
        <v>0</v>
      </c>
      <c r="V282" s="478">
        <f t="shared" si="85"/>
        <v>0</v>
      </c>
      <c r="W282" s="478" t="str">
        <f t="shared" si="86"/>
        <v>Y</v>
      </c>
      <c r="X282" s="478">
        <f t="shared" si="87"/>
        <v>0</v>
      </c>
      <c r="Y282" s="478">
        <f t="shared" si="88"/>
        <v>0</v>
      </c>
      <c r="Z282" s="478">
        <f t="shared" si="89"/>
        <v>0</v>
      </c>
      <c r="AA282" s="478" t="str">
        <f t="shared" si="90"/>
        <v>Y</v>
      </c>
      <c r="AB282" s="478" t="str">
        <f t="shared" si="91"/>
        <v>Facility</v>
      </c>
    </row>
    <row r="283" spans="1:28" x14ac:dyDescent="0.2">
      <c r="A283" s="169" t="s">
        <v>343</v>
      </c>
      <c r="B283" s="169" t="s">
        <v>407</v>
      </c>
      <c r="C283" s="475">
        <v>13550</v>
      </c>
      <c r="D283" s="475">
        <v>3550</v>
      </c>
      <c r="E283" s="477" t="str">
        <f t="shared" si="92"/>
        <v>Gunnedah</v>
      </c>
      <c r="F283" s="477" t="str">
        <f t="shared" si="70"/>
        <v>N</v>
      </c>
      <c r="G283" s="477">
        <f t="shared" si="71"/>
        <v>11</v>
      </c>
      <c r="H283" s="477">
        <f t="shared" si="72"/>
        <v>0</v>
      </c>
      <c r="I283" s="478">
        <f t="shared" si="73"/>
        <v>12805</v>
      </c>
      <c r="J283" s="454"/>
      <c r="K283" s="478">
        <f t="shared" si="74"/>
        <v>6612</v>
      </c>
      <c r="L283" s="478">
        <f t="shared" si="75"/>
        <v>0</v>
      </c>
      <c r="M283" s="478" t="str">
        <f t="shared" si="76"/>
        <v>Y</v>
      </c>
      <c r="N283" s="478">
        <f t="shared" si="77"/>
        <v>0</v>
      </c>
      <c r="O283" s="478" t="str">
        <f t="shared" si="78"/>
        <v>Y</v>
      </c>
      <c r="P283" s="478">
        <f t="shared" si="79"/>
        <v>0</v>
      </c>
      <c r="Q283" s="478">
        <f t="shared" si="80"/>
        <v>0</v>
      </c>
      <c r="R283" s="478">
        <f t="shared" si="81"/>
        <v>0</v>
      </c>
      <c r="S283" s="478" t="str">
        <f t="shared" si="82"/>
        <v>Y</v>
      </c>
      <c r="T283" s="478">
        <f t="shared" si="83"/>
        <v>0</v>
      </c>
      <c r="U283" s="478" t="str">
        <f t="shared" si="84"/>
        <v>Y</v>
      </c>
      <c r="V283" s="478">
        <f t="shared" si="85"/>
        <v>0</v>
      </c>
      <c r="W283" s="478">
        <f t="shared" si="86"/>
        <v>0</v>
      </c>
      <c r="X283" s="478">
        <f t="shared" si="87"/>
        <v>0</v>
      </c>
      <c r="Y283" s="478">
        <f t="shared" si="88"/>
        <v>0</v>
      </c>
      <c r="Z283" s="478">
        <f t="shared" si="89"/>
        <v>0</v>
      </c>
      <c r="AA283" s="478" t="str">
        <f t="shared" si="90"/>
        <v>Y</v>
      </c>
      <c r="AB283" s="478" t="str">
        <f t="shared" si="91"/>
        <v>Facility</v>
      </c>
    </row>
    <row r="284" spans="1:28" x14ac:dyDescent="0.2">
      <c r="A284" s="169" t="s">
        <v>343</v>
      </c>
      <c r="B284" s="169" t="s">
        <v>344</v>
      </c>
      <c r="C284" s="475">
        <v>13650</v>
      </c>
      <c r="D284" s="475">
        <v>3650</v>
      </c>
      <c r="E284" s="477" t="str">
        <f t="shared" si="92"/>
        <v>Guyra</v>
      </c>
      <c r="F284" s="477" t="str">
        <f t="shared" si="70"/>
        <v>N</v>
      </c>
      <c r="G284" s="477">
        <f t="shared" si="71"/>
        <v>9</v>
      </c>
      <c r="H284" s="477">
        <f t="shared" si="72"/>
        <v>0</v>
      </c>
      <c r="I284" s="478">
        <f t="shared" si="73"/>
        <v>4551</v>
      </c>
      <c r="J284" s="454"/>
      <c r="K284" s="478">
        <f t="shared" si="74"/>
        <v>1271</v>
      </c>
      <c r="L284" s="478">
        <f t="shared" si="75"/>
        <v>0</v>
      </c>
      <c r="M284" s="478" t="str">
        <f t="shared" si="76"/>
        <v>Y</v>
      </c>
      <c r="N284" s="478">
        <f t="shared" si="77"/>
        <v>0</v>
      </c>
      <c r="O284" s="478" t="str">
        <f t="shared" si="78"/>
        <v>Y</v>
      </c>
      <c r="P284" s="478">
        <f t="shared" si="79"/>
        <v>0</v>
      </c>
      <c r="Q284" s="478">
        <f t="shared" si="80"/>
        <v>0</v>
      </c>
      <c r="R284" s="478">
        <f t="shared" si="81"/>
        <v>0</v>
      </c>
      <c r="S284" s="478" t="str">
        <f t="shared" si="82"/>
        <v>Y</v>
      </c>
      <c r="T284" s="478">
        <f t="shared" si="83"/>
        <v>0</v>
      </c>
      <c r="U284" s="478">
        <f t="shared" si="84"/>
        <v>0</v>
      </c>
      <c r="V284" s="478">
        <f t="shared" si="85"/>
        <v>0</v>
      </c>
      <c r="W284" s="478">
        <f t="shared" si="86"/>
        <v>0</v>
      </c>
      <c r="X284" s="478">
        <f t="shared" si="87"/>
        <v>0</v>
      </c>
      <c r="Y284" s="478">
        <f t="shared" si="88"/>
        <v>0</v>
      </c>
      <c r="Z284" s="478">
        <f t="shared" si="89"/>
        <v>0</v>
      </c>
      <c r="AA284" s="478" t="str">
        <f t="shared" si="90"/>
        <v>Y</v>
      </c>
      <c r="AB284" s="478" t="str">
        <f t="shared" si="91"/>
        <v>Facility</v>
      </c>
    </row>
    <row r="285" spans="1:28" x14ac:dyDescent="0.2">
      <c r="A285" s="169" t="s">
        <v>343</v>
      </c>
      <c r="B285" s="169" t="s">
        <v>408</v>
      </c>
      <c r="C285" s="475">
        <v>13660</v>
      </c>
      <c r="D285" s="475">
        <v>3660</v>
      </c>
      <c r="E285" s="477" t="str">
        <f t="shared" si="92"/>
        <v>Gwydir</v>
      </c>
      <c r="F285" s="477" t="str">
        <f t="shared" si="70"/>
        <v>N</v>
      </c>
      <c r="G285" s="477">
        <f t="shared" si="71"/>
        <v>10</v>
      </c>
      <c r="H285" s="477">
        <f t="shared" si="72"/>
        <v>0</v>
      </c>
      <c r="I285" s="478">
        <f t="shared" si="73"/>
        <v>5068</v>
      </c>
      <c r="J285" s="454"/>
      <c r="K285" s="478">
        <f t="shared" si="74"/>
        <v>3209</v>
      </c>
      <c r="L285" s="478">
        <f t="shared" si="75"/>
        <v>0</v>
      </c>
      <c r="M285" s="478" t="str">
        <f t="shared" si="76"/>
        <v>Y</v>
      </c>
      <c r="N285" s="478">
        <f t="shared" si="77"/>
        <v>0</v>
      </c>
      <c r="O285" s="478" t="str">
        <f t="shared" si="78"/>
        <v>Y</v>
      </c>
      <c r="P285" s="478">
        <f t="shared" si="79"/>
        <v>0</v>
      </c>
      <c r="Q285" s="478">
        <f t="shared" si="80"/>
        <v>0</v>
      </c>
      <c r="R285" s="478">
        <f t="shared" si="81"/>
        <v>0</v>
      </c>
      <c r="S285" s="478" t="str">
        <f t="shared" si="82"/>
        <v>Y</v>
      </c>
      <c r="T285" s="478">
        <f t="shared" si="83"/>
        <v>0</v>
      </c>
      <c r="U285" s="478">
        <f t="shared" si="84"/>
        <v>0</v>
      </c>
      <c r="V285" s="478">
        <f t="shared" si="85"/>
        <v>0</v>
      </c>
      <c r="W285" s="478" t="str">
        <f t="shared" si="86"/>
        <v>Y</v>
      </c>
      <c r="X285" s="478">
        <f t="shared" si="87"/>
        <v>0</v>
      </c>
      <c r="Y285" s="478" t="str">
        <f t="shared" si="88"/>
        <v>Y</v>
      </c>
      <c r="Z285" s="478">
        <f t="shared" si="89"/>
        <v>0</v>
      </c>
      <c r="AA285" s="478" t="str">
        <f t="shared" si="90"/>
        <v>Y</v>
      </c>
      <c r="AB285" s="478" t="str">
        <f t="shared" si="91"/>
        <v>Facility</v>
      </c>
    </row>
    <row r="286" spans="1:28" x14ac:dyDescent="0.2">
      <c r="A286" s="169" t="s">
        <v>356</v>
      </c>
      <c r="B286" s="169" t="s">
        <v>369</v>
      </c>
      <c r="C286" s="475">
        <v>13700</v>
      </c>
      <c r="D286" s="475">
        <v>3700</v>
      </c>
      <c r="E286" s="477" t="str">
        <f t="shared" si="92"/>
        <v xml:space="preserve">Harden </v>
      </c>
      <c r="F286" s="477" t="str">
        <f t="shared" si="70"/>
        <v>N</v>
      </c>
      <c r="G286" s="477">
        <f t="shared" si="71"/>
        <v>9</v>
      </c>
      <c r="H286" s="477">
        <f t="shared" si="72"/>
        <v>0</v>
      </c>
      <c r="I286" s="478">
        <f t="shared" si="73"/>
        <v>3706</v>
      </c>
      <c r="J286" s="454"/>
      <c r="K286" s="478">
        <f t="shared" si="74"/>
        <v>2449</v>
      </c>
      <c r="L286" s="478">
        <f t="shared" si="75"/>
        <v>0</v>
      </c>
      <c r="M286" s="478" t="str">
        <f t="shared" si="76"/>
        <v>Y</v>
      </c>
      <c r="N286" s="478">
        <f t="shared" si="77"/>
        <v>0</v>
      </c>
      <c r="O286" s="478" t="str">
        <f t="shared" si="78"/>
        <v>Y</v>
      </c>
      <c r="P286" s="478">
        <f t="shared" si="79"/>
        <v>0</v>
      </c>
      <c r="Q286" s="478">
        <f t="shared" si="80"/>
        <v>0</v>
      </c>
      <c r="R286" s="478">
        <f t="shared" si="81"/>
        <v>0</v>
      </c>
      <c r="S286" s="478" t="str">
        <f t="shared" si="82"/>
        <v>Y</v>
      </c>
      <c r="T286" s="478">
        <f t="shared" si="83"/>
        <v>0</v>
      </c>
      <c r="U286" s="478">
        <f t="shared" si="84"/>
        <v>0</v>
      </c>
      <c r="V286" s="478">
        <f t="shared" si="85"/>
        <v>0</v>
      </c>
      <c r="W286" s="478" t="str">
        <f t="shared" si="86"/>
        <v>Y</v>
      </c>
      <c r="X286" s="478">
        <f t="shared" si="87"/>
        <v>0</v>
      </c>
      <c r="Y286" s="478">
        <f t="shared" si="88"/>
        <v>0</v>
      </c>
      <c r="Z286" s="478">
        <f t="shared" si="89"/>
        <v>0</v>
      </c>
      <c r="AA286" s="478" t="str">
        <f t="shared" si="90"/>
        <v>Y</v>
      </c>
      <c r="AB286" s="478" t="str">
        <f t="shared" si="91"/>
        <v>Facility</v>
      </c>
    </row>
    <row r="287" spans="1:28" x14ac:dyDescent="0.2">
      <c r="A287" s="169" t="s">
        <v>358</v>
      </c>
      <c r="B287" s="169" t="s">
        <v>409</v>
      </c>
      <c r="C287" s="475">
        <v>16380</v>
      </c>
      <c r="D287" s="475">
        <v>3750</v>
      </c>
      <c r="E287" s="477" t="str">
        <f t="shared" si="92"/>
        <v>Port Macquarie - Hastings</v>
      </c>
      <c r="F287" s="477" t="str">
        <f t="shared" si="70"/>
        <v>R</v>
      </c>
      <c r="G287" s="477">
        <f t="shared" si="71"/>
        <v>4</v>
      </c>
      <c r="H287" s="477">
        <f t="shared" si="72"/>
        <v>0</v>
      </c>
      <c r="I287" s="478">
        <f t="shared" si="73"/>
        <v>78128</v>
      </c>
      <c r="J287" s="454"/>
      <c r="K287" s="478">
        <f t="shared" si="74"/>
        <v>34459</v>
      </c>
      <c r="L287" s="478">
        <f t="shared" si="75"/>
        <v>0</v>
      </c>
      <c r="M287" s="478" t="str">
        <f t="shared" si="76"/>
        <v>Y</v>
      </c>
      <c r="N287" s="478">
        <f t="shared" si="77"/>
        <v>0</v>
      </c>
      <c r="O287" s="478" t="str">
        <f t="shared" si="78"/>
        <v>Y</v>
      </c>
      <c r="P287" s="478">
        <f t="shared" si="79"/>
        <v>0</v>
      </c>
      <c r="Q287" s="478">
        <f t="shared" si="80"/>
        <v>0</v>
      </c>
      <c r="R287" s="478">
        <f t="shared" si="81"/>
        <v>0</v>
      </c>
      <c r="S287" s="478" t="str">
        <f t="shared" si="82"/>
        <v>Y</v>
      </c>
      <c r="T287" s="478">
        <f t="shared" si="83"/>
        <v>0</v>
      </c>
      <c r="U287" s="478">
        <f t="shared" si="84"/>
        <v>0</v>
      </c>
      <c r="V287" s="478">
        <f t="shared" si="85"/>
        <v>0</v>
      </c>
      <c r="W287" s="478" t="str">
        <f t="shared" si="86"/>
        <v>Y</v>
      </c>
      <c r="X287" s="478">
        <f t="shared" si="87"/>
        <v>0</v>
      </c>
      <c r="Y287" s="478" t="str">
        <f t="shared" si="88"/>
        <v>Y</v>
      </c>
      <c r="Z287" s="478">
        <f t="shared" si="89"/>
        <v>0</v>
      </c>
      <c r="AA287" s="478" t="str">
        <f t="shared" si="90"/>
        <v>Y</v>
      </c>
      <c r="AB287" s="478" t="str">
        <f t="shared" si="91"/>
        <v>Facility</v>
      </c>
    </row>
    <row r="288" spans="1:28" x14ac:dyDescent="0.2">
      <c r="A288" s="169" t="s">
        <v>381</v>
      </c>
      <c r="B288" s="169" t="s">
        <v>411</v>
      </c>
      <c r="C288" s="475">
        <v>13850</v>
      </c>
      <c r="D288" s="475">
        <v>3850</v>
      </c>
      <c r="E288" s="477" t="str">
        <f t="shared" si="92"/>
        <v>Hay</v>
      </c>
      <c r="F288" s="477" t="str">
        <f t="shared" si="70"/>
        <v>N</v>
      </c>
      <c r="G288" s="477">
        <f t="shared" si="71"/>
        <v>9</v>
      </c>
      <c r="H288" s="477">
        <f t="shared" si="72"/>
        <v>0</v>
      </c>
      <c r="I288" s="478">
        <f t="shared" si="73"/>
        <v>2999</v>
      </c>
      <c r="J288" s="454"/>
      <c r="K288" s="478">
        <f t="shared" si="74"/>
        <v>1903</v>
      </c>
      <c r="L288" s="478">
        <f t="shared" si="75"/>
        <v>0</v>
      </c>
      <c r="M288" s="478" t="str">
        <f t="shared" si="76"/>
        <v>Y</v>
      </c>
      <c r="N288" s="478">
        <f t="shared" si="77"/>
        <v>0</v>
      </c>
      <c r="O288" s="478" t="str">
        <f t="shared" si="78"/>
        <v>Y</v>
      </c>
      <c r="P288" s="478">
        <f t="shared" si="79"/>
        <v>0</v>
      </c>
      <c r="Q288" s="478">
        <f t="shared" si="80"/>
        <v>0</v>
      </c>
      <c r="R288" s="478">
        <f t="shared" si="81"/>
        <v>0</v>
      </c>
      <c r="S288" s="478">
        <f t="shared" si="82"/>
        <v>0</v>
      </c>
      <c r="T288" s="478">
        <f t="shared" si="83"/>
        <v>0</v>
      </c>
      <c r="U288" s="478">
        <f t="shared" si="84"/>
        <v>0</v>
      </c>
      <c r="V288" s="478">
        <f t="shared" si="85"/>
        <v>0</v>
      </c>
      <c r="W288" s="478">
        <f t="shared" si="86"/>
        <v>0</v>
      </c>
      <c r="X288" s="478">
        <f t="shared" si="87"/>
        <v>0</v>
      </c>
      <c r="Y288" s="478">
        <f t="shared" si="88"/>
        <v>0</v>
      </c>
      <c r="Z288" s="478">
        <f t="shared" si="89"/>
        <v>0</v>
      </c>
      <c r="AA288" s="478">
        <f t="shared" si="90"/>
        <v>0</v>
      </c>
      <c r="AB288" s="478">
        <f t="shared" si="91"/>
        <v>0</v>
      </c>
    </row>
    <row r="289" spans="1:28" x14ac:dyDescent="0.2">
      <c r="A289" s="169" t="s">
        <v>343</v>
      </c>
      <c r="B289" s="169" t="s">
        <v>416</v>
      </c>
      <c r="C289" s="475">
        <v>14200</v>
      </c>
      <c r="D289" s="475">
        <v>4200</v>
      </c>
      <c r="E289" s="477" t="str">
        <f t="shared" si="92"/>
        <v>Inverell</v>
      </c>
      <c r="F289" s="477" t="str">
        <f t="shared" si="70"/>
        <v>N</v>
      </c>
      <c r="G289" s="477">
        <f t="shared" si="71"/>
        <v>11</v>
      </c>
      <c r="H289" s="477">
        <f t="shared" si="72"/>
        <v>0</v>
      </c>
      <c r="I289" s="478">
        <f t="shared" si="73"/>
        <v>16936</v>
      </c>
      <c r="J289" s="454"/>
      <c r="K289" s="478">
        <f t="shared" si="74"/>
        <v>7880</v>
      </c>
      <c r="L289" s="478">
        <f t="shared" si="75"/>
        <v>0</v>
      </c>
      <c r="M289" s="478" t="str">
        <f t="shared" si="76"/>
        <v>Y</v>
      </c>
      <c r="N289" s="478">
        <f t="shared" si="77"/>
        <v>0</v>
      </c>
      <c r="O289" s="478" t="str">
        <f t="shared" si="78"/>
        <v>Y</v>
      </c>
      <c r="P289" s="478">
        <f t="shared" si="79"/>
        <v>0</v>
      </c>
      <c r="Q289" s="478">
        <f t="shared" si="80"/>
        <v>0</v>
      </c>
      <c r="R289" s="478">
        <f t="shared" si="81"/>
        <v>0</v>
      </c>
      <c r="S289" s="478" t="str">
        <f t="shared" si="82"/>
        <v>Y</v>
      </c>
      <c r="T289" s="478">
        <f t="shared" si="83"/>
        <v>0</v>
      </c>
      <c r="U289" s="478">
        <f t="shared" si="84"/>
        <v>0</v>
      </c>
      <c r="V289" s="478">
        <f t="shared" si="85"/>
        <v>0</v>
      </c>
      <c r="W289" s="478">
        <f t="shared" si="86"/>
        <v>0</v>
      </c>
      <c r="X289" s="478">
        <f t="shared" si="87"/>
        <v>0</v>
      </c>
      <c r="Y289" s="478">
        <f t="shared" si="88"/>
        <v>0</v>
      </c>
      <c r="Z289" s="478">
        <f t="shared" si="89"/>
        <v>0</v>
      </c>
      <c r="AA289" s="478" t="str">
        <f t="shared" si="90"/>
        <v>Y</v>
      </c>
      <c r="AB289" s="478" t="str">
        <f t="shared" si="91"/>
        <v>Facility</v>
      </c>
    </row>
    <row r="290" spans="1:28" x14ac:dyDescent="0.2">
      <c r="A290" s="169" t="s">
        <v>381</v>
      </c>
      <c r="B290" s="169" t="s">
        <v>417</v>
      </c>
      <c r="C290" s="475">
        <v>14250</v>
      </c>
      <c r="D290" s="475">
        <v>4250</v>
      </c>
      <c r="E290" s="477" t="str">
        <f t="shared" si="92"/>
        <v>Jerilderie</v>
      </c>
      <c r="F290" s="477" t="str">
        <f t="shared" si="70"/>
        <v>N</v>
      </c>
      <c r="G290" s="477">
        <f t="shared" si="71"/>
        <v>8</v>
      </c>
      <c r="H290" s="477">
        <f t="shared" si="72"/>
        <v>0</v>
      </c>
      <c r="I290" s="478">
        <f t="shared" si="73"/>
        <v>1526</v>
      </c>
      <c r="J290" s="454"/>
      <c r="K290" s="478">
        <f t="shared" si="74"/>
        <v>527</v>
      </c>
      <c r="L290" s="478">
        <f t="shared" si="75"/>
        <v>0</v>
      </c>
      <c r="M290" s="478" t="str">
        <f t="shared" si="76"/>
        <v>Y</v>
      </c>
      <c r="N290" s="478">
        <f t="shared" si="77"/>
        <v>0</v>
      </c>
      <c r="O290" s="478" t="str">
        <f t="shared" si="78"/>
        <v>Y</v>
      </c>
      <c r="P290" s="478">
        <f t="shared" si="79"/>
        <v>0</v>
      </c>
      <c r="Q290" s="478">
        <f t="shared" si="80"/>
        <v>0</v>
      </c>
      <c r="R290" s="478">
        <f t="shared" si="81"/>
        <v>0</v>
      </c>
      <c r="S290" s="478">
        <f t="shared" si="82"/>
        <v>0</v>
      </c>
      <c r="T290" s="478">
        <f t="shared" si="83"/>
        <v>0</v>
      </c>
      <c r="U290" s="478">
        <f t="shared" si="84"/>
        <v>0</v>
      </c>
      <c r="V290" s="478">
        <f t="shared" si="85"/>
        <v>0</v>
      </c>
      <c r="W290" s="478">
        <f t="shared" si="86"/>
        <v>0</v>
      </c>
      <c r="X290" s="478">
        <f t="shared" si="87"/>
        <v>0</v>
      </c>
      <c r="Y290" s="478">
        <f t="shared" si="88"/>
        <v>0</v>
      </c>
      <c r="Z290" s="478">
        <f t="shared" si="89"/>
        <v>0</v>
      </c>
      <c r="AA290" s="478">
        <f t="shared" si="90"/>
        <v>0</v>
      </c>
      <c r="AB290" s="478">
        <f t="shared" si="91"/>
        <v>0</v>
      </c>
    </row>
    <row r="291" spans="1:28" x14ac:dyDescent="0.2">
      <c r="A291" s="169" t="s">
        <v>362</v>
      </c>
      <c r="B291" s="169" t="s">
        <v>418</v>
      </c>
      <c r="C291" s="475">
        <v>14300</v>
      </c>
      <c r="D291" s="475">
        <v>4300</v>
      </c>
      <c r="E291" s="477" t="str">
        <f t="shared" si="92"/>
        <v>Junee</v>
      </c>
      <c r="F291" s="477" t="str">
        <f t="shared" si="70"/>
        <v>N</v>
      </c>
      <c r="G291" s="477">
        <f t="shared" si="71"/>
        <v>10</v>
      </c>
      <c r="H291" s="477">
        <f t="shared" si="72"/>
        <v>0</v>
      </c>
      <c r="I291" s="478">
        <f t="shared" si="73"/>
        <v>6230</v>
      </c>
      <c r="J291" s="454"/>
      <c r="K291" s="478">
        <f t="shared" si="74"/>
        <v>2330</v>
      </c>
      <c r="L291" s="478">
        <f t="shared" si="75"/>
        <v>0</v>
      </c>
      <c r="M291" s="478" t="str">
        <f t="shared" si="76"/>
        <v>Y</v>
      </c>
      <c r="N291" s="478">
        <f t="shared" si="77"/>
        <v>0</v>
      </c>
      <c r="O291" s="478" t="str">
        <f t="shared" si="78"/>
        <v>Y</v>
      </c>
      <c r="P291" s="478">
        <f t="shared" si="79"/>
        <v>0</v>
      </c>
      <c r="Q291" s="478">
        <f t="shared" si="80"/>
        <v>0</v>
      </c>
      <c r="R291" s="478">
        <f t="shared" si="81"/>
        <v>0</v>
      </c>
      <c r="S291" s="478" t="str">
        <f t="shared" si="82"/>
        <v>Y</v>
      </c>
      <c r="T291" s="478">
        <f t="shared" si="83"/>
        <v>0</v>
      </c>
      <c r="U291" s="478">
        <f t="shared" si="84"/>
        <v>0</v>
      </c>
      <c r="V291" s="478">
        <f t="shared" si="85"/>
        <v>0</v>
      </c>
      <c r="W291" s="478">
        <f t="shared" si="86"/>
        <v>0</v>
      </c>
      <c r="X291" s="478">
        <f t="shared" si="87"/>
        <v>0</v>
      </c>
      <c r="Y291" s="478">
        <f t="shared" si="88"/>
        <v>0</v>
      </c>
      <c r="Z291" s="478">
        <f t="shared" si="89"/>
        <v>0</v>
      </c>
      <c r="AA291" s="478" t="str">
        <f t="shared" si="90"/>
        <v>Y</v>
      </c>
      <c r="AB291" s="478" t="str">
        <f t="shared" si="91"/>
        <v>Facility</v>
      </c>
    </row>
    <row r="292" spans="1:28" x14ac:dyDescent="0.2">
      <c r="A292" s="169" t="s">
        <v>358</v>
      </c>
      <c r="B292" s="169" t="s">
        <v>419</v>
      </c>
      <c r="C292" s="475">
        <v>14350</v>
      </c>
      <c r="D292" s="475">
        <v>4350</v>
      </c>
      <c r="E292" s="477" t="str">
        <f t="shared" si="92"/>
        <v>Kempsey</v>
      </c>
      <c r="F292" s="477" t="str">
        <f t="shared" si="70"/>
        <v>R</v>
      </c>
      <c r="G292" s="477">
        <f t="shared" si="71"/>
        <v>4</v>
      </c>
      <c r="H292" s="477">
        <f t="shared" si="72"/>
        <v>0</v>
      </c>
      <c r="I292" s="478">
        <f t="shared" si="73"/>
        <v>29684</v>
      </c>
      <c r="J292" s="454"/>
      <c r="K292" s="478">
        <f t="shared" si="74"/>
        <v>14260</v>
      </c>
      <c r="L292" s="478">
        <f t="shared" si="75"/>
        <v>0</v>
      </c>
      <c r="M292" s="478" t="str">
        <f t="shared" si="76"/>
        <v>Y</v>
      </c>
      <c r="N292" s="478">
        <f t="shared" si="77"/>
        <v>0</v>
      </c>
      <c r="O292" s="478" t="str">
        <f t="shared" si="78"/>
        <v>Y</v>
      </c>
      <c r="P292" s="478">
        <f t="shared" si="79"/>
        <v>0</v>
      </c>
      <c r="Q292" s="478">
        <f t="shared" si="80"/>
        <v>0</v>
      </c>
      <c r="R292" s="478">
        <f t="shared" si="81"/>
        <v>0</v>
      </c>
      <c r="S292" s="478" t="str">
        <f t="shared" si="82"/>
        <v>Y</v>
      </c>
      <c r="T292" s="478">
        <f t="shared" si="83"/>
        <v>0</v>
      </c>
      <c r="U292" s="478">
        <f t="shared" si="84"/>
        <v>0</v>
      </c>
      <c r="V292" s="478">
        <f t="shared" si="85"/>
        <v>0</v>
      </c>
      <c r="W292" s="478" t="str">
        <f t="shared" si="86"/>
        <v>Y</v>
      </c>
      <c r="X292" s="478">
        <f t="shared" si="87"/>
        <v>0</v>
      </c>
      <c r="Y292" s="478">
        <f t="shared" si="88"/>
        <v>0</v>
      </c>
      <c r="Z292" s="478">
        <f t="shared" si="89"/>
        <v>0</v>
      </c>
      <c r="AA292" s="478" t="str">
        <f t="shared" si="90"/>
        <v>Y</v>
      </c>
      <c r="AB292" s="478" t="str">
        <f t="shared" si="91"/>
        <v>Facility</v>
      </c>
    </row>
    <row r="293" spans="1:28" x14ac:dyDescent="0.2">
      <c r="A293" s="169" t="s">
        <v>349</v>
      </c>
      <c r="B293" s="169" t="s">
        <v>423</v>
      </c>
      <c r="C293" s="475">
        <v>14550</v>
      </c>
      <c r="D293" s="475">
        <v>4550</v>
      </c>
      <c r="E293" s="477" t="str">
        <f t="shared" si="92"/>
        <v>Kyogle</v>
      </c>
      <c r="F293" s="477" t="str">
        <f t="shared" si="70"/>
        <v>R</v>
      </c>
      <c r="G293" s="477">
        <f t="shared" si="71"/>
        <v>10</v>
      </c>
      <c r="H293" s="477">
        <f t="shared" si="72"/>
        <v>0</v>
      </c>
      <c r="I293" s="478">
        <f t="shared" si="73"/>
        <v>9537</v>
      </c>
      <c r="J293" s="454"/>
      <c r="K293" s="478">
        <f t="shared" si="74"/>
        <v>4063</v>
      </c>
      <c r="L293" s="478">
        <f t="shared" si="75"/>
        <v>0</v>
      </c>
      <c r="M293" s="478" t="str">
        <f t="shared" si="76"/>
        <v>Y</v>
      </c>
      <c r="N293" s="478">
        <f t="shared" si="77"/>
        <v>0</v>
      </c>
      <c r="O293" s="478" t="str">
        <f t="shared" si="78"/>
        <v>Y</v>
      </c>
      <c r="P293" s="478">
        <f t="shared" si="79"/>
        <v>0</v>
      </c>
      <c r="Q293" s="478">
        <f t="shared" si="80"/>
        <v>0</v>
      </c>
      <c r="R293" s="478">
        <f t="shared" si="81"/>
        <v>0</v>
      </c>
      <c r="S293" s="478" t="str">
        <f t="shared" si="82"/>
        <v>Y</v>
      </c>
      <c r="T293" s="478">
        <f t="shared" si="83"/>
        <v>0</v>
      </c>
      <c r="U293" s="478">
        <f t="shared" si="84"/>
        <v>0</v>
      </c>
      <c r="V293" s="478">
        <f t="shared" si="85"/>
        <v>0</v>
      </c>
      <c r="W293" s="478">
        <f t="shared" si="86"/>
        <v>0</v>
      </c>
      <c r="X293" s="478">
        <f t="shared" si="87"/>
        <v>0</v>
      </c>
      <c r="Y293" s="478">
        <f t="shared" si="88"/>
        <v>0</v>
      </c>
      <c r="Z293" s="478">
        <f t="shared" si="89"/>
        <v>0</v>
      </c>
      <c r="AA293" s="478" t="str">
        <f t="shared" si="90"/>
        <v>Y</v>
      </c>
      <c r="AB293" s="478" t="str">
        <f t="shared" si="91"/>
        <v>Facility</v>
      </c>
    </row>
    <row r="294" spans="1:28" x14ac:dyDescent="0.2">
      <c r="A294" s="169" t="s">
        <v>353</v>
      </c>
      <c r="B294" s="169" t="s">
        <v>424</v>
      </c>
      <c r="C294" s="475">
        <v>14600</v>
      </c>
      <c r="D294" s="475">
        <v>4600</v>
      </c>
      <c r="E294" s="477" t="str">
        <f t="shared" si="92"/>
        <v>Lachlan</v>
      </c>
      <c r="F294" s="477" t="str">
        <f t="shared" si="70"/>
        <v>N</v>
      </c>
      <c r="G294" s="477">
        <f t="shared" si="71"/>
        <v>10</v>
      </c>
      <c r="H294" s="477">
        <f t="shared" si="72"/>
        <v>0</v>
      </c>
      <c r="I294" s="478">
        <f t="shared" si="73"/>
        <v>6767</v>
      </c>
      <c r="J294" s="454"/>
      <c r="K294" s="478">
        <f t="shared" si="74"/>
        <v>2533</v>
      </c>
      <c r="L294" s="478">
        <f t="shared" si="75"/>
        <v>0</v>
      </c>
      <c r="M294" s="478" t="str">
        <f t="shared" si="76"/>
        <v>Y</v>
      </c>
      <c r="N294" s="478">
        <f t="shared" si="77"/>
        <v>0</v>
      </c>
      <c r="O294" s="478" t="str">
        <f t="shared" si="78"/>
        <v>Y</v>
      </c>
      <c r="P294" s="478">
        <f t="shared" si="79"/>
        <v>0</v>
      </c>
      <c r="Q294" s="478">
        <f t="shared" si="80"/>
        <v>0</v>
      </c>
      <c r="R294" s="478">
        <f t="shared" si="81"/>
        <v>0</v>
      </c>
      <c r="S294" s="478">
        <f t="shared" si="82"/>
        <v>0</v>
      </c>
      <c r="T294" s="478">
        <f t="shared" si="83"/>
        <v>0</v>
      </c>
      <c r="U294" s="478" t="str">
        <f t="shared" si="84"/>
        <v>Y</v>
      </c>
      <c r="V294" s="478">
        <f t="shared" si="85"/>
        <v>0</v>
      </c>
      <c r="W294" s="478">
        <f t="shared" si="86"/>
        <v>0</v>
      </c>
      <c r="X294" s="478">
        <f t="shared" si="87"/>
        <v>0</v>
      </c>
      <c r="Y294" s="478">
        <f t="shared" si="88"/>
        <v>0</v>
      </c>
      <c r="Z294" s="478">
        <f t="shared" si="89"/>
        <v>0</v>
      </c>
      <c r="AA294" s="478">
        <f t="shared" si="90"/>
        <v>0</v>
      </c>
      <c r="AB294" s="478">
        <f t="shared" si="91"/>
        <v>0</v>
      </c>
    </row>
    <row r="295" spans="1:28" x14ac:dyDescent="0.2">
      <c r="A295" s="169" t="s">
        <v>381</v>
      </c>
      <c r="B295" s="169" t="s">
        <v>427</v>
      </c>
      <c r="C295" s="475">
        <v>14750</v>
      </c>
      <c r="D295" s="475">
        <v>4750</v>
      </c>
      <c r="E295" s="477" t="str">
        <f t="shared" si="92"/>
        <v>Leeton</v>
      </c>
      <c r="F295" s="477" t="str">
        <f t="shared" si="70"/>
        <v>N</v>
      </c>
      <c r="G295" s="477">
        <f t="shared" si="71"/>
        <v>11</v>
      </c>
      <c r="H295" s="477">
        <f t="shared" si="72"/>
        <v>0</v>
      </c>
      <c r="I295" s="478">
        <f t="shared" si="73"/>
        <v>11645</v>
      </c>
      <c r="J295" s="454"/>
      <c r="K295" s="478">
        <f t="shared" si="74"/>
        <v>5269</v>
      </c>
      <c r="L295" s="478">
        <f t="shared" si="75"/>
        <v>0</v>
      </c>
      <c r="M295" s="478" t="str">
        <f t="shared" si="76"/>
        <v>Y</v>
      </c>
      <c r="N295" s="478">
        <f t="shared" si="77"/>
        <v>0</v>
      </c>
      <c r="O295" s="478" t="str">
        <f t="shared" si="78"/>
        <v>Y</v>
      </c>
      <c r="P295" s="478">
        <f t="shared" si="79"/>
        <v>0</v>
      </c>
      <c r="Q295" s="478">
        <f t="shared" si="80"/>
        <v>0</v>
      </c>
      <c r="R295" s="478">
        <f t="shared" si="81"/>
        <v>0</v>
      </c>
      <c r="S295" s="478" t="str">
        <f t="shared" si="82"/>
        <v>Y</v>
      </c>
      <c r="T295" s="478">
        <f t="shared" si="83"/>
        <v>0</v>
      </c>
      <c r="U295" s="478">
        <f t="shared" si="84"/>
        <v>0</v>
      </c>
      <c r="V295" s="478">
        <f t="shared" si="85"/>
        <v>0</v>
      </c>
      <c r="W295" s="478">
        <f t="shared" si="86"/>
        <v>0</v>
      </c>
      <c r="X295" s="478">
        <f t="shared" si="87"/>
        <v>0</v>
      </c>
      <c r="Y295" s="478" t="str">
        <f t="shared" si="88"/>
        <v>Y</v>
      </c>
      <c r="Z295" s="478">
        <f t="shared" si="89"/>
        <v>0</v>
      </c>
      <c r="AA295" s="478" t="str">
        <f t="shared" si="90"/>
        <v>Y</v>
      </c>
      <c r="AB295" s="478" t="str">
        <f t="shared" si="91"/>
        <v>Facility</v>
      </c>
    </row>
    <row r="296" spans="1:28" x14ac:dyDescent="0.2">
      <c r="A296" s="169" t="s">
        <v>349</v>
      </c>
      <c r="B296" s="169" t="s">
        <v>428</v>
      </c>
      <c r="C296" s="475">
        <v>14850</v>
      </c>
      <c r="D296" s="475">
        <v>4850</v>
      </c>
      <c r="E296" s="477" t="str">
        <f t="shared" si="92"/>
        <v>Lismore</v>
      </c>
      <c r="F296" s="477" t="str">
        <f t="shared" si="70"/>
        <v>R</v>
      </c>
      <c r="G296" s="477">
        <f t="shared" si="71"/>
        <v>4</v>
      </c>
      <c r="H296" s="477">
        <f t="shared" si="72"/>
        <v>0</v>
      </c>
      <c r="I296" s="478">
        <f t="shared" si="73"/>
        <v>44741</v>
      </c>
      <c r="J296" s="454"/>
      <c r="K296" s="478">
        <f t="shared" si="74"/>
        <v>18467</v>
      </c>
      <c r="L296" s="478">
        <f t="shared" si="75"/>
        <v>0</v>
      </c>
      <c r="M296" s="478" t="str">
        <f t="shared" si="76"/>
        <v>Y</v>
      </c>
      <c r="N296" s="478">
        <f t="shared" si="77"/>
        <v>0</v>
      </c>
      <c r="O296" s="478" t="str">
        <f t="shared" si="78"/>
        <v>Y</v>
      </c>
      <c r="P296" s="478">
        <f t="shared" si="79"/>
        <v>0</v>
      </c>
      <c r="Q296" s="478">
        <f t="shared" si="80"/>
        <v>0</v>
      </c>
      <c r="R296" s="478">
        <f t="shared" si="81"/>
        <v>0</v>
      </c>
      <c r="S296" s="478" t="str">
        <f t="shared" si="82"/>
        <v>Y</v>
      </c>
      <c r="T296" s="478">
        <f t="shared" si="83"/>
        <v>0</v>
      </c>
      <c r="U296" s="478">
        <f t="shared" si="84"/>
        <v>0</v>
      </c>
      <c r="V296" s="478">
        <f t="shared" si="85"/>
        <v>0</v>
      </c>
      <c r="W296" s="478" t="str">
        <f t="shared" si="86"/>
        <v>Y</v>
      </c>
      <c r="X296" s="478">
        <f t="shared" si="87"/>
        <v>0</v>
      </c>
      <c r="Y296" s="478">
        <f t="shared" si="88"/>
        <v>0</v>
      </c>
      <c r="Z296" s="478">
        <f t="shared" si="89"/>
        <v>0</v>
      </c>
      <c r="AA296" s="478" t="str">
        <f t="shared" si="90"/>
        <v>Y</v>
      </c>
      <c r="AB296" s="478" t="str">
        <f t="shared" si="91"/>
        <v>Facility</v>
      </c>
    </row>
    <row r="297" spans="1:28" x14ac:dyDescent="0.2">
      <c r="A297" s="169" t="s">
        <v>353</v>
      </c>
      <c r="B297" s="169" t="s">
        <v>429</v>
      </c>
      <c r="C297" s="475">
        <v>14870</v>
      </c>
      <c r="D297" s="475">
        <v>4880</v>
      </c>
      <c r="E297" s="477" t="str">
        <f t="shared" si="92"/>
        <v xml:space="preserve">Lithgow </v>
      </c>
      <c r="F297" s="477" t="str">
        <f t="shared" si="70"/>
        <v>N</v>
      </c>
      <c r="G297" s="477">
        <f t="shared" si="71"/>
        <v>4</v>
      </c>
      <c r="H297" s="477">
        <f t="shared" si="72"/>
        <v>0</v>
      </c>
      <c r="I297" s="478">
        <f t="shared" si="73"/>
        <v>21416</v>
      </c>
      <c r="J297" s="454"/>
      <c r="K297" s="478">
        <f t="shared" si="74"/>
        <v>11350</v>
      </c>
      <c r="L297" s="478">
        <f t="shared" si="75"/>
        <v>0</v>
      </c>
      <c r="M297" s="478" t="str">
        <f t="shared" si="76"/>
        <v>Y</v>
      </c>
      <c r="N297" s="478">
        <f t="shared" si="77"/>
        <v>0</v>
      </c>
      <c r="O297" s="478" t="str">
        <f t="shared" si="78"/>
        <v>Y</v>
      </c>
      <c r="P297" s="478">
        <f t="shared" si="79"/>
        <v>0</v>
      </c>
      <c r="Q297" s="478">
        <f t="shared" si="80"/>
        <v>0</v>
      </c>
      <c r="R297" s="478">
        <f t="shared" si="81"/>
        <v>0</v>
      </c>
      <c r="S297" s="478" t="str">
        <f t="shared" si="82"/>
        <v>Y</v>
      </c>
      <c r="T297" s="478">
        <f t="shared" si="83"/>
        <v>0</v>
      </c>
      <c r="U297" s="478">
        <f t="shared" si="84"/>
        <v>0</v>
      </c>
      <c r="V297" s="478">
        <f t="shared" si="85"/>
        <v>0</v>
      </c>
      <c r="W297" s="478">
        <f t="shared" si="86"/>
        <v>0</v>
      </c>
      <c r="X297" s="478">
        <f t="shared" si="87"/>
        <v>0</v>
      </c>
      <c r="Y297" s="478" t="str">
        <f t="shared" si="88"/>
        <v>Y</v>
      </c>
      <c r="Z297" s="478">
        <f t="shared" si="89"/>
        <v>0</v>
      </c>
      <c r="AA297" s="478" t="str">
        <f t="shared" si="90"/>
        <v>Y</v>
      </c>
      <c r="AB297" s="478" t="str">
        <f t="shared" si="91"/>
        <v>Facility</v>
      </c>
    </row>
    <row r="298" spans="1:28" x14ac:dyDescent="0.2">
      <c r="A298" s="169" t="s">
        <v>343</v>
      </c>
      <c r="B298" s="169" t="s">
        <v>431</v>
      </c>
      <c r="C298" s="475">
        <v>14920</v>
      </c>
      <c r="D298" s="475">
        <v>4920</v>
      </c>
      <c r="E298" s="477" t="str">
        <f t="shared" si="92"/>
        <v>Liverpool Plains</v>
      </c>
      <c r="F298" s="477" t="str">
        <f t="shared" si="70"/>
        <v>N</v>
      </c>
      <c r="G298" s="477">
        <f t="shared" si="71"/>
        <v>10</v>
      </c>
      <c r="H298" s="477">
        <f t="shared" si="72"/>
        <v>0</v>
      </c>
      <c r="I298" s="478">
        <f t="shared" si="73"/>
        <v>7759</v>
      </c>
      <c r="J298" s="454"/>
      <c r="K298" s="478">
        <f t="shared" si="74"/>
        <v>2912</v>
      </c>
      <c r="L298" s="478">
        <f t="shared" si="75"/>
        <v>0</v>
      </c>
      <c r="M298" s="478" t="str">
        <f t="shared" si="76"/>
        <v>Y</v>
      </c>
      <c r="N298" s="478">
        <f t="shared" si="77"/>
        <v>0</v>
      </c>
      <c r="O298" s="478" t="str">
        <f t="shared" si="78"/>
        <v>Y</v>
      </c>
      <c r="P298" s="478">
        <f t="shared" si="79"/>
        <v>0</v>
      </c>
      <c r="Q298" s="478">
        <f t="shared" si="80"/>
        <v>0</v>
      </c>
      <c r="R298" s="478">
        <f t="shared" si="81"/>
        <v>0</v>
      </c>
      <c r="S298" s="478" t="str">
        <f t="shared" si="82"/>
        <v>Y</v>
      </c>
      <c r="T298" s="478">
        <f t="shared" si="83"/>
        <v>0</v>
      </c>
      <c r="U298" s="478">
        <f t="shared" si="84"/>
        <v>0</v>
      </c>
      <c r="V298" s="478">
        <f t="shared" si="85"/>
        <v>0</v>
      </c>
      <c r="W298" s="478">
        <f t="shared" si="86"/>
        <v>0</v>
      </c>
      <c r="X298" s="478">
        <f t="shared" si="87"/>
        <v>0</v>
      </c>
      <c r="Y298" s="478" t="str">
        <f t="shared" si="88"/>
        <v>Y</v>
      </c>
      <c r="Z298" s="478">
        <f t="shared" si="89"/>
        <v>0</v>
      </c>
      <c r="AA298" s="478" t="str">
        <f t="shared" si="90"/>
        <v>Y</v>
      </c>
      <c r="AB298" s="478" t="str">
        <f t="shared" si="91"/>
        <v>Facility</v>
      </c>
    </row>
    <row r="299" spans="1:28" x14ac:dyDescent="0.2">
      <c r="A299" s="169" t="s">
        <v>362</v>
      </c>
      <c r="B299" s="169" t="s">
        <v>432</v>
      </c>
      <c r="C299" s="475">
        <v>14950</v>
      </c>
      <c r="D299" s="475">
        <v>4950</v>
      </c>
      <c r="E299" s="477" t="str">
        <f t="shared" si="92"/>
        <v>Lockhart</v>
      </c>
      <c r="F299" s="477" t="str">
        <f t="shared" si="70"/>
        <v>N</v>
      </c>
      <c r="G299" s="477">
        <f t="shared" si="71"/>
        <v>9</v>
      </c>
      <c r="H299" s="477">
        <f t="shared" si="72"/>
        <v>0</v>
      </c>
      <c r="I299" s="478">
        <f t="shared" si="73"/>
        <v>3025</v>
      </c>
      <c r="J299" s="454"/>
      <c r="K299" s="478">
        <f t="shared" si="74"/>
        <v>1446</v>
      </c>
      <c r="L299" s="478">
        <f t="shared" si="75"/>
        <v>0</v>
      </c>
      <c r="M299" s="478" t="str">
        <f t="shared" si="76"/>
        <v>Y</v>
      </c>
      <c r="N299" s="478">
        <f t="shared" si="77"/>
        <v>0</v>
      </c>
      <c r="O299" s="478" t="str">
        <f t="shared" si="78"/>
        <v>Y</v>
      </c>
      <c r="P299" s="478">
        <f t="shared" si="79"/>
        <v>0</v>
      </c>
      <c r="Q299" s="478">
        <f t="shared" si="80"/>
        <v>0</v>
      </c>
      <c r="R299" s="478">
        <f t="shared" si="81"/>
        <v>0</v>
      </c>
      <c r="S299" s="478" t="str">
        <f t="shared" si="82"/>
        <v>Y</v>
      </c>
      <c r="T299" s="478">
        <f t="shared" si="83"/>
        <v>0</v>
      </c>
      <c r="U299" s="478">
        <f t="shared" si="84"/>
        <v>0</v>
      </c>
      <c r="V299" s="478">
        <f t="shared" si="85"/>
        <v>0</v>
      </c>
      <c r="W299" s="478">
        <f t="shared" si="86"/>
        <v>0</v>
      </c>
      <c r="X299" s="478">
        <f t="shared" si="87"/>
        <v>0</v>
      </c>
      <c r="Y299" s="478" t="str">
        <f t="shared" si="88"/>
        <v>Y</v>
      </c>
      <c r="Z299" s="478">
        <f t="shared" si="89"/>
        <v>0</v>
      </c>
      <c r="AA299" s="478" t="str">
        <f t="shared" si="90"/>
        <v>Y</v>
      </c>
      <c r="AB299" s="478" t="str">
        <f t="shared" si="91"/>
        <v>Facility</v>
      </c>
    </row>
    <row r="300" spans="1:28" x14ac:dyDescent="0.2">
      <c r="A300" s="169" t="s">
        <v>353</v>
      </c>
      <c r="B300" s="169" t="s">
        <v>435</v>
      </c>
      <c r="C300" s="475">
        <v>15270</v>
      </c>
      <c r="D300" s="475">
        <v>5270</v>
      </c>
      <c r="E300" s="477" t="str">
        <f t="shared" si="92"/>
        <v>Mid-Western</v>
      </c>
      <c r="F300" s="477" t="str">
        <f t="shared" si="70"/>
        <v>N</v>
      </c>
      <c r="G300" s="477">
        <f t="shared" si="71"/>
        <v>4</v>
      </c>
      <c r="H300" s="477">
        <f t="shared" si="72"/>
        <v>0</v>
      </c>
      <c r="I300" s="478">
        <f t="shared" si="73"/>
        <v>24191</v>
      </c>
      <c r="J300" s="454"/>
      <c r="K300" s="478">
        <f t="shared" si="74"/>
        <v>14633</v>
      </c>
      <c r="L300" s="478">
        <f t="shared" si="75"/>
        <v>0</v>
      </c>
      <c r="M300" s="478" t="str">
        <f t="shared" si="76"/>
        <v>Y</v>
      </c>
      <c r="N300" s="478">
        <f t="shared" si="77"/>
        <v>0</v>
      </c>
      <c r="O300" s="478" t="str">
        <f t="shared" si="78"/>
        <v>Y</v>
      </c>
      <c r="P300" s="478">
        <f t="shared" si="79"/>
        <v>0</v>
      </c>
      <c r="Q300" s="478">
        <f t="shared" si="80"/>
        <v>0</v>
      </c>
      <c r="R300" s="478">
        <f t="shared" si="81"/>
        <v>0</v>
      </c>
      <c r="S300" s="478" t="str">
        <f t="shared" si="82"/>
        <v>Y</v>
      </c>
      <c r="T300" s="478">
        <f t="shared" si="83"/>
        <v>0</v>
      </c>
      <c r="U300" s="478">
        <f t="shared" si="84"/>
        <v>0</v>
      </c>
      <c r="V300" s="478">
        <f t="shared" si="85"/>
        <v>0</v>
      </c>
      <c r="W300" s="478">
        <f t="shared" si="86"/>
        <v>0</v>
      </c>
      <c r="X300" s="478">
        <f t="shared" si="87"/>
        <v>0</v>
      </c>
      <c r="Y300" s="478">
        <f t="shared" si="88"/>
        <v>0</v>
      </c>
      <c r="Z300" s="478">
        <f t="shared" si="89"/>
        <v>0</v>
      </c>
      <c r="AA300" s="478" t="str">
        <f t="shared" si="90"/>
        <v>Y</v>
      </c>
      <c r="AB300" s="478" t="str">
        <f t="shared" si="91"/>
        <v>Facility</v>
      </c>
    </row>
    <row r="301" spans="1:28" x14ac:dyDescent="0.2">
      <c r="A301" s="169" t="s">
        <v>343</v>
      </c>
      <c r="B301" s="169" t="s">
        <v>436</v>
      </c>
      <c r="C301" s="475">
        <v>15300</v>
      </c>
      <c r="D301" s="475">
        <v>5300</v>
      </c>
      <c r="E301" s="477" t="str">
        <f t="shared" si="92"/>
        <v>Moree Plains</v>
      </c>
      <c r="F301" s="477" t="str">
        <f t="shared" si="70"/>
        <v>N</v>
      </c>
      <c r="G301" s="477">
        <f t="shared" si="71"/>
        <v>11</v>
      </c>
      <c r="H301" s="477">
        <f t="shared" si="72"/>
        <v>0</v>
      </c>
      <c r="I301" s="478">
        <f t="shared" si="73"/>
        <v>14053</v>
      </c>
      <c r="J301" s="454"/>
      <c r="K301" s="478">
        <f t="shared" si="74"/>
        <v>6580</v>
      </c>
      <c r="L301" s="478">
        <f t="shared" si="75"/>
        <v>0</v>
      </c>
      <c r="M301" s="478" t="str">
        <f t="shared" si="76"/>
        <v>Y</v>
      </c>
      <c r="N301" s="478">
        <f t="shared" si="77"/>
        <v>0</v>
      </c>
      <c r="O301" s="478" t="str">
        <f t="shared" si="78"/>
        <v>Y</v>
      </c>
      <c r="P301" s="478">
        <f t="shared" si="79"/>
        <v>0</v>
      </c>
      <c r="Q301" s="478">
        <f t="shared" si="80"/>
        <v>0</v>
      </c>
      <c r="R301" s="478">
        <f t="shared" si="81"/>
        <v>0</v>
      </c>
      <c r="S301" s="478" t="str">
        <f t="shared" si="82"/>
        <v>Y</v>
      </c>
      <c r="T301" s="478">
        <f t="shared" si="83"/>
        <v>0</v>
      </c>
      <c r="U301" s="478">
        <f t="shared" si="84"/>
        <v>0</v>
      </c>
      <c r="V301" s="478">
        <f t="shared" si="85"/>
        <v>0</v>
      </c>
      <c r="W301" s="478" t="str">
        <f t="shared" si="86"/>
        <v>Y</v>
      </c>
      <c r="X301" s="478">
        <f t="shared" si="87"/>
        <v>0</v>
      </c>
      <c r="Y301" s="478" t="str">
        <f t="shared" si="88"/>
        <v>Y</v>
      </c>
      <c r="Z301" s="478">
        <f t="shared" si="89"/>
        <v>0</v>
      </c>
      <c r="AA301" s="478" t="str">
        <f t="shared" si="90"/>
        <v>Y</v>
      </c>
      <c r="AB301" s="478" t="str">
        <f t="shared" si="91"/>
        <v>Facility</v>
      </c>
    </row>
    <row r="302" spans="1:28" x14ac:dyDescent="0.2">
      <c r="A302" s="169" t="s">
        <v>341</v>
      </c>
      <c r="B302" s="169" t="s">
        <v>438</v>
      </c>
      <c r="C302" s="475">
        <v>15500</v>
      </c>
      <c r="D302" s="475">
        <v>5500</v>
      </c>
      <c r="E302" s="477" t="str">
        <f t="shared" ref="E302:E338" si="93">VLOOKUP($D302,$D$3:$AB$155,2,FALSE)</f>
        <v>Murray</v>
      </c>
      <c r="F302" s="477" t="str">
        <f t="shared" ref="F302:F338" si="94">VLOOKUP($D302,$D$3:$AB$155,3,FALSE)</f>
        <v>N</v>
      </c>
      <c r="G302" s="477">
        <f t="shared" ref="G302:G338" si="95">VLOOKUP($D302,$D$3:$AB$155,4,FALSE)</f>
        <v>10</v>
      </c>
      <c r="H302" s="477">
        <f t="shared" ref="H302:H338" si="96">VLOOKUP($D302,$D$3:$AB$155,5,FALSE)</f>
        <v>0</v>
      </c>
      <c r="I302" s="478">
        <f t="shared" ref="I302:I338" si="97">VLOOKUP($D302,$D$3:$AB$155,6,FALSE)</f>
        <v>7599</v>
      </c>
      <c r="J302" s="454"/>
      <c r="K302" s="478">
        <f t="shared" ref="K302:K338" si="98">VLOOKUP($D302,$D$3:$AB$155,8,FALSE)</f>
        <v>3968</v>
      </c>
      <c r="L302" s="478">
        <f t="shared" ref="L302:L338" si="99">VLOOKUP($D302,$D$3:$AB$155,9,FALSE)</f>
        <v>0</v>
      </c>
      <c r="M302" s="478" t="str">
        <f t="shared" ref="M302:M338" si="100">VLOOKUP($D302,$D$3:$AB$155,10,FALSE)</f>
        <v>Y</v>
      </c>
      <c r="N302" s="478">
        <f t="shared" ref="N302:N338" si="101">VLOOKUP($D302,$D$3:$AB$155,11,FALSE)</f>
        <v>0</v>
      </c>
      <c r="O302" s="478" t="str">
        <f t="shared" ref="O302:O338" si="102">VLOOKUP($D302,$D$3:$AB$155,12,FALSE)</f>
        <v>Y</v>
      </c>
      <c r="P302" s="478">
        <f t="shared" ref="P302:P338" si="103">VLOOKUP($D302,$D$3:$AB$155,13,FALSE)</f>
        <v>0</v>
      </c>
      <c r="Q302" s="478">
        <f t="shared" ref="Q302:Q338" si="104">VLOOKUP($D302,$D$3:$AB$155,14,FALSE)</f>
        <v>0</v>
      </c>
      <c r="R302" s="478">
        <f t="shared" ref="R302:R338" si="105">VLOOKUP($D302,$D$3:$AB$155,15,FALSE)</f>
        <v>0</v>
      </c>
      <c r="S302" s="478" t="str">
        <f t="shared" ref="S302:S338" si="106">VLOOKUP($D302,$D$3:$AB$155,16,FALSE)</f>
        <v>Y</v>
      </c>
      <c r="T302" s="478">
        <f t="shared" ref="T302:T338" si="107">VLOOKUP($D302,$D$3:$AB$155,17,FALSE)</f>
        <v>0</v>
      </c>
      <c r="U302" s="478">
        <f t="shared" ref="U302:U338" si="108">VLOOKUP($D302,$D$3:$AB$155,18,FALSE)</f>
        <v>0</v>
      </c>
      <c r="V302" s="478">
        <f t="shared" ref="V302:V338" si="109">VLOOKUP($D302,$D$3:$AB$155,19,FALSE)</f>
        <v>0</v>
      </c>
      <c r="W302" s="478">
        <f t="shared" ref="W302:W338" si="110">VLOOKUP($D302,$D$3:$AB$155,20,FALSE)</f>
        <v>0</v>
      </c>
      <c r="X302" s="478">
        <f t="shared" ref="X302:X338" si="111">VLOOKUP($D302,$D$3:$AB$155,21,FALSE)</f>
        <v>0</v>
      </c>
      <c r="Y302" s="478">
        <f t="shared" ref="Y302:Y338" si="112">VLOOKUP($D302,$D$3:$AB$155,22,FALSE)</f>
        <v>0</v>
      </c>
      <c r="Z302" s="478">
        <f t="shared" ref="Z302:Z338" si="113">VLOOKUP($D302,$D$3:$AB$155,23,FALSE)</f>
        <v>0</v>
      </c>
      <c r="AA302" s="478" t="str">
        <f t="shared" ref="AA302:AA338" si="114">VLOOKUP($D302,$D$3:$AB$155,24,FALSE)</f>
        <v>Y</v>
      </c>
      <c r="AB302" s="478" t="str">
        <f t="shared" ref="AB302:AB338" si="115">VLOOKUP($D302,$D$3:$AB$155,25,FALSE)</f>
        <v>Facility</v>
      </c>
    </row>
    <row r="303" spans="1:28" x14ac:dyDescent="0.2">
      <c r="A303" s="169" t="s">
        <v>381</v>
      </c>
      <c r="B303" s="169" t="s">
        <v>417</v>
      </c>
      <c r="C303" s="475">
        <v>15550</v>
      </c>
      <c r="D303" s="475">
        <v>5550</v>
      </c>
      <c r="E303" s="477" t="str">
        <f t="shared" si="93"/>
        <v>Murrumbidgee</v>
      </c>
      <c r="F303" s="477" t="str">
        <f t="shared" si="94"/>
        <v>N</v>
      </c>
      <c r="G303" s="477">
        <f t="shared" si="95"/>
        <v>9</v>
      </c>
      <c r="H303" s="477">
        <f t="shared" si="96"/>
        <v>0</v>
      </c>
      <c r="I303" s="478">
        <f t="shared" si="97"/>
        <v>2558</v>
      </c>
      <c r="J303" s="454"/>
      <c r="K303" s="478">
        <f t="shared" si="98"/>
        <v>1070</v>
      </c>
      <c r="L303" s="478">
        <f t="shared" si="99"/>
        <v>0</v>
      </c>
      <c r="M303" s="478" t="str">
        <f t="shared" si="100"/>
        <v>Y</v>
      </c>
      <c r="N303" s="478">
        <f t="shared" si="101"/>
        <v>0</v>
      </c>
      <c r="O303" s="478" t="str">
        <f t="shared" si="102"/>
        <v>Y</v>
      </c>
      <c r="P303" s="478">
        <f t="shared" si="103"/>
        <v>0</v>
      </c>
      <c r="Q303" s="478">
        <f t="shared" si="104"/>
        <v>0</v>
      </c>
      <c r="R303" s="478">
        <f t="shared" si="105"/>
        <v>0</v>
      </c>
      <c r="S303" s="478" t="str">
        <f t="shared" si="106"/>
        <v>Y</v>
      </c>
      <c r="T303" s="478">
        <f t="shared" si="107"/>
        <v>0</v>
      </c>
      <c r="U303" s="478">
        <f t="shared" si="108"/>
        <v>0</v>
      </c>
      <c r="V303" s="478">
        <f t="shared" si="109"/>
        <v>0</v>
      </c>
      <c r="W303" s="478">
        <f t="shared" si="110"/>
        <v>0</v>
      </c>
      <c r="X303" s="478">
        <f t="shared" si="111"/>
        <v>0</v>
      </c>
      <c r="Y303" s="478">
        <f t="shared" si="112"/>
        <v>0</v>
      </c>
      <c r="Z303" s="478">
        <f t="shared" si="113"/>
        <v>0</v>
      </c>
      <c r="AA303" s="478">
        <f t="shared" si="114"/>
        <v>0</v>
      </c>
      <c r="AB303" s="478">
        <f t="shared" si="115"/>
        <v>0</v>
      </c>
    </row>
    <row r="304" spans="1:28" x14ac:dyDescent="0.2">
      <c r="A304" s="169" t="s">
        <v>384</v>
      </c>
      <c r="B304" s="169" t="s">
        <v>439</v>
      </c>
      <c r="C304" s="475">
        <v>15650</v>
      </c>
      <c r="D304" s="475">
        <v>5650</v>
      </c>
      <c r="E304" s="477" t="str">
        <f t="shared" si="93"/>
        <v>Muswellbrook</v>
      </c>
      <c r="F304" s="477" t="str">
        <f t="shared" si="94"/>
        <v>R</v>
      </c>
      <c r="G304" s="477">
        <f t="shared" si="95"/>
        <v>11</v>
      </c>
      <c r="H304" s="477">
        <f t="shared" si="96"/>
        <v>0</v>
      </c>
      <c r="I304" s="478">
        <f t="shared" si="97"/>
        <v>17209</v>
      </c>
      <c r="J304" s="454"/>
      <c r="K304" s="478">
        <f t="shared" si="98"/>
        <v>8045</v>
      </c>
      <c r="L304" s="478">
        <f t="shared" si="99"/>
        <v>0</v>
      </c>
      <c r="M304" s="478" t="str">
        <f t="shared" si="100"/>
        <v>Y</v>
      </c>
      <c r="N304" s="478">
        <f t="shared" si="101"/>
        <v>0</v>
      </c>
      <c r="O304" s="478" t="str">
        <f t="shared" si="102"/>
        <v>Y</v>
      </c>
      <c r="P304" s="478">
        <f t="shared" si="103"/>
        <v>0</v>
      </c>
      <c r="Q304" s="478">
        <f t="shared" si="104"/>
        <v>0</v>
      </c>
      <c r="R304" s="478">
        <f t="shared" si="105"/>
        <v>0</v>
      </c>
      <c r="S304" s="478" t="str">
        <f t="shared" si="106"/>
        <v>Y</v>
      </c>
      <c r="T304" s="478">
        <f t="shared" si="107"/>
        <v>0</v>
      </c>
      <c r="U304" s="478" t="str">
        <f t="shared" si="108"/>
        <v>Y</v>
      </c>
      <c r="V304" s="478">
        <f t="shared" si="109"/>
        <v>0</v>
      </c>
      <c r="W304" s="478">
        <f t="shared" si="110"/>
        <v>0</v>
      </c>
      <c r="X304" s="478">
        <f t="shared" si="111"/>
        <v>0</v>
      </c>
      <c r="Y304" s="478" t="str">
        <f t="shared" si="112"/>
        <v>Y</v>
      </c>
      <c r="Z304" s="478">
        <f t="shared" si="113"/>
        <v>0</v>
      </c>
      <c r="AA304" s="478" t="str">
        <f t="shared" si="114"/>
        <v>Y</v>
      </c>
      <c r="AB304" s="478" t="str">
        <f t="shared" si="115"/>
        <v>Facility</v>
      </c>
    </row>
    <row r="305" spans="1:28" x14ac:dyDescent="0.2">
      <c r="A305" s="169" t="s">
        <v>358</v>
      </c>
      <c r="B305" s="169" t="s">
        <v>440</v>
      </c>
      <c r="C305" s="475">
        <v>15700</v>
      </c>
      <c r="D305" s="475">
        <v>5700</v>
      </c>
      <c r="E305" s="477" t="str">
        <f t="shared" si="93"/>
        <v>Nambucca</v>
      </c>
      <c r="F305" s="477" t="str">
        <f t="shared" si="94"/>
        <v>R</v>
      </c>
      <c r="G305" s="477">
        <f t="shared" si="95"/>
        <v>11</v>
      </c>
      <c r="H305" s="477">
        <f t="shared" si="96"/>
        <v>0</v>
      </c>
      <c r="I305" s="478">
        <f t="shared" si="97"/>
        <v>19598</v>
      </c>
      <c r="J305" s="454"/>
      <c r="K305" s="478">
        <f t="shared" si="98"/>
        <v>9562</v>
      </c>
      <c r="L305" s="478">
        <f t="shared" si="99"/>
        <v>0</v>
      </c>
      <c r="M305" s="478" t="str">
        <f t="shared" si="100"/>
        <v>Y</v>
      </c>
      <c r="N305" s="478">
        <f t="shared" si="101"/>
        <v>0</v>
      </c>
      <c r="O305" s="478" t="str">
        <f t="shared" si="102"/>
        <v>Y</v>
      </c>
      <c r="P305" s="478">
        <f t="shared" si="103"/>
        <v>0</v>
      </c>
      <c r="Q305" s="478" t="str">
        <f t="shared" si="104"/>
        <v>Y</v>
      </c>
      <c r="R305" s="478">
        <f t="shared" si="105"/>
        <v>0</v>
      </c>
      <c r="S305" s="478" t="str">
        <f t="shared" si="106"/>
        <v>Y</v>
      </c>
      <c r="T305" s="478">
        <f t="shared" si="107"/>
        <v>0</v>
      </c>
      <c r="U305" s="478">
        <f t="shared" si="108"/>
        <v>0</v>
      </c>
      <c r="V305" s="478">
        <f t="shared" si="109"/>
        <v>0</v>
      </c>
      <c r="W305" s="478" t="str">
        <f t="shared" si="110"/>
        <v>Y</v>
      </c>
      <c r="X305" s="478">
        <f t="shared" si="111"/>
        <v>0</v>
      </c>
      <c r="Y305" s="478" t="str">
        <f t="shared" si="112"/>
        <v>Y</v>
      </c>
      <c r="Z305" s="478">
        <f t="shared" si="113"/>
        <v>0</v>
      </c>
      <c r="AA305" s="478" t="str">
        <f t="shared" si="114"/>
        <v>Y</v>
      </c>
      <c r="AB305" s="478" t="str">
        <f t="shared" si="115"/>
        <v>Facility</v>
      </c>
    </row>
    <row r="306" spans="1:28" x14ac:dyDescent="0.2">
      <c r="A306" s="169" t="s">
        <v>343</v>
      </c>
      <c r="B306" s="169" t="s">
        <v>441</v>
      </c>
      <c r="C306" s="475">
        <v>15750</v>
      </c>
      <c r="D306" s="475">
        <v>5750</v>
      </c>
      <c r="E306" s="477" t="str">
        <f t="shared" si="93"/>
        <v>Narrabri</v>
      </c>
      <c r="F306" s="477" t="str">
        <f t="shared" si="94"/>
        <v>N</v>
      </c>
      <c r="G306" s="477">
        <f t="shared" si="95"/>
        <v>11</v>
      </c>
      <c r="H306" s="477">
        <f t="shared" si="96"/>
        <v>0</v>
      </c>
      <c r="I306" s="478">
        <f t="shared" si="97"/>
        <v>13799</v>
      </c>
      <c r="J306" s="454"/>
      <c r="K306" s="478">
        <f t="shared" si="98"/>
        <v>5808</v>
      </c>
      <c r="L306" s="478">
        <f t="shared" si="99"/>
        <v>0</v>
      </c>
      <c r="M306" s="478" t="str">
        <f t="shared" si="100"/>
        <v>Y</v>
      </c>
      <c r="N306" s="478">
        <f t="shared" si="101"/>
        <v>0</v>
      </c>
      <c r="O306" s="478" t="str">
        <f t="shared" si="102"/>
        <v>Y</v>
      </c>
      <c r="P306" s="478">
        <f t="shared" si="103"/>
        <v>0</v>
      </c>
      <c r="Q306" s="478">
        <f t="shared" si="104"/>
        <v>0</v>
      </c>
      <c r="R306" s="478">
        <f t="shared" si="105"/>
        <v>0</v>
      </c>
      <c r="S306" s="478" t="str">
        <f t="shared" si="106"/>
        <v>Y</v>
      </c>
      <c r="T306" s="478">
        <f t="shared" si="107"/>
        <v>0</v>
      </c>
      <c r="U306" s="478">
        <f t="shared" si="108"/>
        <v>0</v>
      </c>
      <c r="V306" s="478">
        <f t="shared" si="109"/>
        <v>0</v>
      </c>
      <c r="W306" s="478" t="str">
        <f t="shared" si="110"/>
        <v>Y</v>
      </c>
      <c r="X306" s="478">
        <f t="shared" si="111"/>
        <v>0</v>
      </c>
      <c r="Y306" s="478" t="str">
        <f t="shared" si="112"/>
        <v>Y</v>
      </c>
      <c r="Z306" s="478">
        <f t="shared" si="113"/>
        <v>0</v>
      </c>
      <c r="AA306" s="478" t="str">
        <f t="shared" si="114"/>
        <v>Y</v>
      </c>
      <c r="AB306" s="478" t="str">
        <f t="shared" si="115"/>
        <v>Facility</v>
      </c>
    </row>
    <row r="307" spans="1:28" x14ac:dyDescent="0.2">
      <c r="A307" s="169" t="s">
        <v>381</v>
      </c>
      <c r="B307" s="169" t="s">
        <v>442</v>
      </c>
      <c r="C307" s="475">
        <v>15800</v>
      </c>
      <c r="D307" s="475">
        <v>5800</v>
      </c>
      <c r="E307" s="477" t="str">
        <f t="shared" si="93"/>
        <v>Narrandera</v>
      </c>
      <c r="F307" s="477" t="str">
        <f t="shared" si="94"/>
        <v>N</v>
      </c>
      <c r="G307" s="477">
        <f t="shared" si="95"/>
        <v>10</v>
      </c>
      <c r="H307" s="477">
        <f t="shared" si="96"/>
        <v>0</v>
      </c>
      <c r="I307" s="478">
        <f t="shared" si="97"/>
        <v>5920</v>
      </c>
      <c r="J307" s="454"/>
      <c r="K307" s="478">
        <f t="shared" si="98"/>
        <v>2840</v>
      </c>
      <c r="L307" s="478">
        <f t="shared" si="99"/>
        <v>0</v>
      </c>
      <c r="M307" s="478" t="str">
        <f t="shared" si="100"/>
        <v>Y</v>
      </c>
      <c r="N307" s="478">
        <f t="shared" si="101"/>
        <v>0</v>
      </c>
      <c r="O307" s="478" t="str">
        <f t="shared" si="102"/>
        <v>Y</v>
      </c>
      <c r="P307" s="478">
        <f t="shared" si="103"/>
        <v>0</v>
      </c>
      <c r="Q307" s="478">
        <f t="shared" si="104"/>
        <v>0</v>
      </c>
      <c r="R307" s="478">
        <f t="shared" si="105"/>
        <v>0</v>
      </c>
      <c r="S307" s="478" t="str">
        <f t="shared" si="106"/>
        <v>Y</v>
      </c>
      <c r="T307" s="478">
        <f t="shared" si="107"/>
        <v>0</v>
      </c>
      <c r="U307" s="478">
        <f t="shared" si="108"/>
        <v>0</v>
      </c>
      <c r="V307" s="478">
        <f t="shared" si="109"/>
        <v>0</v>
      </c>
      <c r="W307" s="478">
        <f t="shared" si="110"/>
        <v>0</v>
      </c>
      <c r="X307" s="478">
        <f t="shared" si="111"/>
        <v>0</v>
      </c>
      <c r="Y307" s="478">
        <f t="shared" si="112"/>
        <v>0</v>
      </c>
      <c r="Z307" s="478">
        <f t="shared" si="113"/>
        <v>0</v>
      </c>
      <c r="AA307" s="478">
        <f t="shared" si="114"/>
        <v>0</v>
      </c>
      <c r="AB307" s="478">
        <f t="shared" si="115"/>
        <v>0</v>
      </c>
    </row>
    <row r="308" spans="1:28" x14ac:dyDescent="0.2">
      <c r="A308" s="169" t="s">
        <v>353</v>
      </c>
      <c r="B308" s="169" t="s">
        <v>443</v>
      </c>
      <c r="C308" s="475">
        <v>15850</v>
      </c>
      <c r="D308" s="475">
        <v>5850</v>
      </c>
      <c r="E308" s="477" t="str">
        <f t="shared" si="93"/>
        <v>Narromine</v>
      </c>
      <c r="F308" s="477" t="str">
        <f t="shared" si="94"/>
        <v>N</v>
      </c>
      <c r="G308" s="477">
        <f t="shared" si="95"/>
        <v>10</v>
      </c>
      <c r="H308" s="477">
        <f t="shared" si="96"/>
        <v>0</v>
      </c>
      <c r="I308" s="478">
        <f t="shared" si="97"/>
        <v>6822</v>
      </c>
      <c r="J308" s="454"/>
      <c r="K308" s="478">
        <f t="shared" si="98"/>
        <v>3364</v>
      </c>
      <c r="L308" s="478">
        <f t="shared" si="99"/>
        <v>0</v>
      </c>
      <c r="M308" s="478" t="str">
        <f t="shared" si="100"/>
        <v>Y</v>
      </c>
      <c r="N308" s="478">
        <f t="shared" si="101"/>
        <v>0</v>
      </c>
      <c r="O308" s="478" t="str">
        <f t="shared" si="102"/>
        <v>Y</v>
      </c>
      <c r="P308" s="478">
        <f t="shared" si="103"/>
        <v>0</v>
      </c>
      <c r="Q308" s="478">
        <f t="shared" si="104"/>
        <v>0</v>
      </c>
      <c r="R308" s="478">
        <f t="shared" si="105"/>
        <v>0</v>
      </c>
      <c r="S308" s="478" t="str">
        <f t="shared" si="106"/>
        <v>Y</v>
      </c>
      <c r="T308" s="478">
        <f t="shared" si="107"/>
        <v>0</v>
      </c>
      <c r="U308" s="478">
        <f t="shared" si="108"/>
        <v>0</v>
      </c>
      <c r="V308" s="478">
        <f t="shared" si="109"/>
        <v>0</v>
      </c>
      <c r="W308" s="478">
        <f t="shared" si="110"/>
        <v>0</v>
      </c>
      <c r="X308" s="478">
        <f t="shared" si="111"/>
        <v>0</v>
      </c>
      <c r="Y308" s="478">
        <f t="shared" si="112"/>
        <v>0</v>
      </c>
      <c r="Z308" s="478">
        <f t="shared" si="113"/>
        <v>0</v>
      </c>
      <c r="AA308" s="478" t="str">
        <f t="shared" si="114"/>
        <v>Y</v>
      </c>
      <c r="AB308" s="478" t="str">
        <f t="shared" si="115"/>
        <v>Facility</v>
      </c>
    </row>
    <row r="309" spans="1:28" x14ac:dyDescent="0.2">
      <c r="A309" s="169" t="s">
        <v>353</v>
      </c>
      <c r="B309" s="169" t="s">
        <v>446</v>
      </c>
      <c r="C309" s="475">
        <v>16100</v>
      </c>
      <c r="D309" s="475">
        <v>6110</v>
      </c>
      <c r="E309" s="477" t="str">
        <f t="shared" si="93"/>
        <v>Oberon</v>
      </c>
      <c r="F309" s="477" t="str">
        <f t="shared" si="94"/>
        <v>N</v>
      </c>
      <c r="G309" s="477">
        <f t="shared" si="95"/>
        <v>10</v>
      </c>
      <c r="H309" s="477">
        <f t="shared" si="96"/>
        <v>0</v>
      </c>
      <c r="I309" s="478">
        <f t="shared" si="97"/>
        <v>5318</v>
      </c>
      <c r="J309" s="454"/>
      <c r="K309" s="478">
        <f t="shared" si="98"/>
        <v>2605</v>
      </c>
      <c r="L309" s="478">
        <f t="shared" si="99"/>
        <v>0</v>
      </c>
      <c r="M309" s="478" t="str">
        <f t="shared" si="100"/>
        <v>Y</v>
      </c>
      <c r="N309" s="478">
        <f t="shared" si="101"/>
        <v>0</v>
      </c>
      <c r="O309" s="478" t="str">
        <f t="shared" si="102"/>
        <v>Y</v>
      </c>
      <c r="P309" s="478">
        <f t="shared" si="103"/>
        <v>0</v>
      </c>
      <c r="Q309" s="478">
        <f t="shared" si="104"/>
        <v>0</v>
      </c>
      <c r="R309" s="478">
        <f t="shared" si="105"/>
        <v>0</v>
      </c>
      <c r="S309" s="478">
        <f t="shared" si="106"/>
        <v>0</v>
      </c>
      <c r="T309" s="478">
        <f t="shared" si="107"/>
        <v>0</v>
      </c>
      <c r="U309" s="478">
        <f t="shared" si="108"/>
        <v>0</v>
      </c>
      <c r="V309" s="478">
        <f t="shared" si="109"/>
        <v>0</v>
      </c>
      <c r="W309" s="478">
        <f t="shared" si="110"/>
        <v>0</v>
      </c>
      <c r="X309" s="478">
        <f t="shared" si="111"/>
        <v>0</v>
      </c>
      <c r="Y309" s="478" t="str">
        <f t="shared" si="112"/>
        <v>Y</v>
      </c>
      <c r="Z309" s="478">
        <f t="shared" si="113"/>
        <v>0</v>
      </c>
      <c r="AA309" s="478" t="str">
        <f t="shared" si="114"/>
        <v>Y</v>
      </c>
      <c r="AB309" s="478" t="str">
        <f t="shared" si="115"/>
        <v>Facility</v>
      </c>
    </row>
    <row r="310" spans="1:28" x14ac:dyDescent="0.2">
      <c r="A310" s="169" t="s">
        <v>353</v>
      </c>
      <c r="B310" s="169" t="s">
        <v>447</v>
      </c>
      <c r="C310" s="475">
        <v>16150</v>
      </c>
      <c r="D310" s="475">
        <v>6150</v>
      </c>
      <c r="E310" s="477" t="str">
        <f t="shared" si="93"/>
        <v>Orange</v>
      </c>
      <c r="F310" s="477" t="str">
        <f t="shared" si="94"/>
        <v>N</v>
      </c>
      <c r="G310" s="477">
        <f t="shared" si="95"/>
        <v>4</v>
      </c>
      <c r="H310" s="477">
        <f t="shared" si="96"/>
        <v>0</v>
      </c>
      <c r="I310" s="478">
        <f t="shared" si="97"/>
        <v>41809</v>
      </c>
      <c r="J310" s="454"/>
      <c r="K310" s="478">
        <f t="shared" si="98"/>
        <v>18133</v>
      </c>
      <c r="L310" s="478">
        <f t="shared" si="99"/>
        <v>0</v>
      </c>
      <c r="M310" s="478" t="str">
        <f t="shared" si="100"/>
        <v>Y</v>
      </c>
      <c r="N310" s="478">
        <f t="shared" si="101"/>
        <v>0</v>
      </c>
      <c r="O310" s="478" t="str">
        <f t="shared" si="102"/>
        <v>Y</v>
      </c>
      <c r="P310" s="478">
        <f t="shared" si="103"/>
        <v>0</v>
      </c>
      <c r="Q310" s="478">
        <f t="shared" si="104"/>
        <v>0</v>
      </c>
      <c r="R310" s="478">
        <f t="shared" si="105"/>
        <v>0</v>
      </c>
      <c r="S310" s="478" t="str">
        <f t="shared" si="106"/>
        <v>Y</v>
      </c>
      <c r="T310" s="478">
        <f t="shared" si="107"/>
        <v>0</v>
      </c>
      <c r="U310" s="478">
        <f t="shared" si="108"/>
        <v>0</v>
      </c>
      <c r="V310" s="478">
        <f t="shared" si="109"/>
        <v>0</v>
      </c>
      <c r="W310" s="478" t="str">
        <f t="shared" si="110"/>
        <v>Y</v>
      </c>
      <c r="X310" s="478">
        <f t="shared" si="111"/>
        <v>0</v>
      </c>
      <c r="Y310" s="478" t="str">
        <f t="shared" si="112"/>
        <v>Y</v>
      </c>
      <c r="Z310" s="478">
        <f t="shared" si="113"/>
        <v>0</v>
      </c>
      <c r="AA310" s="478" t="str">
        <f t="shared" si="114"/>
        <v>Y</v>
      </c>
      <c r="AB310" s="478" t="str">
        <f t="shared" si="115"/>
        <v>Facility</v>
      </c>
    </row>
    <row r="311" spans="1:28" x14ac:dyDescent="0.2">
      <c r="A311" s="169" t="s">
        <v>356</v>
      </c>
      <c r="B311" s="169" t="s">
        <v>448</v>
      </c>
      <c r="C311" s="475">
        <v>16180</v>
      </c>
      <c r="D311" s="475">
        <v>6180</v>
      </c>
      <c r="E311" s="477" t="str">
        <f t="shared" si="93"/>
        <v>Palerang</v>
      </c>
      <c r="F311" s="477" t="str">
        <f t="shared" si="94"/>
        <v>N</v>
      </c>
      <c r="G311" s="477">
        <f t="shared" si="95"/>
        <v>11</v>
      </c>
      <c r="H311" s="477">
        <f t="shared" si="96"/>
        <v>0</v>
      </c>
      <c r="I311" s="478">
        <f t="shared" si="97"/>
        <v>15897</v>
      </c>
      <c r="J311" s="454"/>
      <c r="K311" s="478">
        <f t="shared" si="98"/>
        <v>8061</v>
      </c>
      <c r="L311" s="478">
        <f t="shared" si="99"/>
        <v>0</v>
      </c>
      <c r="M311" s="478" t="str">
        <f t="shared" si="100"/>
        <v>Y</v>
      </c>
      <c r="N311" s="478">
        <f t="shared" si="101"/>
        <v>0</v>
      </c>
      <c r="O311" s="478" t="str">
        <f t="shared" si="102"/>
        <v>Y</v>
      </c>
      <c r="P311" s="478">
        <f t="shared" si="103"/>
        <v>0</v>
      </c>
      <c r="Q311" s="478">
        <f t="shared" si="104"/>
        <v>0</v>
      </c>
      <c r="R311" s="478">
        <f t="shared" si="105"/>
        <v>0</v>
      </c>
      <c r="S311" s="478" t="str">
        <f t="shared" si="106"/>
        <v>Y</v>
      </c>
      <c r="T311" s="478">
        <f t="shared" si="107"/>
        <v>0</v>
      </c>
      <c r="U311" s="478">
        <f t="shared" si="108"/>
        <v>0</v>
      </c>
      <c r="V311" s="478">
        <f t="shared" si="109"/>
        <v>0</v>
      </c>
      <c r="W311" s="478" t="str">
        <f t="shared" si="110"/>
        <v>Y</v>
      </c>
      <c r="X311" s="478">
        <f t="shared" si="111"/>
        <v>0</v>
      </c>
      <c r="Y311" s="478">
        <f t="shared" si="112"/>
        <v>0</v>
      </c>
      <c r="Z311" s="478">
        <f t="shared" si="113"/>
        <v>0</v>
      </c>
      <c r="AA311" s="478" t="str">
        <f t="shared" si="114"/>
        <v>Y</v>
      </c>
      <c r="AB311" s="478" t="str">
        <f t="shared" si="115"/>
        <v>Facility</v>
      </c>
    </row>
    <row r="312" spans="1:28" x14ac:dyDescent="0.2">
      <c r="A312" s="169" t="s">
        <v>353</v>
      </c>
      <c r="B312" s="169" t="s">
        <v>449</v>
      </c>
      <c r="C312" s="475">
        <v>16200</v>
      </c>
      <c r="D312" s="475">
        <v>6200</v>
      </c>
      <c r="E312" s="477" t="str">
        <f t="shared" si="93"/>
        <v>Parkes</v>
      </c>
      <c r="F312" s="477" t="str">
        <f t="shared" si="94"/>
        <v>N</v>
      </c>
      <c r="G312" s="477">
        <f t="shared" si="95"/>
        <v>11</v>
      </c>
      <c r="H312" s="477">
        <f t="shared" si="96"/>
        <v>0</v>
      </c>
      <c r="I312" s="478">
        <f t="shared" si="97"/>
        <v>15337</v>
      </c>
      <c r="J312" s="454"/>
      <c r="K312" s="478">
        <f t="shared" si="98"/>
        <v>7930</v>
      </c>
      <c r="L312" s="478">
        <f t="shared" si="99"/>
        <v>0</v>
      </c>
      <c r="M312" s="478" t="str">
        <f t="shared" si="100"/>
        <v>Y</v>
      </c>
      <c r="N312" s="478">
        <f t="shared" si="101"/>
        <v>0</v>
      </c>
      <c r="O312" s="478" t="str">
        <f t="shared" si="102"/>
        <v>Y</v>
      </c>
      <c r="P312" s="478">
        <f t="shared" si="103"/>
        <v>0</v>
      </c>
      <c r="Q312" s="478">
        <f t="shared" si="104"/>
        <v>0</v>
      </c>
      <c r="R312" s="478">
        <f t="shared" si="105"/>
        <v>0</v>
      </c>
      <c r="S312" s="478" t="str">
        <f t="shared" si="106"/>
        <v>Y</v>
      </c>
      <c r="T312" s="478">
        <f t="shared" si="107"/>
        <v>0</v>
      </c>
      <c r="U312" s="478">
        <f t="shared" si="108"/>
        <v>0</v>
      </c>
      <c r="V312" s="478">
        <f t="shared" si="109"/>
        <v>0</v>
      </c>
      <c r="W312" s="478">
        <f t="shared" si="110"/>
        <v>0</v>
      </c>
      <c r="X312" s="478">
        <f t="shared" si="111"/>
        <v>0</v>
      </c>
      <c r="Y312" s="478" t="str">
        <f t="shared" si="112"/>
        <v>Y</v>
      </c>
      <c r="Z312" s="478">
        <f t="shared" si="113"/>
        <v>0</v>
      </c>
      <c r="AA312" s="478" t="str">
        <f t="shared" si="114"/>
        <v>Y</v>
      </c>
      <c r="AB312" s="478" t="str">
        <f t="shared" si="115"/>
        <v>Facility</v>
      </c>
    </row>
    <row r="313" spans="1:28" x14ac:dyDescent="0.2">
      <c r="A313" s="169" t="s">
        <v>356</v>
      </c>
      <c r="B313" s="169" t="s">
        <v>448</v>
      </c>
      <c r="C313" s="475">
        <v>16470</v>
      </c>
      <c r="D313" s="475">
        <v>6470</v>
      </c>
      <c r="E313" s="477" t="str">
        <f t="shared" si="93"/>
        <v>Queanbeyan</v>
      </c>
      <c r="F313" s="477" t="str">
        <f t="shared" si="94"/>
        <v>N</v>
      </c>
      <c r="G313" s="477">
        <f t="shared" si="95"/>
        <v>4</v>
      </c>
      <c r="H313" s="477">
        <f t="shared" si="96"/>
        <v>0</v>
      </c>
      <c r="I313" s="478">
        <f t="shared" si="97"/>
        <v>40657</v>
      </c>
      <c r="J313" s="454"/>
      <c r="K313" s="478">
        <f t="shared" si="98"/>
        <v>17280</v>
      </c>
      <c r="L313" s="478">
        <f t="shared" si="99"/>
        <v>0</v>
      </c>
      <c r="M313" s="478" t="str">
        <f t="shared" si="100"/>
        <v>Y</v>
      </c>
      <c r="N313" s="478">
        <f t="shared" si="101"/>
        <v>0</v>
      </c>
      <c r="O313" s="478" t="str">
        <f t="shared" si="102"/>
        <v>Y</v>
      </c>
      <c r="P313" s="478">
        <f t="shared" si="103"/>
        <v>0</v>
      </c>
      <c r="Q313" s="478">
        <f t="shared" si="104"/>
        <v>0</v>
      </c>
      <c r="R313" s="478">
        <f t="shared" si="105"/>
        <v>0</v>
      </c>
      <c r="S313" s="478" t="str">
        <f t="shared" si="106"/>
        <v>Y</v>
      </c>
      <c r="T313" s="478">
        <f t="shared" si="107"/>
        <v>0</v>
      </c>
      <c r="U313" s="478" t="str">
        <f t="shared" si="108"/>
        <v>Y</v>
      </c>
      <c r="V313" s="478">
        <f t="shared" si="109"/>
        <v>0</v>
      </c>
      <c r="W313" s="478">
        <f t="shared" si="110"/>
        <v>0</v>
      </c>
      <c r="X313" s="478">
        <f t="shared" si="111"/>
        <v>0</v>
      </c>
      <c r="Y313" s="478" t="str">
        <f t="shared" si="112"/>
        <v>Y</v>
      </c>
      <c r="Z313" s="478">
        <f t="shared" si="113"/>
        <v>0</v>
      </c>
      <c r="AA313" s="478" t="str">
        <f t="shared" si="114"/>
        <v>Y</v>
      </c>
      <c r="AB313" s="478" t="str">
        <f t="shared" si="115"/>
        <v>Facility</v>
      </c>
    </row>
    <row r="314" spans="1:28" x14ac:dyDescent="0.2">
      <c r="A314" s="169" t="s">
        <v>349</v>
      </c>
      <c r="B314" s="169" t="s">
        <v>454</v>
      </c>
      <c r="C314" s="475">
        <v>16610</v>
      </c>
      <c r="D314" s="475">
        <v>6610</v>
      </c>
      <c r="E314" s="477" t="str">
        <f t="shared" si="93"/>
        <v>Richmond Valley</v>
      </c>
      <c r="F314" s="477" t="str">
        <f t="shared" si="94"/>
        <v>R</v>
      </c>
      <c r="G314" s="477">
        <f t="shared" si="95"/>
        <v>4</v>
      </c>
      <c r="H314" s="477">
        <f t="shared" si="96"/>
        <v>0</v>
      </c>
      <c r="I314" s="478">
        <f t="shared" si="97"/>
        <v>23181</v>
      </c>
      <c r="J314" s="454"/>
      <c r="K314" s="478">
        <f t="shared" si="98"/>
        <v>11493</v>
      </c>
      <c r="L314" s="478">
        <f t="shared" si="99"/>
        <v>0</v>
      </c>
      <c r="M314" s="478" t="str">
        <f t="shared" si="100"/>
        <v>Y</v>
      </c>
      <c r="N314" s="478">
        <f t="shared" si="101"/>
        <v>0</v>
      </c>
      <c r="O314" s="478" t="str">
        <f t="shared" si="102"/>
        <v>Y</v>
      </c>
      <c r="P314" s="478">
        <f t="shared" si="103"/>
        <v>0</v>
      </c>
      <c r="Q314" s="478">
        <f t="shared" si="104"/>
        <v>0</v>
      </c>
      <c r="R314" s="478">
        <f t="shared" si="105"/>
        <v>0</v>
      </c>
      <c r="S314" s="478" t="str">
        <f t="shared" si="106"/>
        <v>Y</v>
      </c>
      <c r="T314" s="478">
        <f t="shared" si="107"/>
        <v>0</v>
      </c>
      <c r="U314" s="478" t="str">
        <f t="shared" si="108"/>
        <v>Y</v>
      </c>
      <c r="V314" s="478">
        <f t="shared" si="109"/>
        <v>0</v>
      </c>
      <c r="W314" s="478">
        <f t="shared" si="110"/>
        <v>0</v>
      </c>
      <c r="X314" s="478">
        <f t="shared" si="111"/>
        <v>0</v>
      </c>
      <c r="Y314" s="478">
        <f t="shared" si="112"/>
        <v>0</v>
      </c>
      <c r="Z314" s="478">
        <f t="shared" si="113"/>
        <v>0</v>
      </c>
      <c r="AA314" s="478" t="str">
        <f t="shared" si="114"/>
        <v>Y</v>
      </c>
      <c r="AB314" s="478" t="str">
        <f t="shared" si="115"/>
        <v>Facility</v>
      </c>
    </row>
    <row r="315" spans="1:28" x14ac:dyDescent="0.2">
      <c r="A315" s="169" t="s">
        <v>384</v>
      </c>
      <c r="B315" s="169" t="s">
        <v>458</v>
      </c>
      <c r="C315" s="475">
        <v>17000</v>
      </c>
      <c r="D315" s="475">
        <v>7000</v>
      </c>
      <c r="E315" s="477" t="str">
        <f t="shared" si="93"/>
        <v>Singleton</v>
      </c>
      <c r="F315" s="477" t="str">
        <f t="shared" si="94"/>
        <v>R</v>
      </c>
      <c r="G315" s="477">
        <f t="shared" si="95"/>
        <v>4</v>
      </c>
      <c r="H315" s="477">
        <f t="shared" si="96"/>
        <v>0</v>
      </c>
      <c r="I315" s="478">
        <f t="shared" si="97"/>
        <v>24071</v>
      </c>
      <c r="J315" s="454"/>
      <c r="K315" s="478">
        <f t="shared" si="98"/>
        <v>11006</v>
      </c>
      <c r="L315" s="478">
        <f t="shared" si="99"/>
        <v>0</v>
      </c>
      <c r="M315" s="478" t="str">
        <f t="shared" si="100"/>
        <v>Y</v>
      </c>
      <c r="N315" s="478">
        <f t="shared" si="101"/>
        <v>0</v>
      </c>
      <c r="O315" s="478" t="str">
        <f t="shared" si="102"/>
        <v>Y</v>
      </c>
      <c r="P315" s="478">
        <f t="shared" si="103"/>
        <v>0</v>
      </c>
      <c r="Q315" s="478">
        <f t="shared" si="104"/>
        <v>0</v>
      </c>
      <c r="R315" s="478">
        <f t="shared" si="105"/>
        <v>0</v>
      </c>
      <c r="S315" s="478" t="str">
        <f t="shared" si="106"/>
        <v>Y</v>
      </c>
      <c r="T315" s="478">
        <f t="shared" si="107"/>
        <v>0</v>
      </c>
      <c r="U315" s="478">
        <f t="shared" si="108"/>
        <v>0</v>
      </c>
      <c r="V315" s="478">
        <f t="shared" si="109"/>
        <v>0</v>
      </c>
      <c r="W315" s="478">
        <f t="shared" si="110"/>
        <v>0</v>
      </c>
      <c r="X315" s="478">
        <f t="shared" si="111"/>
        <v>0</v>
      </c>
      <c r="Y315" s="478" t="str">
        <f t="shared" si="112"/>
        <v>Y</v>
      </c>
      <c r="Z315" s="478">
        <f t="shared" si="113"/>
        <v>0</v>
      </c>
      <c r="AA315" s="478" t="str">
        <f t="shared" si="114"/>
        <v>Y</v>
      </c>
      <c r="AB315" s="478" t="str">
        <f t="shared" si="115"/>
        <v>Facility</v>
      </c>
    </row>
    <row r="316" spans="1:28" x14ac:dyDescent="0.2">
      <c r="A316" s="169" t="s">
        <v>356</v>
      </c>
      <c r="B316" s="169" t="s">
        <v>368</v>
      </c>
      <c r="C316" s="475">
        <v>17050</v>
      </c>
      <c r="D316" s="475">
        <v>7050</v>
      </c>
      <c r="E316" s="477" t="str">
        <f t="shared" si="93"/>
        <v>Snowy River</v>
      </c>
      <c r="F316" s="477" t="str">
        <f t="shared" si="94"/>
        <v>N</v>
      </c>
      <c r="G316" s="477">
        <f t="shared" si="95"/>
        <v>10</v>
      </c>
      <c r="H316" s="477">
        <f t="shared" si="96"/>
        <v>0</v>
      </c>
      <c r="I316" s="478">
        <f t="shared" si="97"/>
        <v>8178</v>
      </c>
      <c r="J316" s="454"/>
      <c r="K316" s="478">
        <f t="shared" si="98"/>
        <v>5941</v>
      </c>
      <c r="L316" s="478">
        <f t="shared" si="99"/>
        <v>0</v>
      </c>
      <c r="M316" s="478" t="str">
        <f t="shared" si="100"/>
        <v>Y</v>
      </c>
      <c r="N316" s="478">
        <f t="shared" si="101"/>
        <v>0</v>
      </c>
      <c r="O316" s="478" t="str">
        <f t="shared" si="102"/>
        <v>Y</v>
      </c>
      <c r="P316" s="478">
        <f t="shared" si="103"/>
        <v>0</v>
      </c>
      <c r="Q316" s="478">
        <f t="shared" si="104"/>
        <v>0</v>
      </c>
      <c r="R316" s="478">
        <f t="shared" si="105"/>
        <v>0</v>
      </c>
      <c r="S316" s="478" t="str">
        <f t="shared" si="106"/>
        <v>Y</v>
      </c>
      <c r="T316" s="478">
        <f t="shared" si="107"/>
        <v>0</v>
      </c>
      <c r="U316" s="478">
        <f t="shared" si="108"/>
        <v>0</v>
      </c>
      <c r="V316" s="478">
        <f t="shared" si="109"/>
        <v>0</v>
      </c>
      <c r="W316" s="478">
        <f t="shared" si="110"/>
        <v>0</v>
      </c>
      <c r="X316" s="478">
        <f t="shared" si="111"/>
        <v>0</v>
      </c>
      <c r="Y316" s="478">
        <f t="shared" si="112"/>
        <v>0</v>
      </c>
      <c r="Z316" s="478">
        <f t="shared" si="113"/>
        <v>0</v>
      </c>
      <c r="AA316" s="478" t="str">
        <f t="shared" si="114"/>
        <v>Y</v>
      </c>
      <c r="AB316" s="478" t="str">
        <f t="shared" si="115"/>
        <v>Facility</v>
      </c>
    </row>
    <row r="317" spans="1:28" x14ac:dyDescent="0.2">
      <c r="A317" s="169" t="s">
        <v>343</v>
      </c>
      <c r="B317" s="169" t="s">
        <v>462</v>
      </c>
      <c r="C317" s="475">
        <v>17310</v>
      </c>
      <c r="D317" s="475">
        <v>7310</v>
      </c>
      <c r="E317" s="477" t="str">
        <f t="shared" si="93"/>
        <v>Tamworth Regional</v>
      </c>
      <c r="F317" s="477" t="str">
        <f t="shared" si="94"/>
        <v>N</v>
      </c>
      <c r="G317" s="477">
        <f t="shared" si="95"/>
        <v>4</v>
      </c>
      <c r="H317" s="477">
        <f t="shared" si="96"/>
        <v>0</v>
      </c>
      <c r="I317" s="478">
        <f t="shared" si="97"/>
        <v>61121</v>
      </c>
      <c r="J317" s="454"/>
      <c r="K317" s="478">
        <f t="shared" si="98"/>
        <v>27545</v>
      </c>
      <c r="L317" s="478">
        <f t="shared" si="99"/>
        <v>0</v>
      </c>
      <c r="M317" s="478" t="str">
        <f t="shared" si="100"/>
        <v>Y</v>
      </c>
      <c r="N317" s="478">
        <f t="shared" si="101"/>
        <v>0</v>
      </c>
      <c r="O317" s="478" t="str">
        <f t="shared" si="102"/>
        <v>Y</v>
      </c>
      <c r="P317" s="478">
        <f t="shared" si="103"/>
        <v>0</v>
      </c>
      <c r="Q317" s="478">
        <f t="shared" si="104"/>
        <v>0</v>
      </c>
      <c r="R317" s="478">
        <f t="shared" si="105"/>
        <v>0</v>
      </c>
      <c r="S317" s="478" t="str">
        <f t="shared" si="106"/>
        <v>Y</v>
      </c>
      <c r="T317" s="478">
        <f t="shared" si="107"/>
        <v>0</v>
      </c>
      <c r="U317" s="478" t="str">
        <f t="shared" si="108"/>
        <v>Y</v>
      </c>
      <c r="V317" s="478">
        <f t="shared" si="109"/>
        <v>0</v>
      </c>
      <c r="W317" s="478">
        <f t="shared" si="110"/>
        <v>0</v>
      </c>
      <c r="X317" s="478">
        <f t="shared" si="111"/>
        <v>0</v>
      </c>
      <c r="Y317" s="478" t="str">
        <f t="shared" si="112"/>
        <v>Y</v>
      </c>
      <c r="Z317" s="478">
        <f t="shared" si="113"/>
        <v>0</v>
      </c>
      <c r="AA317" s="478" t="str">
        <f t="shared" si="114"/>
        <v>Y</v>
      </c>
      <c r="AB317" s="478" t="str">
        <f t="shared" si="115"/>
        <v>Facility</v>
      </c>
    </row>
    <row r="318" spans="1:28" x14ac:dyDescent="0.2">
      <c r="A318" s="169" t="s">
        <v>362</v>
      </c>
      <c r="B318" s="169" t="s">
        <v>463</v>
      </c>
      <c r="C318" s="475">
        <v>17350</v>
      </c>
      <c r="D318" s="475">
        <v>7350</v>
      </c>
      <c r="E318" s="477" t="str">
        <f t="shared" si="93"/>
        <v>Temora</v>
      </c>
      <c r="F318" s="477" t="str">
        <f t="shared" si="94"/>
        <v>N</v>
      </c>
      <c r="G318" s="477">
        <f t="shared" si="95"/>
        <v>10</v>
      </c>
      <c r="H318" s="477">
        <f t="shared" si="96"/>
        <v>0</v>
      </c>
      <c r="I318" s="478">
        <f t="shared" si="97"/>
        <v>6071</v>
      </c>
      <c r="J318" s="454"/>
      <c r="K318" s="478">
        <f t="shared" si="98"/>
        <v>3810</v>
      </c>
      <c r="L318" s="478">
        <f t="shared" si="99"/>
        <v>0</v>
      </c>
      <c r="M318" s="478" t="str">
        <f t="shared" si="100"/>
        <v>Y</v>
      </c>
      <c r="N318" s="478">
        <f t="shared" si="101"/>
        <v>0</v>
      </c>
      <c r="O318" s="478" t="str">
        <f t="shared" si="102"/>
        <v>Y</v>
      </c>
      <c r="P318" s="478">
        <f t="shared" si="103"/>
        <v>0</v>
      </c>
      <c r="Q318" s="478">
        <f t="shared" si="104"/>
        <v>0</v>
      </c>
      <c r="R318" s="478">
        <f t="shared" si="105"/>
        <v>0</v>
      </c>
      <c r="S318" s="478">
        <f t="shared" si="106"/>
        <v>0</v>
      </c>
      <c r="T318" s="478">
        <f t="shared" si="107"/>
        <v>0</v>
      </c>
      <c r="U318" s="478">
        <f t="shared" si="108"/>
        <v>0</v>
      </c>
      <c r="V318" s="478">
        <f t="shared" si="109"/>
        <v>0</v>
      </c>
      <c r="W318" s="478">
        <f t="shared" si="110"/>
        <v>0</v>
      </c>
      <c r="X318" s="478">
        <f t="shared" si="111"/>
        <v>0</v>
      </c>
      <c r="Y318" s="478" t="str">
        <f t="shared" si="112"/>
        <v>Y</v>
      </c>
      <c r="Z318" s="478">
        <f t="shared" si="113"/>
        <v>0</v>
      </c>
      <c r="AA318" s="478" t="str">
        <f t="shared" si="114"/>
        <v>Y</v>
      </c>
      <c r="AB318" s="478" t="str">
        <f t="shared" si="115"/>
        <v>Facility</v>
      </c>
    </row>
    <row r="319" spans="1:28" x14ac:dyDescent="0.2">
      <c r="A319" s="169" t="s">
        <v>343</v>
      </c>
      <c r="B319" s="169" t="s">
        <v>464</v>
      </c>
      <c r="C319" s="475">
        <v>17400</v>
      </c>
      <c r="D319" s="475">
        <v>7400</v>
      </c>
      <c r="E319" s="477" t="str">
        <f t="shared" si="93"/>
        <v>Tenterfield</v>
      </c>
      <c r="F319" s="477" t="str">
        <f t="shared" si="94"/>
        <v>N</v>
      </c>
      <c r="G319" s="477">
        <f t="shared" si="95"/>
        <v>10</v>
      </c>
      <c r="H319" s="477">
        <f t="shared" si="96"/>
        <v>0</v>
      </c>
      <c r="I319" s="478">
        <f t="shared" si="97"/>
        <v>6986</v>
      </c>
      <c r="J319" s="454"/>
      <c r="K319" s="478">
        <f t="shared" si="98"/>
        <v>4809</v>
      </c>
      <c r="L319" s="478">
        <f t="shared" si="99"/>
        <v>0</v>
      </c>
      <c r="M319" s="478" t="str">
        <f t="shared" si="100"/>
        <v>Y</v>
      </c>
      <c r="N319" s="478">
        <f t="shared" si="101"/>
        <v>0</v>
      </c>
      <c r="O319" s="478" t="str">
        <f t="shared" si="102"/>
        <v>Y</v>
      </c>
      <c r="P319" s="478">
        <f t="shared" si="103"/>
        <v>0</v>
      </c>
      <c r="Q319" s="478">
        <f t="shared" si="104"/>
        <v>0</v>
      </c>
      <c r="R319" s="478">
        <f t="shared" si="105"/>
        <v>0</v>
      </c>
      <c r="S319" s="478" t="str">
        <f t="shared" si="106"/>
        <v>Y</v>
      </c>
      <c r="T319" s="478">
        <f t="shared" si="107"/>
        <v>0</v>
      </c>
      <c r="U319" s="478">
        <f t="shared" si="108"/>
        <v>0</v>
      </c>
      <c r="V319" s="478">
        <f t="shared" si="109"/>
        <v>0</v>
      </c>
      <c r="W319" s="478">
        <f t="shared" si="110"/>
        <v>0</v>
      </c>
      <c r="X319" s="478">
        <f t="shared" si="111"/>
        <v>0</v>
      </c>
      <c r="Y319" s="478">
        <f t="shared" si="112"/>
        <v>0</v>
      </c>
      <c r="Z319" s="478">
        <f t="shared" si="113"/>
        <v>0</v>
      </c>
      <c r="AA319" s="478" t="str">
        <f t="shared" si="114"/>
        <v>Y</v>
      </c>
      <c r="AB319" s="478" t="str">
        <f t="shared" si="115"/>
        <v>Facility</v>
      </c>
    </row>
    <row r="320" spans="1:28" x14ac:dyDescent="0.2">
      <c r="A320" s="169" t="s">
        <v>362</v>
      </c>
      <c r="B320" s="169" t="s">
        <v>465</v>
      </c>
      <c r="C320" s="475">
        <v>17450</v>
      </c>
      <c r="D320" s="475">
        <v>7450</v>
      </c>
      <c r="E320" s="477" t="str">
        <f t="shared" si="93"/>
        <v>Tumbarumba</v>
      </c>
      <c r="F320" s="477" t="str">
        <f t="shared" si="94"/>
        <v>N</v>
      </c>
      <c r="G320" s="477">
        <f t="shared" si="95"/>
        <v>9</v>
      </c>
      <c r="H320" s="477">
        <f t="shared" si="96"/>
        <v>0</v>
      </c>
      <c r="I320" s="478">
        <f t="shared" si="97"/>
        <v>3586</v>
      </c>
      <c r="J320" s="454"/>
      <c r="K320" s="478">
        <f t="shared" si="98"/>
        <v>1910</v>
      </c>
      <c r="L320" s="478">
        <f t="shared" si="99"/>
        <v>0</v>
      </c>
      <c r="M320" s="478" t="str">
        <f t="shared" si="100"/>
        <v>Y</v>
      </c>
      <c r="N320" s="478">
        <f t="shared" si="101"/>
        <v>0</v>
      </c>
      <c r="O320" s="478" t="str">
        <f t="shared" si="102"/>
        <v>Y</v>
      </c>
      <c r="P320" s="478">
        <f t="shared" si="103"/>
        <v>0</v>
      </c>
      <c r="Q320" s="478">
        <f t="shared" si="104"/>
        <v>0</v>
      </c>
      <c r="R320" s="478">
        <f t="shared" si="105"/>
        <v>0</v>
      </c>
      <c r="S320" s="478" t="str">
        <f t="shared" si="106"/>
        <v>Y</v>
      </c>
      <c r="T320" s="478">
        <f t="shared" si="107"/>
        <v>0</v>
      </c>
      <c r="U320" s="478">
        <f t="shared" si="108"/>
        <v>0</v>
      </c>
      <c r="V320" s="478">
        <f t="shared" si="109"/>
        <v>0</v>
      </c>
      <c r="W320" s="478">
        <f t="shared" si="110"/>
        <v>0</v>
      </c>
      <c r="X320" s="478">
        <f t="shared" si="111"/>
        <v>0</v>
      </c>
      <c r="Y320" s="478">
        <f t="shared" si="112"/>
        <v>0</v>
      </c>
      <c r="Z320" s="478">
        <f t="shared" si="113"/>
        <v>0</v>
      </c>
      <c r="AA320" s="478">
        <f t="shared" si="114"/>
        <v>0</v>
      </c>
      <c r="AB320" s="478">
        <f t="shared" si="115"/>
        <v>0</v>
      </c>
    </row>
    <row r="321" spans="1:28" x14ac:dyDescent="0.2">
      <c r="A321" s="169" t="s">
        <v>362</v>
      </c>
      <c r="B321" s="169" t="s">
        <v>465</v>
      </c>
      <c r="C321" s="475">
        <v>17500</v>
      </c>
      <c r="D321" s="475">
        <v>7510</v>
      </c>
      <c r="E321" s="477" t="str">
        <f t="shared" si="93"/>
        <v>Tumut</v>
      </c>
      <c r="F321" s="477" t="str">
        <f t="shared" si="94"/>
        <v>N</v>
      </c>
      <c r="G321" s="477">
        <f t="shared" si="95"/>
        <v>11</v>
      </c>
      <c r="H321" s="477">
        <f t="shared" si="96"/>
        <v>0</v>
      </c>
      <c r="I321" s="478">
        <f t="shared" si="97"/>
        <v>11408</v>
      </c>
      <c r="J321" s="454"/>
      <c r="K321" s="478">
        <f t="shared" si="98"/>
        <v>4480</v>
      </c>
      <c r="L321" s="478">
        <f t="shared" si="99"/>
        <v>0</v>
      </c>
      <c r="M321" s="478" t="str">
        <f t="shared" si="100"/>
        <v>Y</v>
      </c>
      <c r="N321" s="478">
        <f t="shared" si="101"/>
        <v>0</v>
      </c>
      <c r="O321" s="478" t="str">
        <f t="shared" si="102"/>
        <v>Y</v>
      </c>
      <c r="P321" s="478">
        <f t="shared" si="103"/>
        <v>0</v>
      </c>
      <c r="Q321" s="478">
        <f t="shared" si="104"/>
        <v>0</v>
      </c>
      <c r="R321" s="478">
        <f t="shared" si="105"/>
        <v>0</v>
      </c>
      <c r="S321" s="478" t="str">
        <f t="shared" si="106"/>
        <v>Y</v>
      </c>
      <c r="T321" s="478">
        <f t="shared" si="107"/>
        <v>0</v>
      </c>
      <c r="U321" s="478">
        <f t="shared" si="108"/>
        <v>0</v>
      </c>
      <c r="V321" s="478">
        <f t="shared" si="109"/>
        <v>0</v>
      </c>
      <c r="W321" s="478">
        <f t="shared" si="110"/>
        <v>0</v>
      </c>
      <c r="X321" s="478">
        <f t="shared" si="111"/>
        <v>0</v>
      </c>
      <c r="Y321" s="478">
        <f t="shared" si="112"/>
        <v>0</v>
      </c>
      <c r="Z321" s="478">
        <f t="shared" si="113"/>
        <v>0</v>
      </c>
      <c r="AA321" s="478" t="str">
        <f t="shared" si="114"/>
        <v>Y</v>
      </c>
      <c r="AB321" s="478" t="str">
        <f t="shared" si="115"/>
        <v>Facility</v>
      </c>
    </row>
    <row r="322" spans="1:28" x14ac:dyDescent="0.2">
      <c r="A322" s="169" t="s">
        <v>349</v>
      </c>
      <c r="B322" s="169" t="s">
        <v>466</v>
      </c>
      <c r="C322" s="475">
        <v>17550</v>
      </c>
      <c r="D322" s="475">
        <v>7550</v>
      </c>
      <c r="E322" s="477" t="str">
        <f t="shared" si="93"/>
        <v>Tweed</v>
      </c>
      <c r="F322" s="477" t="str">
        <f t="shared" si="94"/>
        <v>R</v>
      </c>
      <c r="G322" s="477">
        <f t="shared" si="95"/>
        <v>5</v>
      </c>
      <c r="H322" s="477">
        <f t="shared" si="96"/>
        <v>0</v>
      </c>
      <c r="I322" s="478">
        <f t="shared" si="97"/>
        <v>92460</v>
      </c>
      <c r="J322" s="454"/>
      <c r="K322" s="478">
        <f t="shared" si="98"/>
        <v>41380</v>
      </c>
      <c r="L322" s="478">
        <f t="shared" si="99"/>
        <v>0</v>
      </c>
      <c r="M322" s="478" t="str">
        <f t="shared" si="100"/>
        <v>Y</v>
      </c>
      <c r="N322" s="478">
        <f t="shared" si="101"/>
        <v>0</v>
      </c>
      <c r="O322" s="478" t="str">
        <f t="shared" si="102"/>
        <v>Y</v>
      </c>
      <c r="P322" s="478">
        <f t="shared" si="103"/>
        <v>0</v>
      </c>
      <c r="Q322" s="478">
        <f t="shared" si="104"/>
        <v>0</v>
      </c>
      <c r="R322" s="478">
        <f t="shared" si="105"/>
        <v>0</v>
      </c>
      <c r="S322" s="478" t="str">
        <f t="shared" si="106"/>
        <v>Y</v>
      </c>
      <c r="T322" s="478">
        <f t="shared" si="107"/>
        <v>0</v>
      </c>
      <c r="U322" s="478" t="str">
        <f t="shared" si="108"/>
        <v>Y</v>
      </c>
      <c r="V322" s="478">
        <f t="shared" si="109"/>
        <v>0</v>
      </c>
      <c r="W322" s="478">
        <f t="shared" si="110"/>
        <v>0</v>
      </c>
      <c r="X322" s="478">
        <f t="shared" si="111"/>
        <v>0</v>
      </c>
      <c r="Y322" s="478" t="str">
        <f t="shared" si="112"/>
        <v>Y</v>
      </c>
      <c r="Z322" s="478">
        <f t="shared" si="113"/>
        <v>0</v>
      </c>
      <c r="AA322" s="478" t="str">
        <f t="shared" si="114"/>
        <v>Y</v>
      </c>
      <c r="AB322" s="478" t="str">
        <f t="shared" si="115"/>
        <v>Facility</v>
      </c>
    </row>
    <row r="323" spans="1:28" x14ac:dyDescent="0.2">
      <c r="A323" s="169" t="s">
        <v>384</v>
      </c>
      <c r="B323" s="169" t="s">
        <v>467</v>
      </c>
      <c r="C323" s="475">
        <v>17620</v>
      </c>
      <c r="D323" s="475">
        <v>7620</v>
      </c>
      <c r="E323" s="477" t="str">
        <f t="shared" si="93"/>
        <v>Upper Hunter</v>
      </c>
      <c r="F323" s="477" t="str">
        <f t="shared" si="94"/>
        <v>R</v>
      </c>
      <c r="G323" s="477">
        <f t="shared" si="95"/>
        <v>11</v>
      </c>
      <c r="H323" s="477">
        <f t="shared" si="96"/>
        <v>0</v>
      </c>
      <c r="I323" s="478">
        <f t="shared" si="97"/>
        <v>14537</v>
      </c>
      <c r="J323" s="454"/>
      <c r="K323" s="478">
        <f t="shared" si="98"/>
        <v>7788</v>
      </c>
      <c r="L323" s="478">
        <f t="shared" si="99"/>
        <v>0</v>
      </c>
      <c r="M323" s="478" t="str">
        <f t="shared" si="100"/>
        <v>Y</v>
      </c>
      <c r="N323" s="478">
        <f t="shared" si="101"/>
        <v>0</v>
      </c>
      <c r="O323" s="478" t="str">
        <f t="shared" si="102"/>
        <v>Y</v>
      </c>
      <c r="P323" s="478">
        <f t="shared" si="103"/>
        <v>0</v>
      </c>
      <c r="Q323" s="478">
        <f t="shared" si="104"/>
        <v>0</v>
      </c>
      <c r="R323" s="478">
        <f t="shared" si="105"/>
        <v>0</v>
      </c>
      <c r="S323" s="478" t="str">
        <f t="shared" si="106"/>
        <v>Y</v>
      </c>
      <c r="T323" s="478">
        <f t="shared" si="107"/>
        <v>0</v>
      </c>
      <c r="U323" s="478">
        <f t="shared" si="108"/>
        <v>0</v>
      </c>
      <c r="V323" s="478">
        <f t="shared" si="109"/>
        <v>0</v>
      </c>
      <c r="W323" s="478">
        <f t="shared" si="110"/>
        <v>0</v>
      </c>
      <c r="X323" s="478">
        <f t="shared" si="111"/>
        <v>0</v>
      </c>
      <c r="Y323" s="478" t="str">
        <f t="shared" si="112"/>
        <v>Y</v>
      </c>
      <c r="Z323" s="478">
        <f t="shared" si="113"/>
        <v>0</v>
      </c>
      <c r="AA323" s="478" t="str">
        <f t="shared" si="114"/>
        <v>Y</v>
      </c>
      <c r="AB323" s="478" t="str">
        <f t="shared" si="115"/>
        <v>Facility</v>
      </c>
    </row>
    <row r="324" spans="1:28" x14ac:dyDescent="0.2">
      <c r="A324" s="169" t="s">
        <v>356</v>
      </c>
      <c r="B324" s="169" t="s">
        <v>468</v>
      </c>
      <c r="C324" s="475">
        <v>17640</v>
      </c>
      <c r="D324" s="475">
        <v>7640</v>
      </c>
      <c r="E324" s="477" t="str">
        <f t="shared" si="93"/>
        <v>Upper Lachlan</v>
      </c>
      <c r="F324" s="477" t="str">
        <f t="shared" si="94"/>
        <v>N</v>
      </c>
      <c r="G324" s="477">
        <f t="shared" si="95"/>
        <v>10</v>
      </c>
      <c r="H324" s="477">
        <f t="shared" si="96"/>
        <v>0</v>
      </c>
      <c r="I324" s="478">
        <f t="shared" si="97"/>
        <v>7876</v>
      </c>
      <c r="J324" s="454"/>
      <c r="K324" s="478">
        <f t="shared" si="98"/>
        <v>6035</v>
      </c>
      <c r="L324" s="478">
        <f t="shared" si="99"/>
        <v>0</v>
      </c>
      <c r="M324" s="478" t="str">
        <f t="shared" si="100"/>
        <v>Y</v>
      </c>
      <c r="N324" s="478">
        <f t="shared" si="101"/>
        <v>0</v>
      </c>
      <c r="O324" s="478" t="str">
        <f t="shared" si="102"/>
        <v>Y</v>
      </c>
      <c r="P324" s="478">
        <f t="shared" si="103"/>
        <v>0</v>
      </c>
      <c r="Q324" s="478">
        <f t="shared" si="104"/>
        <v>0</v>
      </c>
      <c r="R324" s="478">
        <f t="shared" si="105"/>
        <v>0</v>
      </c>
      <c r="S324" s="478" t="str">
        <f t="shared" si="106"/>
        <v>Y</v>
      </c>
      <c r="T324" s="478">
        <f t="shared" si="107"/>
        <v>0</v>
      </c>
      <c r="U324" s="478">
        <f t="shared" si="108"/>
        <v>0</v>
      </c>
      <c r="V324" s="478">
        <f t="shared" si="109"/>
        <v>0</v>
      </c>
      <c r="W324" s="478">
        <f t="shared" si="110"/>
        <v>0</v>
      </c>
      <c r="X324" s="478">
        <f t="shared" si="111"/>
        <v>0</v>
      </c>
      <c r="Y324" s="478">
        <f t="shared" si="112"/>
        <v>0</v>
      </c>
      <c r="Z324" s="478">
        <f t="shared" si="113"/>
        <v>0</v>
      </c>
      <c r="AA324" s="478" t="str">
        <f t="shared" si="114"/>
        <v>Y</v>
      </c>
      <c r="AB324" s="478" t="str">
        <f t="shared" si="115"/>
        <v>Facility</v>
      </c>
    </row>
    <row r="325" spans="1:28" x14ac:dyDescent="0.2">
      <c r="A325" s="169" t="s">
        <v>343</v>
      </c>
      <c r="B325" s="169" t="s">
        <v>469</v>
      </c>
      <c r="C325" s="475">
        <v>17650</v>
      </c>
      <c r="D325" s="475">
        <v>7650</v>
      </c>
      <c r="E325" s="477" t="str">
        <f t="shared" si="93"/>
        <v>Uralla</v>
      </c>
      <c r="F325" s="477" t="str">
        <f t="shared" si="94"/>
        <v>N</v>
      </c>
      <c r="G325" s="477">
        <f t="shared" si="95"/>
        <v>10</v>
      </c>
      <c r="H325" s="477">
        <f t="shared" si="96"/>
        <v>0</v>
      </c>
      <c r="I325" s="478">
        <f t="shared" si="97"/>
        <v>6411</v>
      </c>
      <c r="J325" s="454"/>
      <c r="K325" s="478">
        <f t="shared" si="98"/>
        <v>2951</v>
      </c>
      <c r="L325" s="478">
        <f t="shared" si="99"/>
        <v>0</v>
      </c>
      <c r="M325" s="478" t="str">
        <f t="shared" si="100"/>
        <v>Y</v>
      </c>
      <c r="N325" s="478">
        <f t="shared" si="101"/>
        <v>0</v>
      </c>
      <c r="O325" s="478" t="str">
        <f t="shared" si="102"/>
        <v>Y</v>
      </c>
      <c r="P325" s="478">
        <f t="shared" si="103"/>
        <v>0</v>
      </c>
      <c r="Q325" s="478">
        <f t="shared" si="104"/>
        <v>0</v>
      </c>
      <c r="R325" s="478">
        <f t="shared" si="105"/>
        <v>0</v>
      </c>
      <c r="S325" s="478" t="str">
        <f t="shared" si="106"/>
        <v>Y</v>
      </c>
      <c r="T325" s="478">
        <f t="shared" si="107"/>
        <v>0</v>
      </c>
      <c r="U325" s="478" t="str">
        <f t="shared" si="108"/>
        <v>Y</v>
      </c>
      <c r="V325" s="478">
        <f t="shared" si="109"/>
        <v>0</v>
      </c>
      <c r="W325" s="478">
        <f t="shared" si="110"/>
        <v>0</v>
      </c>
      <c r="X325" s="478">
        <f t="shared" si="111"/>
        <v>0</v>
      </c>
      <c r="Y325" s="478">
        <f t="shared" si="112"/>
        <v>0</v>
      </c>
      <c r="Z325" s="478">
        <f t="shared" si="113"/>
        <v>0</v>
      </c>
      <c r="AA325" s="478" t="str">
        <f t="shared" si="114"/>
        <v>Y</v>
      </c>
      <c r="AB325" s="478" t="str">
        <f t="shared" si="115"/>
        <v>Facility</v>
      </c>
    </row>
    <row r="326" spans="1:28" x14ac:dyDescent="0.2">
      <c r="A326" s="169" t="s">
        <v>341</v>
      </c>
      <c r="B326" s="169" t="s">
        <v>393</v>
      </c>
      <c r="C326" s="475">
        <v>17700</v>
      </c>
      <c r="D326" s="475">
        <v>7700</v>
      </c>
      <c r="E326" s="477" t="str">
        <f t="shared" si="93"/>
        <v>Urana Shire</v>
      </c>
      <c r="F326" s="477" t="str">
        <f t="shared" si="94"/>
        <v>N</v>
      </c>
      <c r="G326" s="477">
        <f t="shared" si="95"/>
        <v>8</v>
      </c>
      <c r="H326" s="477">
        <f t="shared" si="96"/>
        <v>0</v>
      </c>
      <c r="I326" s="478">
        <f t="shared" si="97"/>
        <v>1142</v>
      </c>
      <c r="J326" s="454"/>
      <c r="K326" s="478">
        <f t="shared" si="98"/>
        <v>500</v>
      </c>
      <c r="L326" s="478">
        <f t="shared" si="99"/>
        <v>0</v>
      </c>
      <c r="M326" s="478" t="str">
        <f t="shared" si="100"/>
        <v>Y</v>
      </c>
      <c r="N326" s="478">
        <f t="shared" si="101"/>
        <v>0</v>
      </c>
      <c r="O326" s="478" t="str">
        <f t="shared" si="102"/>
        <v>Y</v>
      </c>
      <c r="P326" s="478">
        <f t="shared" si="103"/>
        <v>0</v>
      </c>
      <c r="Q326" s="478">
        <f t="shared" si="104"/>
        <v>0</v>
      </c>
      <c r="R326" s="478">
        <f t="shared" si="105"/>
        <v>0</v>
      </c>
      <c r="S326" s="478">
        <f t="shared" si="106"/>
        <v>0</v>
      </c>
      <c r="T326" s="478">
        <f t="shared" si="107"/>
        <v>0</v>
      </c>
      <c r="U326" s="478">
        <f t="shared" si="108"/>
        <v>0</v>
      </c>
      <c r="V326" s="478">
        <f t="shared" si="109"/>
        <v>0</v>
      </c>
      <c r="W326" s="478">
        <f t="shared" si="110"/>
        <v>0</v>
      </c>
      <c r="X326" s="478">
        <f t="shared" si="111"/>
        <v>0</v>
      </c>
      <c r="Y326" s="478" t="str">
        <f t="shared" si="112"/>
        <v>Y</v>
      </c>
      <c r="Z326" s="478">
        <f t="shared" si="113"/>
        <v>0</v>
      </c>
      <c r="AA326" s="478">
        <f t="shared" si="114"/>
        <v>0</v>
      </c>
      <c r="AB326" s="478">
        <f t="shared" si="115"/>
        <v>0</v>
      </c>
    </row>
    <row r="327" spans="1:28" x14ac:dyDescent="0.2">
      <c r="A327" s="169" t="s">
        <v>362</v>
      </c>
      <c r="B327" s="169" t="s">
        <v>470</v>
      </c>
      <c r="C327" s="475">
        <v>17750</v>
      </c>
      <c r="D327" s="475">
        <v>7750</v>
      </c>
      <c r="E327" s="477" t="str">
        <f t="shared" si="93"/>
        <v>Wagga Wagga</v>
      </c>
      <c r="F327" s="477" t="str">
        <f t="shared" si="94"/>
        <v>N</v>
      </c>
      <c r="G327" s="477">
        <f t="shared" si="95"/>
        <v>4</v>
      </c>
      <c r="H327" s="477">
        <f t="shared" si="96"/>
        <v>0</v>
      </c>
      <c r="I327" s="478">
        <f t="shared" si="97"/>
        <v>63428</v>
      </c>
      <c r="J327" s="454"/>
      <c r="K327" s="478">
        <f t="shared" si="98"/>
        <v>23873</v>
      </c>
      <c r="L327" s="478">
        <f t="shared" si="99"/>
        <v>0</v>
      </c>
      <c r="M327" s="478" t="str">
        <f t="shared" si="100"/>
        <v>Y</v>
      </c>
      <c r="N327" s="478">
        <f t="shared" si="101"/>
        <v>0</v>
      </c>
      <c r="O327" s="478" t="str">
        <f t="shared" si="102"/>
        <v>Y</v>
      </c>
      <c r="P327" s="478">
        <f t="shared" si="103"/>
        <v>0</v>
      </c>
      <c r="Q327" s="478">
        <f t="shared" si="104"/>
        <v>0</v>
      </c>
      <c r="R327" s="478">
        <f t="shared" si="105"/>
        <v>0</v>
      </c>
      <c r="S327" s="478" t="str">
        <f t="shared" si="106"/>
        <v>Y</v>
      </c>
      <c r="T327" s="478">
        <f t="shared" si="107"/>
        <v>0</v>
      </c>
      <c r="U327" s="478" t="str">
        <f t="shared" si="108"/>
        <v>Y</v>
      </c>
      <c r="V327" s="478">
        <f t="shared" si="109"/>
        <v>0</v>
      </c>
      <c r="W327" s="478">
        <f t="shared" si="110"/>
        <v>0</v>
      </c>
      <c r="X327" s="478">
        <f t="shared" si="111"/>
        <v>0</v>
      </c>
      <c r="Y327" s="478">
        <f t="shared" si="112"/>
        <v>0</v>
      </c>
      <c r="Z327" s="478">
        <f t="shared" si="113"/>
        <v>0</v>
      </c>
      <c r="AA327" s="478" t="str">
        <f t="shared" si="114"/>
        <v>Y</v>
      </c>
      <c r="AB327" s="478" t="str">
        <f t="shared" si="115"/>
        <v>Facility</v>
      </c>
    </row>
    <row r="328" spans="1:28" x14ac:dyDescent="0.2">
      <c r="A328" s="169" t="s">
        <v>341</v>
      </c>
      <c r="B328" s="169" t="s">
        <v>438</v>
      </c>
      <c r="C328" s="475">
        <v>17800</v>
      </c>
      <c r="D328" s="475">
        <v>7800</v>
      </c>
      <c r="E328" s="477" t="str">
        <f t="shared" si="93"/>
        <v>Wakool</v>
      </c>
      <c r="F328" s="477" t="str">
        <f t="shared" si="94"/>
        <v>N</v>
      </c>
      <c r="G328" s="477">
        <f t="shared" si="95"/>
        <v>9</v>
      </c>
      <c r="H328" s="477">
        <f t="shared" si="96"/>
        <v>0</v>
      </c>
      <c r="I328" s="478">
        <f t="shared" si="97"/>
        <v>3987</v>
      </c>
      <c r="J328" s="454"/>
      <c r="K328" s="478">
        <f t="shared" si="98"/>
        <v>2863</v>
      </c>
      <c r="L328" s="478">
        <f t="shared" si="99"/>
        <v>0</v>
      </c>
      <c r="M328" s="478" t="str">
        <f t="shared" si="100"/>
        <v>Y</v>
      </c>
      <c r="N328" s="478">
        <f t="shared" si="101"/>
        <v>0</v>
      </c>
      <c r="O328" s="478" t="str">
        <f t="shared" si="102"/>
        <v>Y</v>
      </c>
      <c r="P328" s="478">
        <f t="shared" si="103"/>
        <v>0</v>
      </c>
      <c r="Q328" s="478">
        <f t="shared" si="104"/>
        <v>0</v>
      </c>
      <c r="R328" s="478">
        <f t="shared" si="105"/>
        <v>0</v>
      </c>
      <c r="S328" s="478" t="str">
        <f t="shared" si="106"/>
        <v>Y</v>
      </c>
      <c r="T328" s="478">
        <f t="shared" si="107"/>
        <v>0</v>
      </c>
      <c r="U328" s="478">
        <f t="shared" si="108"/>
        <v>0</v>
      </c>
      <c r="V328" s="478">
        <f t="shared" si="109"/>
        <v>0</v>
      </c>
      <c r="W328" s="478">
        <f t="shared" si="110"/>
        <v>0</v>
      </c>
      <c r="X328" s="478">
        <f t="shared" si="111"/>
        <v>0</v>
      </c>
      <c r="Y328" s="478">
        <f t="shared" si="112"/>
        <v>0</v>
      </c>
      <c r="Z328" s="478">
        <f t="shared" si="113"/>
        <v>0</v>
      </c>
      <c r="AA328" s="478">
        <f t="shared" si="114"/>
        <v>0</v>
      </c>
      <c r="AB328" s="478">
        <f t="shared" si="115"/>
        <v>0</v>
      </c>
    </row>
    <row r="329" spans="1:28" x14ac:dyDescent="0.2">
      <c r="A329" s="169" t="s">
        <v>343</v>
      </c>
      <c r="B329" s="169" t="s">
        <v>471</v>
      </c>
      <c r="C329" s="475">
        <v>17850</v>
      </c>
      <c r="D329" s="475">
        <v>7850</v>
      </c>
      <c r="E329" s="477" t="str">
        <f t="shared" si="93"/>
        <v>Walcha</v>
      </c>
      <c r="F329" s="477" t="str">
        <f t="shared" si="94"/>
        <v>N</v>
      </c>
      <c r="G329" s="477">
        <f t="shared" si="95"/>
        <v>9</v>
      </c>
      <c r="H329" s="477">
        <f t="shared" si="96"/>
        <v>0</v>
      </c>
      <c r="I329" s="478">
        <f t="shared" si="97"/>
        <v>3064</v>
      </c>
      <c r="J329" s="454"/>
      <c r="K329" s="478">
        <f t="shared" si="98"/>
        <v>2138</v>
      </c>
      <c r="L329" s="478">
        <f t="shared" si="99"/>
        <v>0</v>
      </c>
      <c r="M329" s="478" t="str">
        <f t="shared" si="100"/>
        <v>Y</v>
      </c>
      <c r="N329" s="478">
        <f t="shared" si="101"/>
        <v>0</v>
      </c>
      <c r="O329" s="478" t="str">
        <f t="shared" si="102"/>
        <v>Y</v>
      </c>
      <c r="P329" s="478">
        <f t="shared" si="103"/>
        <v>0</v>
      </c>
      <c r="Q329" s="478">
        <f t="shared" si="104"/>
        <v>0</v>
      </c>
      <c r="R329" s="478">
        <f t="shared" si="105"/>
        <v>0</v>
      </c>
      <c r="S329" s="478" t="str">
        <f t="shared" si="106"/>
        <v>Y</v>
      </c>
      <c r="T329" s="478">
        <f t="shared" si="107"/>
        <v>0</v>
      </c>
      <c r="U329" s="478" t="str">
        <f t="shared" si="108"/>
        <v>Y</v>
      </c>
      <c r="V329" s="478">
        <f t="shared" si="109"/>
        <v>0</v>
      </c>
      <c r="W329" s="478">
        <f t="shared" si="110"/>
        <v>0</v>
      </c>
      <c r="X329" s="478">
        <f t="shared" si="111"/>
        <v>0</v>
      </c>
      <c r="Y329" s="478">
        <f t="shared" si="112"/>
        <v>0</v>
      </c>
      <c r="Z329" s="478">
        <f t="shared" si="113"/>
        <v>0</v>
      </c>
      <c r="AA329" s="478" t="str">
        <f t="shared" si="114"/>
        <v>Y</v>
      </c>
      <c r="AB329" s="478" t="str">
        <f t="shared" si="115"/>
        <v>Facility</v>
      </c>
    </row>
    <row r="330" spans="1:28" x14ac:dyDescent="0.2">
      <c r="A330" s="169" t="s">
        <v>353</v>
      </c>
      <c r="B330" s="169" t="s">
        <v>472</v>
      </c>
      <c r="C330" s="475">
        <v>17900</v>
      </c>
      <c r="D330" s="475">
        <v>7900</v>
      </c>
      <c r="E330" s="477" t="str">
        <f t="shared" si="93"/>
        <v>Walgett</v>
      </c>
      <c r="F330" s="477" t="str">
        <f t="shared" si="94"/>
        <v>N</v>
      </c>
      <c r="G330" s="477">
        <f t="shared" si="95"/>
        <v>10</v>
      </c>
      <c r="H330" s="477">
        <f t="shared" si="96"/>
        <v>0</v>
      </c>
      <c r="I330" s="478">
        <f t="shared" si="97"/>
        <v>6791</v>
      </c>
      <c r="J330" s="454"/>
      <c r="K330" s="478">
        <f t="shared" si="98"/>
        <v>3634</v>
      </c>
      <c r="L330" s="478">
        <f t="shared" si="99"/>
        <v>0</v>
      </c>
      <c r="M330" s="478" t="str">
        <f t="shared" si="100"/>
        <v>Y</v>
      </c>
      <c r="N330" s="478">
        <f t="shared" si="101"/>
        <v>0</v>
      </c>
      <c r="O330" s="478" t="str">
        <f t="shared" si="102"/>
        <v>Y</v>
      </c>
      <c r="P330" s="478">
        <f t="shared" si="103"/>
        <v>0</v>
      </c>
      <c r="Q330" s="478">
        <f t="shared" si="104"/>
        <v>0</v>
      </c>
      <c r="R330" s="478">
        <f t="shared" si="105"/>
        <v>0</v>
      </c>
      <c r="S330" s="478">
        <f t="shared" si="106"/>
        <v>0</v>
      </c>
      <c r="T330" s="478">
        <f t="shared" si="107"/>
        <v>0</v>
      </c>
      <c r="U330" s="478">
        <f t="shared" si="108"/>
        <v>0</v>
      </c>
      <c r="V330" s="478">
        <f t="shared" si="109"/>
        <v>0</v>
      </c>
      <c r="W330" s="478">
        <f t="shared" si="110"/>
        <v>0</v>
      </c>
      <c r="X330" s="478">
        <f t="shared" si="111"/>
        <v>0</v>
      </c>
      <c r="Y330" s="478">
        <f t="shared" si="112"/>
        <v>0</v>
      </c>
      <c r="Z330" s="478">
        <f t="shared" si="113"/>
        <v>0</v>
      </c>
      <c r="AA330" s="478" t="str">
        <f t="shared" si="114"/>
        <v>Y</v>
      </c>
      <c r="AB330" s="478" t="str">
        <f t="shared" si="115"/>
        <v>Facility</v>
      </c>
    </row>
    <row r="331" spans="1:28" x14ac:dyDescent="0.2">
      <c r="A331" s="169" t="s">
        <v>353</v>
      </c>
      <c r="B331" s="169" t="s">
        <v>473</v>
      </c>
      <c r="C331" s="475">
        <v>17950</v>
      </c>
      <c r="D331" s="475">
        <v>7950</v>
      </c>
      <c r="E331" s="477" t="str">
        <f t="shared" si="93"/>
        <v>Warren Shire</v>
      </c>
      <c r="F331" s="477" t="str">
        <f t="shared" si="94"/>
        <v>N</v>
      </c>
      <c r="G331" s="477">
        <f t="shared" si="95"/>
        <v>9</v>
      </c>
      <c r="H331" s="477">
        <f t="shared" si="96"/>
        <v>0</v>
      </c>
      <c r="I331" s="478">
        <f t="shared" si="97"/>
        <v>2901</v>
      </c>
      <c r="J331" s="454"/>
      <c r="K331" s="478">
        <f t="shared" si="98"/>
        <v>867</v>
      </c>
      <c r="L331" s="478">
        <f t="shared" si="99"/>
        <v>0</v>
      </c>
      <c r="M331" s="478" t="str">
        <f t="shared" si="100"/>
        <v>Y</v>
      </c>
      <c r="N331" s="478">
        <f t="shared" si="101"/>
        <v>0</v>
      </c>
      <c r="O331" s="478" t="str">
        <f t="shared" si="102"/>
        <v>Y</v>
      </c>
      <c r="P331" s="478">
        <f t="shared" si="103"/>
        <v>0</v>
      </c>
      <c r="Q331" s="478">
        <f t="shared" si="104"/>
        <v>0</v>
      </c>
      <c r="R331" s="478">
        <f t="shared" si="105"/>
        <v>0</v>
      </c>
      <c r="S331" s="478">
        <f t="shared" si="106"/>
        <v>0</v>
      </c>
      <c r="T331" s="478">
        <f t="shared" si="107"/>
        <v>0</v>
      </c>
      <c r="U331" s="478">
        <f t="shared" si="108"/>
        <v>0</v>
      </c>
      <c r="V331" s="478">
        <f t="shared" si="109"/>
        <v>0</v>
      </c>
      <c r="W331" s="478">
        <f t="shared" si="110"/>
        <v>0</v>
      </c>
      <c r="X331" s="478">
        <f t="shared" si="111"/>
        <v>0</v>
      </c>
      <c r="Y331" s="478">
        <f t="shared" si="112"/>
        <v>0</v>
      </c>
      <c r="Z331" s="478">
        <f t="shared" si="113"/>
        <v>0</v>
      </c>
      <c r="AA331" s="478" t="str">
        <f t="shared" si="114"/>
        <v>Y</v>
      </c>
      <c r="AB331" s="478" t="str">
        <f t="shared" si="115"/>
        <v>Facility</v>
      </c>
    </row>
    <row r="332" spans="1:28" x14ac:dyDescent="0.2">
      <c r="A332" s="169" t="s">
        <v>353</v>
      </c>
      <c r="B332" s="169" t="s">
        <v>474</v>
      </c>
      <c r="C332" s="475">
        <v>18020</v>
      </c>
      <c r="D332" s="475">
        <v>8020</v>
      </c>
      <c r="E332" s="477" t="str">
        <f t="shared" si="93"/>
        <v>Warrumbungle</v>
      </c>
      <c r="F332" s="477" t="str">
        <f t="shared" si="94"/>
        <v>N</v>
      </c>
      <c r="G332" s="477">
        <f t="shared" si="95"/>
        <v>11</v>
      </c>
      <c r="H332" s="477">
        <f t="shared" si="96"/>
        <v>0</v>
      </c>
      <c r="I332" s="478">
        <f t="shared" si="97"/>
        <v>9728</v>
      </c>
      <c r="J332" s="454"/>
      <c r="K332" s="478">
        <f t="shared" si="98"/>
        <v>6117</v>
      </c>
      <c r="L332" s="478">
        <f t="shared" si="99"/>
        <v>0</v>
      </c>
      <c r="M332" s="478" t="str">
        <f t="shared" si="100"/>
        <v>Y</v>
      </c>
      <c r="N332" s="478">
        <f t="shared" si="101"/>
        <v>0</v>
      </c>
      <c r="O332" s="478" t="str">
        <f t="shared" si="102"/>
        <v>Y</v>
      </c>
      <c r="P332" s="478">
        <f t="shared" si="103"/>
        <v>0</v>
      </c>
      <c r="Q332" s="478">
        <f t="shared" si="104"/>
        <v>0</v>
      </c>
      <c r="R332" s="478">
        <f t="shared" si="105"/>
        <v>0</v>
      </c>
      <c r="S332" s="478" t="str">
        <f t="shared" si="106"/>
        <v>Y</v>
      </c>
      <c r="T332" s="478">
        <f t="shared" si="107"/>
        <v>0</v>
      </c>
      <c r="U332" s="478">
        <f t="shared" si="108"/>
        <v>0</v>
      </c>
      <c r="V332" s="478">
        <f t="shared" si="109"/>
        <v>0</v>
      </c>
      <c r="W332" s="478">
        <f t="shared" si="110"/>
        <v>0</v>
      </c>
      <c r="X332" s="478">
        <f t="shared" si="111"/>
        <v>0</v>
      </c>
      <c r="Y332" s="478" t="str">
        <f t="shared" si="112"/>
        <v>Y</v>
      </c>
      <c r="Z332" s="478">
        <f t="shared" si="113"/>
        <v>0</v>
      </c>
      <c r="AA332" s="478" t="str">
        <f t="shared" si="114"/>
        <v>Y</v>
      </c>
      <c r="AB332" s="478" t="str">
        <f t="shared" si="115"/>
        <v>Facility</v>
      </c>
    </row>
    <row r="333" spans="1:28" x14ac:dyDescent="0.2">
      <c r="A333" s="169" t="s">
        <v>353</v>
      </c>
      <c r="B333" s="169" t="s">
        <v>476</v>
      </c>
      <c r="C333" s="475">
        <v>18100</v>
      </c>
      <c r="D333" s="475">
        <v>8100</v>
      </c>
      <c r="E333" s="477" t="str">
        <f t="shared" si="93"/>
        <v>Weddin</v>
      </c>
      <c r="F333" s="477" t="str">
        <f t="shared" si="94"/>
        <v>N</v>
      </c>
      <c r="G333" s="477">
        <f t="shared" si="95"/>
        <v>9</v>
      </c>
      <c r="H333" s="477">
        <f t="shared" si="96"/>
        <v>0</v>
      </c>
      <c r="I333" s="478">
        <f t="shared" si="97"/>
        <v>3701</v>
      </c>
      <c r="J333" s="454"/>
      <c r="K333" s="478">
        <f t="shared" si="98"/>
        <v>2592</v>
      </c>
      <c r="L333" s="478">
        <f t="shared" si="99"/>
        <v>0</v>
      </c>
      <c r="M333" s="478" t="str">
        <f t="shared" si="100"/>
        <v>Y</v>
      </c>
      <c r="N333" s="478">
        <f t="shared" si="101"/>
        <v>0</v>
      </c>
      <c r="O333" s="478" t="str">
        <f t="shared" si="102"/>
        <v>Y</v>
      </c>
      <c r="P333" s="478">
        <f t="shared" si="103"/>
        <v>0</v>
      </c>
      <c r="Q333" s="478">
        <f t="shared" si="104"/>
        <v>0</v>
      </c>
      <c r="R333" s="478">
        <f t="shared" si="105"/>
        <v>0</v>
      </c>
      <c r="S333" s="478" t="str">
        <f t="shared" si="106"/>
        <v>Y</v>
      </c>
      <c r="T333" s="478">
        <f t="shared" si="107"/>
        <v>0</v>
      </c>
      <c r="U333" s="478">
        <f t="shared" si="108"/>
        <v>0</v>
      </c>
      <c r="V333" s="478">
        <f t="shared" si="109"/>
        <v>0</v>
      </c>
      <c r="W333" s="478">
        <f t="shared" si="110"/>
        <v>0</v>
      </c>
      <c r="X333" s="478">
        <f t="shared" si="111"/>
        <v>0</v>
      </c>
      <c r="Y333" s="478" t="str">
        <f t="shared" si="112"/>
        <v>Y</v>
      </c>
      <c r="Z333" s="478">
        <f t="shared" si="113"/>
        <v>0</v>
      </c>
      <c r="AA333" s="478" t="str">
        <f t="shared" si="114"/>
        <v>Y</v>
      </c>
      <c r="AB333" s="478" t="str">
        <f t="shared" si="115"/>
        <v>Facility</v>
      </c>
    </row>
    <row r="334" spans="1:28" x14ac:dyDescent="0.2">
      <c r="A334" s="169" t="s">
        <v>353</v>
      </c>
      <c r="B334" s="169" t="s">
        <v>395</v>
      </c>
      <c r="C334" s="475">
        <v>18150</v>
      </c>
      <c r="D334" s="475">
        <v>8150</v>
      </c>
      <c r="E334" s="477" t="str">
        <f t="shared" si="93"/>
        <v>Wellington</v>
      </c>
      <c r="F334" s="477" t="str">
        <f t="shared" si="94"/>
        <v>N</v>
      </c>
      <c r="G334" s="477">
        <f t="shared" si="95"/>
        <v>10</v>
      </c>
      <c r="H334" s="477">
        <f t="shared" si="96"/>
        <v>0</v>
      </c>
      <c r="I334" s="478">
        <f t="shared" si="97"/>
        <v>9073</v>
      </c>
      <c r="J334" s="454"/>
      <c r="K334" s="478">
        <f t="shared" si="98"/>
        <v>4841</v>
      </c>
      <c r="L334" s="478">
        <f t="shared" si="99"/>
        <v>0</v>
      </c>
      <c r="M334" s="478" t="str">
        <f t="shared" si="100"/>
        <v>Y</v>
      </c>
      <c r="N334" s="478">
        <f t="shared" si="101"/>
        <v>0</v>
      </c>
      <c r="O334" s="478" t="str">
        <f t="shared" si="102"/>
        <v>Y</v>
      </c>
      <c r="P334" s="478">
        <f t="shared" si="103"/>
        <v>0</v>
      </c>
      <c r="Q334" s="478">
        <f t="shared" si="104"/>
        <v>0</v>
      </c>
      <c r="R334" s="478">
        <f t="shared" si="105"/>
        <v>0</v>
      </c>
      <c r="S334" s="478">
        <f t="shared" si="106"/>
        <v>0</v>
      </c>
      <c r="T334" s="478">
        <f t="shared" si="107"/>
        <v>0</v>
      </c>
      <c r="U334" s="478">
        <f t="shared" si="108"/>
        <v>0</v>
      </c>
      <c r="V334" s="478">
        <f t="shared" si="109"/>
        <v>0</v>
      </c>
      <c r="W334" s="478">
        <f t="shared" si="110"/>
        <v>0</v>
      </c>
      <c r="X334" s="478">
        <f t="shared" si="111"/>
        <v>0</v>
      </c>
      <c r="Y334" s="478">
        <f t="shared" si="112"/>
        <v>0</v>
      </c>
      <c r="Z334" s="478">
        <f t="shared" si="113"/>
        <v>0</v>
      </c>
      <c r="AA334" s="478" t="str">
        <f t="shared" si="114"/>
        <v>Y</v>
      </c>
      <c r="AB334" s="478" t="str">
        <f t="shared" si="115"/>
        <v>Facility</v>
      </c>
    </row>
    <row r="335" spans="1:28" x14ac:dyDescent="0.2">
      <c r="A335" s="169" t="s">
        <v>341</v>
      </c>
      <c r="B335" s="169" t="s">
        <v>477</v>
      </c>
      <c r="C335" s="475">
        <v>18200</v>
      </c>
      <c r="D335" s="475">
        <v>8200</v>
      </c>
      <c r="E335" s="477" t="str">
        <f t="shared" si="93"/>
        <v>Wentworth</v>
      </c>
      <c r="F335" s="477" t="str">
        <f t="shared" si="94"/>
        <v>N</v>
      </c>
      <c r="G335" s="477">
        <f t="shared" si="95"/>
        <v>10</v>
      </c>
      <c r="H335" s="477">
        <f t="shared" si="96"/>
        <v>0</v>
      </c>
      <c r="I335" s="478">
        <f t="shared" si="97"/>
        <v>6883</v>
      </c>
      <c r="J335" s="454"/>
      <c r="K335" s="478">
        <f t="shared" si="98"/>
        <v>3806</v>
      </c>
      <c r="L335" s="478">
        <f t="shared" si="99"/>
        <v>0</v>
      </c>
      <c r="M335" s="478" t="str">
        <f t="shared" si="100"/>
        <v>Y</v>
      </c>
      <c r="N335" s="478">
        <f t="shared" si="101"/>
        <v>0</v>
      </c>
      <c r="O335" s="478" t="str">
        <f t="shared" si="102"/>
        <v>Y</v>
      </c>
      <c r="P335" s="478">
        <f t="shared" si="103"/>
        <v>0</v>
      </c>
      <c r="Q335" s="478">
        <f t="shared" si="104"/>
        <v>0</v>
      </c>
      <c r="R335" s="478">
        <f t="shared" si="105"/>
        <v>0</v>
      </c>
      <c r="S335" s="478">
        <f t="shared" si="106"/>
        <v>0</v>
      </c>
      <c r="T335" s="478">
        <f t="shared" si="107"/>
        <v>0</v>
      </c>
      <c r="U335" s="478">
        <f t="shared" si="108"/>
        <v>0</v>
      </c>
      <c r="V335" s="478">
        <f t="shared" si="109"/>
        <v>0</v>
      </c>
      <c r="W335" s="478">
        <f t="shared" si="110"/>
        <v>0</v>
      </c>
      <c r="X335" s="478">
        <f t="shared" si="111"/>
        <v>0</v>
      </c>
      <c r="Y335" s="478" t="str">
        <f t="shared" si="112"/>
        <v>Y</v>
      </c>
      <c r="Z335" s="478">
        <f t="shared" si="113"/>
        <v>0</v>
      </c>
      <c r="AA335" s="478" t="str">
        <f t="shared" si="114"/>
        <v>Y</v>
      </c>
      <c r="AB335" s="478" t="str">
        <f t="shared" si="115"/>
        <v>Facility</v>
      </c>
    </row>
    <row r="336" spans="1:28" x14ac:dyDescent="0.2">
      <c r="A336" s="169" t="s">
        <v>377</v>
      </c>
      <c r="B336" s="169" t="s">
        <v>480</v>
      </c>
      <c r="C336" s="475">
        <v>18400</v>
      </c>
      <c r="D336" s="475">
        <v>8400</v>
      </c>
      <c r="E336" s="477" t="str">
        <f t="shared" si="93"/>
        <v>Wollondilly</v>
      </c>
      <c r="F336" s="477" t="str">
        <f t="shared" si="94"/>
        <v>R</v>
      </c>
      <c r="G336" s="477">
        <f t="shared" si="95"/>
        <v>6</v>
      </c>
      <c r="H336" s="477">
        <f t="shared" si="96"/>
        <v>0</v>
      </c>
      <c r="I336" s="478">
        <f t="shared" si="97"/>
        <v>47997</v>
      </c>
      <c r="J336" s="454"/>
      <c r="K336" s="478">
        <f t="shared" si="98"/>
        <v>17695</v>
      </c>
      <c r="L336" s="478">
        <f t="shared" si="99"/>
        <v>0</v>
      </c>
      <c r="M336" s="478" t="str">
        <f t="shared" si="100"/>
        <v>Y</v>
      </c>
      <c r="N336" s="478">
        <f t="shared" si="101"/>
        <v>0</v>
      </c>
      <c r="O336" s="478" t="str">
        <f t="shared" si="102"/>
        <v>Y</v>
      </c>
      <c r="P336" s="478">
        <f t="shared" si="103"/>
        <v>0</v>
      </c>
      <c r="Q336" s="478" t="str">
        <f t="shared" si="104"/>
        <v>Y</v>
      </c>
      <c r="R336" s="478">
        <f t="shared" si="105"/>
        <v>0</v>
      </c>
      <c r="S336" s="478" t="str">
        <f t="shared" si="106"/>
        <v>Y</v>
      </c>
      <c r="T336" s="478">
        <f t="shared" si="107"/>
        <v>0</v>
      </c>
      <c r="U336" s="478" t="str">
        <f t="shared" si="108"/>
        <v>Y</v>
      </c>
      <c r="V336" s="478">
        <f t="shared" si="109"/>
        <v>0</v>
      </c>
      <c r="W336" s="478">
        <f t="shared" si="110"/>
        <v>0</v>
      </c>
      <c r="X336" s="478">
        <f t="shared" si="111"/>
        <v>0</v>
      </c>
      <c r="Y336" s="478" t="str">
        <f t="shared" si="112"/>
        <v>Y</v>
      </c>
      <c r="Z336" s="478">
        <f t="shared" si="113"/>
        <v>0</v>
      </c>
      <c r="AA336" s="478" t="str">
        <f t="shared" si="114"/>
        <v>Y</v>
      </c>
      <c r="AB336" s="478" t="str">
        <f t="shared" si="115"/>
        <v>Facility</v>
      </c>
    </row>
    <row r="337" spans="1:28" x14ac:dyDescent="0.2">
      <c r="A337" s="169" t="s">
        <v>356</v>
      </c>
      <c r="B337" s="169" t="s">
        <v>483</v>
      </c>
      <c r="C337" s="475">
        <v>18710</v>
      </c>
      <c r="D337" s="475">
        <v>8710</v>
      </c>
      <c r="E337" s="477" t="str">
        <f t="shared" si="93"/>
        <v>Yass</v>
      </c>
      <c r="F337" s="477" t="str">
        <f t="shared" si="94"/>
        <v>N</v>
      </c>
      <c r="G337" s="477">
        <f t="shared" si="95"/>
        <v>11</v>
      </c>
      <c r="H337" s="477">
        <f t="shared" si="96"/>
        <v>0</v>
      </c>
      <c r="I337" s="478">
        <f t="shared" si="97"/>
        <v>16564</v>
      </c>
      <c r="J337" s="454"/>
      <c r="K337" s="478">
        <f t="shared" si="98"/>
        <v>7181</v>
      </c>
      <c r="L337" s="478">
        <f t="shared" si="99"/>
        <v>0</v>
      </c>
      <c r="M337" s="478" t="str">
        <f t="shared" si="100"/>
        <v>Y</v>
      </c>
      <c r="N337" s="478">
        <f t="shared" si="101"/>
        <v>0</v>
      </c>
      <c r="O337" s="478" t="str">
        <f t="shared" si="102"/>
        <v>Y</v>
      </c>
      <c r="P337" s="478">
        <f t="shared" si="103"/>
        <v>0</v>
      </c>
      <c r="Q337" s="478">
        <f t="shared" si="104"/>
        <v>0</v>
      </c>
      <c r="R337" s="478">
        <f t="shared" si="105"/>
        <v>0</v>
      </c>
      <c r="S337" s="478" t="str">
        <f t="shared" si="106"/>
        <v>Y</v>
      </c>
      <c r="T337" s="478">
        <f t="shared" si="107"/>
        <v>0</v>
      </c>
      <c r="U337" s="478">
        <f t="shared" si="108"/>
        <v>0</v>
      </c>
      <c r="V337" s="478">
        <f t="shared" si="109"/>
        <v>0</v>
      </c>
      <c r="W337" s="478">
        <f t="shared" si="110"/>
        <v>0</v>
      </c>
      <c r="X337" s="478">
        <f t="shared" si="111"/>
        <v>0</v>
      </c>
      <c r="Y337" s="478">
        <f t="shared" si="112"/>
        <v>0</v>
      </c>
      <c r="Z337" s="478">
        <f t="shared" si="113"/>
        <v>0</v>
      </c>
      <c r="AA337" s="478" t="str">
        <f t="shared" si="114"/>
        <v>Y</v>
      </c>
      <c r="AB337" s="478" t="str">
        <f t="shared" si="115"/>
        <v>Facility</v>
      </c>
    </row>
    <row r="338" spans="1:28" ht="13.5" thickBot="1" x14ac:dyDescent="0.25">
      <c r="A338" s="169" t="s">
        <v>356</v>
      </c>
      <c r="B338" s="169" t="s">
        <v>369</v>
      </c>
      <c r="C338" s="475">
        <v>18750</v>
      </c>
      <c r="D338" s="475">
        <v>8750</v>
      </c>
      <c r="E338" s="477" t="str">
        <f t="shared" si="93"/>
        <v>Young</v>
      </c>
      <c r="F338" s="477" t="str">
        <f t="shared" si="94"/>
        <v>N</v>
      </c>
      <c r="G338" s="477">
        <f t="shared" si="95"/>
        <v>11</v>
      </c>
      <c r="H338" s="477">
        <f t="shared" si="96"/>
        <v>0</v>
      </c>
      <c r="I338" s="478">
        <f t="shared" si="97"/>
        <v>12588</v>
      </c>
      <c r="J338" s="454"/>
      <c r="K338" s="478">
        <f t="shared" si="98"/>
        <v>6907</v>
      </c>
      <c r="L338" s="478">
        <f t="shared" si="99"/>
        <v>0</v>
      </c>
      <c r="M338" s="478" t="str">
        <f t="shared" si="100"/>
        <v>Y</v>
      </c>
      <c r="N338" s="478">
        <f t="shared" si="101"/>
        <v>0</v>
      </c>
      <c r="O338" s="478" t="str">
        <f t="shared" si="102"/>
        <v>Y</v>
      </c>
      <c r="P338" s="478">
        <f t="shared" si="103"/>
        <v>0</v>
      </c>
      <c r="Q338" s="478">
        <f t="shared" si="104"/>
        <v>0</v>
      </c>
      <c r="R338" s="478">
        <f t="shared" si="105"/>
        <v>0</v>
      </c>
      <c r="S338" s="478" t="str">
        <f t="shared" si="106"/>
        <v>Y</v>
      </c>
      <c r="T338" s="478">
        <f t="shared" si="107"/>
        <v>0</v>
      </c>
      <c r="U338" s="478" t="str">
        <f t="shared" si="108"/>
        <v>Y</v>
      </c>
      <c r="V338" s="478">
        <f t="shared" si="109"/>
        <v>0</v>
      </c>
      <c r="W338" s="478">
        <f t="shared" si="110"/>
        <v>0</v>
      </c>
      <c r="X338" s="478">
        <f t="shared" si="111"/>
        <v>0</v>
      </c>
      <c r="Y338" s="478">
        <f t="shared" si="112"/>
        <v>0</v>
      </c>
      <c r="Z338" s="478">
        <f t="shared" si="113"/>
        <v>0</v>
      </c>
      <c r="AA338" s="478" t="str">
        <f t="shared" si="114"/>
        <v>Y</v>
      </c>
      <c r="AB338" s="478" t="str">
        <f t="shared" si="115"/>
        <v>Facility</v>
      </c>
    </row>
    <row r="339" spans="1:28" ht="13.5" thickTop="1" x14ac:dyDescent="0.2">
      <c r="A339" s="169"/>
      <c r="B339" s="169"/>
      <c r="C339" s="479"/>
      <c r="D339" s="479"/>
      <c r="E339" s="479"/>
      <c r="F339" s="479"/>
      <c r="G339" s="479"/>
      <c r="H339" s="479"/>
      <c r="I339" s="481">
        <f t="shared" ref="I339" si="116">COUNTIF(I238:I338,"&gt;0")</f>
        <v>101</v>
      </c>
      <c r="J339" s="480"/>
      <c r="K339" s="481">
        <f t="shared" ref="K339" si="117">COUNTIF(K238:K338,"&gt;0")</f>
        <v>101</v>
      </c>
      <c r="L339"/>
      <c r="M339"/>
      <c r="N339"/>
      <c r="O339"/>
      <c r="P339"/>
      <c r="Q339"/>
      <c r="R339"/>
      <c r="S339"/>
      <c r="T339"/>
      <c r="U339"/>
      <c r="V339"/>
      <c r="W339"/>
      <c r="Y339"/>
    </row>
    <row r="340" spans="1:28" x14ac:dyDescent="0.2">
      <c r="A340" s="169"/>
      <c r="B340" s="169"/>
      <c r="C340" s="475"/>
      <c r="D340" s="475"/>
      <c r="E340" s="482"/>
      <c r="F340" s="482"/>
      <c r="G340" s="482"/>
      <c r="H340" s="475"/>
      <c r="I340" s="484">
        <f>SUM(I238:I338)</f>
        <v>1806905</v>
      </c>
      <c r="J340" s="483"/>
      <c r="K340" s="484">
        <f>SUM(K238:K338)</f>
        <v>858798</v>
      </c>
      <c r="L340"/>
      <c r="M340"/>
      <c r="N340"/>
      <c r="O340"/>
      <c r="P340"/>
      <c r="Q340"/>
      <c r="R340"/>
      <c r="S340"/>
      <c r="T340"/>
      <c r="U340"/>
      <c r="V340"/>
      <c r="W340"/>
      <c r="Y340"/>
    </row>
    <row r="341" spans="1:28" x14ac:dyDescent="0.2">
      <c r="A341" s="169"/>
      <c r="B341" s="169"/>
      <c r="C341" s="475"/>
      <c r="D341" s="475"/>
      <c r="E341" s="482"/>
      <c r="F341" s="482"/>
      <c r="G341" s="482"/>
      <c r="H341" s="475"/>
      <c r="I341" s="478">
        <f t="shared" ref="I341" si="118">MIN(I238:I338)</f>
        <v>1142</v>
      </c>
      <c r="J341" s="483"/>
      <c r="K341" s="478">
        <f t="shared" ref="K341" si="119">MIN(K238:K338)</f>
        <v>500</v>
      </c>
      <c r="L341"/>
      <c r="M341"/>
      <c r="N341"/>
      <c r="O341"/>
      <c r="P341"/>
      <c r="Q341"/>
      <c r="R341"/>
      <c r="S341"/>
      <c r="T341"/>
      <c r="U341"/>
      <c r="V341"/>
      <c r="W341"/>
      <c r="Y341"/>
    </row>
    <row r="342" spans="1:28" x14ac:dyDescent="0.2">
      <c r="A342" s="169"/>
      <c r="B342" s="169"/>
      <c r="C342" s="475"/>
      <c r="D342" s="475"/>
      <c r="E342" s="482"/>
      <c r="F342" s="482"/>
      <c r="G342" s="482"/>
      <c r="H342" s="475"/>
      <c r="I342" s="478">
        <f t="shared" ref="I342" si="120">MAX(I238:I338)</f>
        <v>92460</v>
      </c>
      <c r="J342" s="483"/>
      <c r="K342" s="478">
        <f t="shared" ref="K342" si="121">MAX(K238:K338)</f>
        <v>41380</v>
      </c>
      <c r="L342"/>
      <c r="M342"/>
      <c r="N342"/>
      <c r="O342"/>
      <c r="P342"/>
      <c r="Q342"/>
      <c r="R342"/>
      <c r="S342"/>
      <c r="T342"/>
      <c r="U342"/>
      <c r="V342"/>
      <c r="W342"/>
      <c r="Y342"/>
    </row>
    <row r="343" spans="1:28" x14ac:dyDescent="0.2">
      <c r="A343" s="169"/>
      <c r="B343" s="169"/>
      <c r="C343" s="475"/>
      <c r="D343" s="475"/>
      <c r="E343" s="482"/>
      <c r="F343" s="482"/>
      <c r="G343" s="482"/>
      <c r="H343" s="475"/>
      <c r="I343" s="478">
        <f t="shared" ref="I343" si="122">AVERAGE(I238:I338)</f>
        <v>17890.148514851484</v>
      </c>
      <c r="J343" s="483"/>
      <c r="K343" s="478">
        <f t="shared" ref="K343" si="123">AVERAGE(K238:K338)</f>
        <v>8502.9504950495048</v>
      </c>
      <c r="L343"/>
      <c r="M343"/>
      <c r="N343"/>
      <c r="O343"/>
      <c r="P343"/>
      <c r="Q343"/>
      <c r="R343"/>
      <c r="S343"/>
      <c r="T343"/>
      <c r="U343"/>
      <c r="V343"/>
      <c r="W343"/>
      <c r="Y343"/>
    </row>
    <row r="344" spans="1:28" ht="13.5" thickBot="1" x14ac:dyDescent="0.25">
      <c r="A344" s="169"/>
      <c r="B344" s="169"/>
      <c r="C344" s="485"/>
      <c r="D344" s="485"/>
      <c r="E344" s="486"/>
      <c r="F344" s="486"/>
      <c r="G344" s="486"/>
      <c r="H344" s="485"/>
      <c r="I344" s="487">
        <f t="shared" ref="I344" si="124">MEDIAN(I238:I338)</f>
        <v>9537</v>
      </c>
      <c r="J344" s="483"/>
      <c r="K344" s="487">
        <f t="shared" ref="K344" si="125">MEDIAN(K238:K338)</f>
        <v>5089</v>
      </c>
      <c r="L344"/>
      <c r="M344"/>
      <c r="N344"/>
      <c r="O344"/>
      <c r="P344"/>
      <c r="Q344"/>
      <c r="R344"/>
      <c r="S344"/>
      <c r="T344"/>
      <c r="U344"/>
      <c r="V344"/>
      <c r="W344"/>
      <c r="Y344"/>
    </row>
    <row r="345" spans="1:28" ht="13.5" thickTop="1" x14ac:dyDescent="0.2">
      <c r="A345" s="169"/>
      <c r="B345" s="169"/>
      <c r="D345" s="488" t="s">
        <v>485</v>
      </c>
      <c r="E345" s="489"/>
      <c r="F345" s="489"/>
      <c r="G345" s="489"/>
      <c r="H345"/>
      <c r="I345"/>
      <c r="K345"/>
      <c r="L345"/>
      <c r="M345"/>
      <c r="N345"/>
      <c r="O345"/>
      <c r="P345"/>
      <c r="Q345"/>
      <c r="R345"/>
      <c r="S345"/>
      <c r="T345"/>
      <c r="U345"/>
      <c r="V345"/>
      <c r="W345"/>
      <c r="Y345"/>
    </row>
    <row r="346" spans="1:28" x14ac:dyDescent="0.2">
      <c r="A346" s="169"/>
      <c r="B346" s="169"/>
      <c r="D346" s="488"/>
      <c r="E346" s="489"/>
      <c r="F346" s="489"/>
      <c r="G346" s="489"/>
      <c r="H346" s="467"/>
      <c r="I346" s="467"/>
      <c r="J346" s="468"/>
      <c r="K346" s="469"/>
      <c r="L346" s="469"/>
      <c r="M346" s="469"/>
      <c r="N346" s="469"/>
      <c r="O346" s="469"/>
      <c r="P346" s="469"/>
      <c r="Q346"/>
      <c r="R346"/>
      <c r="S346"/>
      <c r="T346"/>
      <c r="U346"/>
      <c r="V346"/>
      <c r="W346"/>
      <c r="Y346"/>
    </row>
    <row r="347" spans="1:28" x14ac:dyDescent="0.2">
      <c r="A347" s="169"/>
      <c r="B347" s="169"/>
      <c r="D347" s="465"/>
      <c r="E347" s="489"/>
      <c r="F347" s="489"/>
      <c r="G347" s="489"/>
      <c r="H347" s="490"/>
      <c r="I347" s="490"/>
      <c r="J347" s="468"/>
      <c r="K347" s="469"/>
      <c r="L347" s="469"/>
      <c r="M347" s="469"/>
      <c r="N347" s="469"/>
      <c r="O347" s="469"/>
      <c r="P347" s="469"/>
      <c r="Q347"/>
      <c r="R347"/>
      <c r="S347"/>
      <c r="T347"/>
      <c r="U347"/>
      <c r="V347"/>
      <c r="W347"/>
      <c r="Y347"/>
    </row>
    <row r="348" spans="1:28" ht="15.75" x14ac:dyDescent="0.25">
      <c r="A348" s="169"/>
      <c r="B348" s="169"/>
      <c r="D348" s="470" t="s">
        <v>177</v>
      </c>
      <c r="E348" s="471"/>
      <c r="F348" s="471"/>
      <c r="G348" s="471"/>
      <c r="H348" s="472"/>
      <c r="I348" s="472"/>
      <c r="J348" s="473"/>
      <c r="K348" s="474"/>
      <c r="L348" s="474"/>
      <c r="M348" s="474"/>
      <c r="N348" s="474"/>
      <c r="O348" s="474"/>
      <c r="P348" s="474"/>
      <c r="Q348" s="474"/>
      <c r="R348" s="474"/>
      <c r="S348" s="474"/>
      <c r="T348" s="474"/>
      <c r="U348" s="474"/>
      <c r="V348" s="474"/>
      <c r="W348" s="474"/>
      <c r="X348" s="474"/>
      <c r="Y348" s="474"/>
      <c r="Z348" s="474"/>
      <c r="AA348" s="474"/>
      <c r="AB348" s="474"/>
    </row>
    <row r="349" spans="1:28" x14ac:dyDescent="0.2">
      <c r="A349" s="169" t="s">
        <v>349</v>
      </c>
      <c r="B349" s="169" t="s">
        <v>350</v>
      </c>
      <c r="C349" s="475">
        <v>10250</v>
      </c>
      <c r="D349" s="475">
        <v>250</v>
      </c>
      <c r="E349" s="477" t="str">
        <f t="shared" ref="E349:E369" si="126">VLOOKUP($D349,$D$3:$AB$155,2,FALSE)</f>
        <v xml:space="preserve">Ballina </v>
      </c>
      <c r="F349" s="477" t="str">
        <f t="shared" ref="F349:F369" si="127">VLOOKUP($D349,$D$3:$AB$155,3,FALSE)</f>
        <v>R</v>
      </c>
      <c r="G349" s="477">
        <f t="shared" ref="G349:G369" si="128">VLOOKUP($D349,$D$3:$AB$155,4,FALSE)</f>
        <v>4</v>
      </c>
      <c r="H349" s="477">
        <f t="shared" ref="H349:H369" si="129">VLOOKUP($D349,$D$3:$AB$155,5,FALSE)</f>
        <v>0</v>
      </c>
      <c r="I349" s="478">
        <f t="shared" ref="I349:I369" si="130">VLOOKUP($D349,$D$3:$AB$155,6,FALSE)</f>
        <v>41828</v>
      </c>
      <c r="J349" s="454"/>
      <c r="K349" s="478">
        <f t="shared" ref="K349:K369" si="131">VLOOKUP($D349,$D$3:$AB$155,8,FALSE)</f>
        <v>18991</v>
      </c>
      <c r="L349" s="478">
        <f t="shared" ref="L349:L369" si="132">VLOOKUP($D349,$D$3:$AB$155,9,FALSE)</f>
        <v>0</v>
      </c>
      <c r="M349" s="478" t="str">
        <f t="shared" ref="M349:M369" si="133">VLOOKUP($D349,$D$3:$AB$155,10,FALSE)</f>
        <v>Y</v>
      </c>
      <c r="N349" s="478">
        <f t="shared" ref="N349:N369" si="134">VLOOKUP($D349,$D$3:$AB$155,11,FALSE)</f>
        <v>0</v>
      </c>
      <c r="O349" s="478" t="str">
        <f t="shared" ref="O349:O369" si="135">VLOOKUP($D349,$D$3:$AB$155,12,FALSE)</f>
        <v>Y</v>
      </c>
      <c r="P349" s="478">
        <f t="shared" ref="P349:P369" si="136">VLOOKUP($D349,$D$3:$AB$155,13,FALSE)</f>
        <v>0</v>
      </c>
      <c r="Q349" s="478">
        <f t="shared" ref="Q349:Q369" si="137">VLOOKUP($D349,$D$3:$AB$155,14,FALSE)</f>
        <v>0</v>
      </c>
      <c r="R349" s="478">
        <f t="shared" ref="R349:R369" si="138">VLOOKUP($D349,$D$3:$AB$155,15,FALSE)</f>
        <v>0</v>
      </c>
      <c r="S349" s="478" t="str">
        <f t="shared" ref="S349:S369" si="139">VLOOKUP($D349,$D$3:$AB$155,16,FALSE)</f>
        <v>Y</v>
      </c>
      <c r="T349" s="478">
        <f t="shared" ref="T349:T369" si="140">VLOOKUP($D349,$D$3:$AB$155,17,FALSE)</f>
        <v>0</v>
      </c>
      <c r="U349" s="478">
        <f t="shared" ref="U349:U369" si="141">VLOOKUP($D349,$D$3:$AB$155,18,FALSE)</f>
        <v>0</v>
      </c>
      <c r="V349" s="478">
        <f t="shared" ref="V349:V369" si="142">VLOOKUP($D349,$D$3:$AB$155,19,FALSE)</f>
        <v>0</v>
      </c>
      <c r="W349" s="478" t="str">
        <f t="shared" ref="W349:W369" si="143">VLOOKUP($D349,$D$3:$AB$155,20,FALSE)</f>
        <v>Y</v>
      </c>
      <c r="X349" s="478">
        <f t="shared" ref="X349:X369" si="144">VLOOKUP($D349,$D$3:$AB$155,21,FALSE)</f>
        <v>0</v>
      </c>
      <c r="Y349" s="478">
        <f t="shared" ref="Y349:Y369" si="145">VLOOKUP($D349,$D$3:$AB$155,22,FALSE)</f>
        <v>0</v>
      </c>
      <c r="Z349" s="478">
        <f t="shared" ref="Z349:Z369" si="146">VLOOKUP($D349,$D$3:$AB$155,23,FALSE)</f>
        <v>0</v>
      </c>
      <c r="AA349" s="478" t="str">
        <f t="shared" ref="AA349:AA369" si="147">VLOOKUP($D349,$D$3:$AB$155,24,FALSE)</f>
        <v>Y</v>
      </c>
      <c r="AB349" s="478" t="str">
        <f t="shared" ref="AB349:AB369" si="148">VLOOKUP($D349,$D$3:$AB$155,25,FALSE)</f>
        <v>Facility</v>
      </c>
    </row>
    <row r="350" spans="1:28" x14ac:dyDescent="0.2">
      <c r="A350" s="169" t="s">
        <v>358</v>
      </c>
      <c r="B350" s="169" t="s">
        <v>359</v>
      </c>
      <c r="C350" s="475">
        <v>10600</v>
      </c>
      <c r="D350" s="475">
        <v>600</v>
      </c>
      <c r="E350" s="477" t="str">
        <f t="shared" si="126"/>
        <v>Bellingen</v>
      </c>
      <c r="F350" s="477" t="str">
        <f t="shared" si="127"/>
        <v>R</v>
      </c>
      <c r="G350" s="477">
        <f t="shared" si="128"/>
        <v>11</v>
      </c>
      <c r="H350" s="477">
        <f t="shared" si="129"/>
        <v>0</v>
      </c>
      <c r="I350" s="478">
        <f t="shared" si="130"/>
        <v>13010</v>
      </c>
      <c r="J350" s="454"/>
      <c r="K350" s="478">
        <f t="shared" si="131"/>
        <v>6083</v>
      </c>
      <c r="L350" s="478">
        <f t="shared" si="132"/>
        <v>0</v>
      </c>
      <c r="M350" s="478" t="str">
        <f t="shared" si="133"/>
        <v>Y</v>
      </c>
      <c r="N350" s="478">
        <f t="shared" si="134"/>
        <v>0</v>
      </c>
      <c r="O350" s="478" t="str">
        <f t="shared" si="135"/>
        <v>Y</v>
      </c>
      <c r="P350" s="478">
        <f t="shared" si="136"/>
        <v>0</v>
      </c>
      <c r="Q350" s="478" t="str">
        <f t="shared" si="137"/>
        <v>Y</v>
      </c>
      <c r="R350" s="478">
        <f t="shared" si="138"/>
        <v>0</v>
      </c>
      <c r="S350" s="478" t="str">
        <f t="shared" si="139"/>
        <v>Y</v>
      </c>
      <c r="T350" s="478">
        <f t="shared" si="140"/>
        <v>0</v>
      </c>
      <c r="U350" s="478">
        <f t="shared" si="141"/>
        <v>0</v>
      </c>
      <c r="V350" s="478">
        <f t="shared" si="142"/>
        <v>0</v>
      </c>
      <c r="W350" s="478" t="str">
        <f t="shared" si="143"/>
        <v>Y</v>
      </c>
      <c r="X350" s="478">
        <f t="shared" si="144"/>
        <v>0</v>
      </c>
      <c r="Y350" s="478" t="str">
        <f t="shared" si="145"/>
        <v>Y</v>
      </c>
      <c r="Z350" s="478">
        <f t="shared" si="146"/>
        <v>0</v>
      </c>
      <c r="AA350" s="478" t="str">
        <f t="shared" si="147"/>
        <v>Y</v>
      </c>
      <c r="AB350" s="478" t="str">
        <f t="shared" si="148"/>
        <v>Facility</v>
      </c>
    </row>
    <row r="351" spans="1:28" x14ac:dyDescent="0.2">
      <c r="A351" s="169" t="s">
        <v>365</v>
      </c>
      <c r="B351" s="169" t="s">
        <v>366</v>
      </c>
      <c r="C351" s="475">
        <v>10900</v>
      </c>
      <c r="D351" s="475">
        <v>900</v>
      </c>
      <c r="E351" s="477" t="str">
        <f t="shared" si="126"/>
        <v>Blue Mountains</v>
      </c>
      <c r="F351" s="477" t="str">
        <f t="shared" si="127"/>
        <v>R</v>
      </c>
      <c r="G351" s="477">
        <f t="shared" si="128"/>
        <v>7</v>
      </c>
      <c r="H351" s="477">
        <f t="shared" si="129"/>
        <v>0</v>
      </c>
      <c r="I351" s="478">
        <f t="shared" si="130"/>
        <v>79812</v>
      </c>
      <c r="J351" s="454"/>
      <c r="K351" s="478">
        <f t="shared" si="131"/>
        <v>34999</v>
      </c>
      <c r="L351" s="478">
        <f t="shared" si="132"/>
        <v>0</v>
      </c>
      <c r="M351" s="478" t="str">
        <f t="shared" si="133"/>
        <v>Y</v>
      </c>
      <c r="N351" s="478">
        <f t="shared" si="134"/>
        <v>0</v>
      </c>
      <c r="O351" s="478" t="str">
        <f t="shared" si="135"/>
        <v>Y</v>
      </c>
      <c r="P351" s="478">
        <f t="shared" si="136"/>
        <v>0</v>
      </c>
      <c r="Q351" s="478">
        <f t="shared" si="137"/>
        <v>0</v>
      </c>
      <c r="R351" s="478">
        <f t="shared" si="138"/>
        <v>0</v>
      </c>
      <c r="S351" s="478" t="str">
        <f t="shared" si="139"/>
        <v>Y</v>
      </c>
      <c r="T351" s="478">
        <f t="shared" si="140"/>
        <v>0</v>
      </c>
      <c r="U351" s="478">
        <f t="shared" si="141"/>
        <v>0</v>
      </c>
      <c r="V351" s="478">
        <f t="shared" si="142"/>
        <v>0</v>
      </c>
      <c r="W351" s="478">
        <f t="shared" si="143"/>
        <v>0</v>
      </c>
      <c r="X351" s="478">
        <f t="shared" si="144"/>
        <v>0</v>
      </c>
      <c r="Y351" s="478" t="str">
        <f t="shared" si="145"/>
        <v>Y</v>
      </c>
      <c r="Z351" s="478">
        <f t="shared" si="146"/>
        <v>0</v>
      </c>
      <c r="AA351" s="478" t="str">
        <f t="shared" si="147"/>
        <v>Y</v>
      </c>
      <c r="AB351" s="478" t="str">
        <f t="shared" si="148"/>
        <v>Facility</v>
      </c>
    </row>
    <row r="352" spans="1:28" x14ac:dyDescent="0.2">
      <c r="A352" s="169" t="s">
        <v>349</v>
      </c>
      <c r="B352" s="169" t="s">
        <v>375</v>
      </c>
      <c r="C352" s="475">
        <v>11350</v>
      </c>
      <c r="D352" s="475">
        <v>1350</v>
      </c>
      <c r="E352" s="477" t="str">
        <f t="shared" si="126"/>
        <v>Byron</v>
      </c>
      <c r="F352" s="477" t="str">
        <f t="shared" si="127"/>
        <v>R</v>
      </c>
      <c r="G352" s="477">
        <f t="shared" si="128"/>
        <v>4</v>
      </c>
      <c r="H352" s="477">
        <f t="shared" si="129"/>
        <v>0</v>
      </c>
      <c r="I352" s="478">
        <f t="shared" si="130"/>
        <v>32723</v>
      </c>
      <c r="J352" s="454"/>
      <c r="K352" s="478">
        <f t="shared" si="131"/>
        <v>14134</v>
      </c>
      <c r="L352" s="478">
        <f t="shared" si="132"/>
        <v>0</v>
      </c>
      <c r="M352" s="478" t="str">
        <f t="shared" si="133"/>
        <v>Y</v>
      </c>
      <c r="N352" s="478">
        <f t="shared" si="134"/>
        <v>0</v>
      </c>
      <c r="O352" s="478" t="str">
        <f t="shared" si="135"/>
        <v>Y</v>
      </c>
      <c r="P352" s="478">
        <f t="shared" si="136"/>
        <v>0</v>
      </c>
      <c r="Q352" s="478">
        <f t="shared" si="137"/>
        <v>0</v>
      </c>
      <c r="R352" s="478">
        <f t="shared" si="138"/>
        <v>0</v>
      </c>
      <c r="S352" s="478" t="str">
        <f t="shared" si="139"/>
        <v>Y</v>
      </c>
      <c r="T352" s="478">
        <f t="shared" si="140"/>
        <v>0</v>
      </c>
      <c r="U352" s="478">
        <f t="shared" si="141"/>
        <v>0</v>
      </c>
      <c r="V352" s="478">
        <f t="shared" si="142"/>
        <v>0</v>
      </c>
      <c r="W352" s="478" t="str">
        <f t="shared" si="143"/>
        <v>Y</v>
      </c>
      <c r="X352" s="478">
        <f t="shared" si="144"/>
        <v>0</v>
      </c>
      <c r="Y352" s="478" t="str">
        <f t="shared" si="145"/>
        <v>Y</v>
      </c>
      <c r="Z352" s="478">
        <f t="shared" si="146"/>
        <v>0</v>
      </c>
      <c r="AA352" s="478" t="str">
        <f t="shared" si="147"/>
        <v>Y</v>
      </c>
      <c r="AB352" s="478" t="str">
        <f t="shared" si="148"/>
        <v>Facility</v>
      </c>
    </row>
    <row r="353" spans="1:28" x14ac:dyDescent="0.2">
      <c r="A353" s="169" t="s">
        <v>349</v>
      </c>
      <c r="B353" s="169" t="s">
        <v>386</v>
      </c>
      <c r="C353" s="475">
        <v>11730</v>
      </c>
      <c r="D353" s="475">
        <v>1730</v>
      </c>
      <c r="E353" s="477" t="str">
        <f t="shared" si="126"/>
        <v>Clarence Valley</v>
      </c>
      <c r="F353" s="477" t="str">
        <f t="shared" si="127"/>
        <v>R</v>
      </c>
      <c r="G353" s="477">
        <f t="shared" si="128"/>
        <v>4</v>
      </c>
      <c r="H353" s="477">
        <f t="shared" si="129"/>
        <v>0</v>
      </c>
      <c r="I353" s="478">
        <f t="shared" si="130"/>
        <v>51040</v>
      </c>
      <c r="J353" s="454"/>
      <c r="K353" s="478">
        <f t="shared" si="131"/>
        <v>25498</v>
      </c>
      <c r="L353" s="478">
        <f t="shared" si="132"/>
        <v>0</v>
      </c>
      <c r="M353" s="478" t="str">
        <f t="shared" si="133"/>
        <v>Y</v>
      </c>
      <c r="N353" s="478">
        <f t="shared" si="134"/>
        <v>0</v>
      </c>
      <c r="O353" s="478" t="str">
        <f t="shared" si="135"/>
        <v>Y</v>
      </c>
      <c r="P353" s="478">
        <f t="shared" si="136"/>
        <v>0</v>
      </c>
      <c r="Q353" s="478">
        <f t="shared" si="137"/>
        <v>0</v>
      </c>
      <c r="R353" s="478">
        <f t="shared" si="138"/>
        <v>0</v>
      </c>
      <c r="S353" s="478" t="str">
        <f t="shared" si="139"/>
        <v>Y</v>
      </c>
      <c r="T353" s="478">
        <f t="shared" si="140"/>
        <v>0</v>
      </c>
      <c r="U353" s="478">
        <f t="shared" si="141"/>
        <v>0</v>
      </c>
      <c r="V353" s="478">
        <f t="shared" si="142"/>
        <v>0</v>
      </c>
      <c r="W353" s="478" t="str">
        <f t="shared" si="143"/>
        <v>Y</v>
      </c>
      <c r="X353" s="478">
        <f t="shared" si="144"/>
        <v>0</v>
      </c>
      <c r="Y353" s="478" t="str">
        <f t="shared" si="145"/>
        <v>Y</v>
      </c>
      <c r="Z353" s="478">
        <f t="shared" si="146"/>
        <v>0</v>
      </c>
      <c r="AA353" s="478" t="str">
        <f t="shared" si="147"/>
        <v>Y</v>
      </c>
      <c r="AB353" s="478" t="str">
        <f t="shared" si="148"/>
        <v>Facility</v>
      </c>
    </row>
    <row r="354" spans="1:28" x14ac:dyDescent="0.2">
      <c r="A354" s="169" t="s">
        <v>358</v>
      </c>
      <c r="B354" s="169" t="s">
        <v>388</v>
      </c>
      <c r="C354" s="475">
        <v>11800</v>
      </c>
      <c r="D354" s="475">
        <v>1800</v>
      </c>
      <c r="E354" s="477" t="str">
        <f t="shared" si="126"/>
        <v>Coffs Harbour</v>
      </c>
      <c r="F354" s="477" t="str">
        <f t="shared" si="127"/>
        <v>R</v>
      </c>
      <c r="G354" s="477">
        <f t="shared" si="128"/>
        <v>4</v>
      </c>
      <c r="H354" s="477">
        <f t="shared" si="129"/>
        <v>0</v>
      </c>
      <c r="I354" s="478">
        <f t="shared" si="130"/>
        <v>72971</v>
      </c>
      <c r="J354" s="454"/>
      <c r="K354" s="478">
        <f t="shared" si="131"/>
        <v>32243</v>
      </c>
      <c r="L354" s="478">
        <f t="shared" si="132"/>
        <v>0</v>
      </c>
      <c r="M354" s="478" t="str">
        <f t="shared" si="133"/>
        <v>Y</v>
      </c>
      <c r="N354" s="478">
        <f t="shared" si="134"/>
        <v>0</v>
      </c>
      <c r="O354" s="478" t="str">
        <f t="shared" si="135"/>
        <v>Y</v>
      </c>
      <c r="P354" s="478">
        <f t="shared" si="136"/>
        <v>0</v>
      </c>
      <c r="Q354" s="478" t="str">
        <f t="shared" si="137"/>
        <v>Y</v>
      </c>
      <c r="R354" s="478">
        <f t="shared" si="138"/>
        <v>0</v>
      </c>
      <c r="S354" s="478" t="str">
        <f t="shared" si="139"/>
        <v>Y</v>
      </c>
      <c r="T354" s="478">
        <f t="shared" si="140"/>
        <v>0</v>
      </c>
      <c r="U354" s="478">
        <f t="shared" si="141"/>
        <v>0</v>
      </c>
      <c r="V354" s="478">
        <f t="shared" si="142"/>
        <v>0</v>
      </c>
      <c r="W354" s="478" t="str">
        <f t="shared" si="143"/>
        <v>Y</v>
      </c>
      <c r="X354" s="478">
        <f t="shared" si="144"/>
        <v>0</v>
      </c>
      <c r="Y354" s="478" t="str">
        <f t="shared" si="145"/>
        <v>Y</v>
      </c>
      <c r="Z354" s="478">
        <f t="shared" si="146"/>
        <v>0</v>
      </c>
      <c r="AA354" s="478" t="str">
        <f t="shared" si="147"/>
        <v>Y</v>
      </c>
      <c r="AB354" s="478" t="str">
        <f t="shared" si="148"/>
        <v>Facility</v>
      </c>
    </row>
    <row r="355" spans="1:28" x14ac:dyDescent="0.2">
      <c r="A355" s="169" t="s">
        <v>384</v>
      </c>
      <c r="B355" s="169" t="s">
        <v>396</v>
      </c>
      <c r="C355" s="475">
        <v>12700</v>
      </c>
      <c r="D355" s="475">
        <v>2700</v>
      </c>
      <c r="E355" s="477" t="str">
        <f t="shared" si="126"/>
        <v>Dungog</v>
      </c>
      <c r="F355" s="477" t="str">
        <f t="shared" si="127"/>
        <v>R</v>
      </c>
      <c r="G355" s="477">
        <f t="shared" si="128"/>
        <v>10</v>
      </c>
      <c r="H355" s="477">
        <f t="shared" si="129"/>
        <v>0</v>
      </c>
      <c r="I355" s="478">
        <f t="shared" si="130"/>
        <v>9195</v>
      </c>
      <c r="J355" s="454"/>
      <c r="K355" s="478">
        <f t="shared" si="131"/>
        <v>5089</v>
      </c>
      <c r="L355" s="478">
        <f t="shared" si="132"/>
        <v>0</v>
      </c>
      <c r="M355" s="478" t="str">
        <f t="shared" si="133"/>
        <v>Y</v>
      </c>
      <c r="N355" s="478">
        <f t="shared" si="134"/>
        <v>0</v>
      </c>
      <c r="O355" s="478" t="str">
        <f t="shared" si="135"/>
        <v>Y</v>
      </c>
      <c r="P355" s="478">
        <f t="shared" si="136"/>
        <v>0</v>
      </c>
      <c r="Q355" s="478">
        <f t="shared" si="137"/>
        <v>0</v>
      </c>
      <c r="R355" s="478">
        <f t="shared" si="138"/>
        <v>0</v>
      </c>
      <c r="S355" s="478" t="str">
        <f t="shared" si="139"/>
        <v>Y</v>
      </c>
      <c r="T355" s="478">
        <f t="shared" si="140"/>
        <v>0</v>
      </c>
      <c r="U355" s="478">
        <f t="shared" si="141"/>
        <v>0</v>
      </c>
      <c r="V355" s="478">
        <f t="shared" si="142"/>
        <v>0</v>
      </c>
      <c r="W355" s="478">
        <f t="shared" si="143"/>
        <v>0</v>
      </c>
      <c r="X355" s="478">
        <f t="shared" si="144"/>
        <v>0</v>
      </c>
      <c r="Y355" s="478" t="str">
        <f t="shared" si="145"/>
        <v>Y</v>
      </c>
      <c r="Z355" s="478">
        <f t="shared" si="146"/>
        <v>0</v>
      </c>
      <c r="AA355" s="478" t="str">
        <f t="shared" si="147"/>
        <v>Y</v>
      </c>
      <c r="AB355" s="478" t="str">
        <f t="shared" si="148"/>
        <v>Facility</v>
      </c>
    </row>
    <row r="356" spans="1:28" x14ac:dyDescent="0.2">
      <c r="A356" s="169" t="s">
        <v>358</v>
      </c>
      <c r="B356" s="169" t="s">
        <v>402</v>
      </c>
      <c r="C356" s="475">
        <v>13050</v>
      </c>
      <c r="D356" s="475">
        <v>3050</v>
      </c>
      <c r="E356" s="477" t="str">
        <f t="shared" si="126"/>
        <v>Gloucester</v>
      </c>
      <c r="F356" s="477" t="str">
        <f t="shared" si="127"/>
        <v>R</v>
      </c>
      <c r="G356" s="477">
        <f t="shared" si="128"/>
        <v>9</v>
      </c>
      <c r="H356" s="477">
        <f t="shared" si="129"/>
        <v>0</v>
      </c>
      <c r="I356" s="478">
        <f t="shared" si="130"/>
        <v>5160</v>
      </c>
      <c r="J356" s="454"/>
      <c r="K356" s="478">
        <f t="shared" si="131"/>
        <v>3312</v>
      </c>
      <c r="L356" s="478">
        <f t="shared" si="132"/>
        <v>0</v>
      </c>
      <c r="M356" s="478" t="str">
        <f t="shared" si="133"/>
        <v>Y</v>
      </c>
      <c r="N356" s="478">
        <f t="shared" si="134"/>
        <v>0</v>
      </c>
      <c r="O356" s="478" t="str">
        <f t="shared" si="135"/>
        <v>Y</v>
      </c>
      <c r="P356" s="478">
        <f t="shared" si="136"/>
        <v>0</v>
      </c>
      <c r="Q356" s="478">
        <f t="shared" si="137"/>
        <v>0</v>
      </c>
      <c r="R356" s="478">
        <f t="shared" si="138"/>
        <v>0</v>
      </c>
      <c r="S356" s="478" t="str">
        <f t="shared" si="139"/>
        <v>Y</v>
      </c>
      <c r="T356" s="478">
        <f t="shared" si="140"/>
        <v>0</v>
      </c>
      <c r="U356" s="478" t="str">
        <f t="shared" si="141"/>
        <v>Y</v>
      </c>
      <c r="V356" s="478">
        <f t="shared" si="142"/>
        <v>0</v>
      </c>
      <c r="W356" s="478">
        <f t="shared" si="143"/>
        <v>0</v>
      </c>
      <c r="X356" s="478">
        <f t="shared" si="144"/>
        <v>0</v>
      </c>
      <c r="Y356" s="478">
        <f t="shared" si="145"/>
        <v>0</v>
      </c>
      <c r="Z356" s="478">
        <f t="shared" si="146"/>
        <v>0</v>
      </c>
      <c r="AA356" s="478" t="str">
        <f t="shared" si="147"/>
        <v>Y</v>
      </c>
      <c r="AB356" s="478" t="str">
        <f t="shared" si="148"/>
        <v>Facility</v>
      </c>
    </row>
    <row r="357" spans="1:28" x14ac:dyDescent="0.2">
      <c r="A357" s="169" t="s">
        <v>358</v>
      </c>
      <c r="B357" s="169" t="s">
        <v>402</v>
      </c>
      <c r="C357" s="475">
        <v>13380</v>
      </c>
      <c r="D357" s="475">
        <v>3350</v>
      </c>
      <c r="E357" s="477" t="str">
        <f t="shared" si="126"/>
        <v>Greater Taree</v>
      </c>
      <c r="F357" s="477" t="str">
        <f t="shared" si="127"/>
        <v>R</v>
      </c>
      <c r="G357" s="477">
        <f t="shared" si="128"/>
        <v>4</v>
      </c>
      <c r="H357" s="477">
        <f t="shared" si="129"/>
        <v>0</v>
      </c>
      <c r="I357" s="478">
        <f t="shared" si="130"/>
        <v>49095</v>
      </c>
      <c r="J357" s="454"/>
      <c r="K357" s="478">
        <f t="shared" si="131"/>
        <v>24450</v>
      </c>
      <c r="L357" s="478">
        <f t="shared" si="132"/>
        <v>0</v>
      </c>
      <c r="M357" s="478" t="str">
        <f t="shared" si="133"/>
        <v>Y</v>
      </c>
      <c r="N357" s="478">
        <f t="shared" si="134"/>
        <v>0</v>
      </c>
      <c r="O357" s="478" t="str">
        <f t="shared" si="135"/>
        <v>Y</v>
      </c>
      <c r="P357" s="478">
        <f t="shared" si="136"/>
        <v>0</v>
      </c>
      <c r="Q357" s="478">
        <f t="shared" si="137"/>
        <v>0</v>
      </c>
      <c r="R357" s="478">
        <f t="shared" si="138"/>
        <v>0</v>
      </c>
      <c r="S357" s="478" t="str">
        <f t="shared" si="139"/>
        <v>Y</v>
      </c>
      <c r="T357" s="478">
        <f t="shared" si="140"/>
        <v>0</v>
      </c>
      <c r="U357" s="478" t="str">
        <f t="shared" si="141"/>
        <v>Y</v>
      </c>
      <c r="V357" s="478">
        <f t="shared" si="142"/>
        <v>0</v>
      </c>
      <c r="W357" s="478">
        <f t="shared" si="143"/>
        <v>0</v>
      </c>
      <c r="X357" s="478">
        <f t="shared" si="144"/>
        <v>0</v>
      </c>
      <c r="Y357" s="478" t="str">
        <f t="shared" si="145"/>
        <v>Y</v>
      </c>
      <c r="Z357" s="478">
        <f t="shared" si="146"/>
        <v>0</v>
      </c>
      <c r="AA357" s="478" t="str">
        <f t="shared" si="147"/>
        <v>Y</v>
      </c>
      <c r="AB357" s="478" t="str">
        <f t="shared" si="148"/>
        <v>Facility</v>
      </c>
    </row>
    <row r="358" spans="1:28" x14ac:dyDescent="0.2">
      <c r="A358" s="169" t="s">
        <v>358</v>
      </c>
      <c r="B358" s="169" t="s">
        <v>402</v>
      </c>
      <c r="C358" s="475">
        <v>13320</v>
      </c>
      <c r="D358" s="475">
        <v>3400</v>
      </c>
      <c r="E358" s="477" t="str">
        <f t="shared" si="126"/>
        <v>Great Lakes</v>
      </c>
      <c r="F358" s="477" t="str">
        <f t="shared" si="127"/>
        <v>R</v>
      </c>
      <c r="G358" s="477">
        <f t="shared" si="128"/>
        <v>4</v>
      </c>
      <c r="H358" s="477">
        <f t="shared" si="129"/>
        <v>0</v>
      </c>
      <c r="I358" s="478">
        <f t="shared" si="130"/>
        <v>36720</v>
      </c>
      <c r="J358" s="454"/>
      <c r="K358" s="478">
        <f t="shared" si="131"/>
        <v>23591</v>
      </c>
      <c r="L358" s="478">
        <f t="shared" si="132"/>
        <v>0</v>
      </c>
      <c r="M358" s="478" t="str">
        <f t="shared" si="133"/>
        <v>Y</v>
      </c>
      <c r="N358" s="478">
        <f t="shared" si="134"/>
        <v>0</v>
      </c>
      <c r="O358" s="478" t="str">
        <f t="shared" si="135"/>
        <v>Y</v>
      </c>
      <c r="P358" s="478">
        <f t="shared" si="136"/>
        <v>0</v>
      </c>
      <c r="Q358" s="478">
        <f t="shared" si="137"/>
        <v>0</v>
      </c>
      <c r="R358" s="478">
        <f t="shared" si="138"/>
        <v>0</v>
      </c>
      <c r="S358" s="478" t="str">
        <f t="shared" si="139"/>
        <v>Y</v>
      </c>
      <c r="T358" s="478">
        <f t="shared" si="140"/>
        <v>0</v>
      </c>
      <c r="U358" s="478" t="str">
        <f t="shared" si="141"/>
        <v>Y</v>
      </c>
      <c r="V358" s="478">
        <f t="shared" si="142"/>
        <v>0</v>
      </c>
      <c r="W358" s="478">
        <f t="shared" si="143"/>
        <v>0</v>
      </c>
      <c r="X358" s="478">
        <f t="shared" si="144"/>
        <v>0</v>
      </c>
      <c r="Y358" s="478" t="str">
        <f t="shared" si="145"/>
        <v>Y</v>
      </c>
      <c r="Z358" s="478">
        <f t="shared" si="146"/>
        <v>0</v>
      </c>
      <c r="AA358" s="478" t="str">
        <f t="shared" si="147"/>
        <v>Y</v>
      </c>
      <c r="AB358" s="478" t="str">
        <f t="shared" si="148"/>
        <v>Facility</v>
      </c>
    </row>
    <row r="359" spans="1:28" x14ac:dyDescent="0.2">
      <c r="A359" s="169" t="s">
        <v>358</v>
      </c>
      <c r="B359" s="169" t="s">
        <v>409</v>
      </c>
      <c r="C359" s="475">
        <v>16380</v>
      </c>
      <c r="D359" s="475">
        <v>3750</v>
      </c>
      <c r="E359" s="477" t="str">
        <f t="shared" si="126"/>
        <v>Port Macquarie - Hastings</v>
      </c>
      <c r="F359" s="477" t="str">
        <f t="shared" si="127"/>
        <v>R</v>
      </c>
      <c r="G359" s="477">
        <f t="shared" si="128"/>
        <v>4</v>
      </c>
      <c r="H359" s="477">
        <f t="shared" si="129"/>
        <v>0</v>
      </c>
      <c r="I359" s="478">
        <f t="shared" si="130"/>
        <v>78128</v>
      </c>
      <c r="J359" s="454"/>
      <c r="K359" s="478">
        <f t="shared" si="131"/>
        <v>34459</v>
      </c>
      <c r="L359" s="478">
        <f t="shared" si="132"/>
        <v>0</v>
      </c>
      <c r="M359" s="478" t="str">
        <f t="shared" si="133"/>
        <v>Y</v>
      </c>
      <c r="N359" s="478">
        <f t="shared" si="134"/>
        <v>0</v>
      </c>
      <c r="O359" s="478" t="str">
        <f t="shared" si="135"/>
        <v>Y</v>
      </c>
      <c r="P359" s="478">
        <f t="shared" si="136"/>
        <v>0</v>
      </c>
      <c r="Q359" s="478">
        <f t="shared" si="137"/>
        <v>0</v>
      </c>
      <c r="R359" s="478">
        <f t="shared" si="138"/>
        <v>0</v>
      </c>
      <c r="S359" s="478" t="str">
        <f t="shared" si="139"/>
        <v>Y</v>
      </c>
      <c r="T359" s="478">
        <f t="shared" si="140"/>
        <v>0</v>
      </c>
      <c r="U359" s="478">
        <f t="shared" si="141"/>
        <v>0</v>
      </c>
      <c r="V359" s="478">
        <f t="shared" si="142"/>
        <v>0</v>
      </c>
      <c r="W359" s="478" t="str">
        <f t="shared" si="143"/>
        <v>Y</v>
      </c>
      <c r="X359" s="478">
        <f t="shared" si="144"/>
        <v>0</v>
      </c>
      <c r="Y359" s="478" t="str">
        <f t="shared" si="145"/>
        <v>Y</v>
      </c>
      <c r="Z359" s="478">
        <f t="shared" si="146"/>
        <v>0</v>
      </c>
      <c r="AA359" s="478" t="str">
        <f t="shared" si="147"/>
        <v>Y</v>
      </c>
      <c r="AB359" s="478" t="str">
        <f t="shared" si="148"/>
        <v>Facility</v>
      </c>
    </row>
    <row r="360" spans="1:28" x14ac:dyDescent="0.2">
      <c r="A360" s="169" t="s">
        <v>358</v>
      </c>
      <c r="B360" s="169" t="s">
        <v>419</v>
      </c>
      <c r="C360" s="475">
        <v>14350</v>
      </c>
      <c r="D360" s="475">
        <v>4350</v>
      </c>
      <c r="E360" s="477" t="str">
        <f t="shared" si="126"/>
        <v>Kempsey</v>
      </c>
      <c r="F360" s="477" t="str">
        <f t="shared" si="127"/>
        <v>R</v>
      </c>
      <c r="G360" s="477">
        <f t="shared" si="128"/>
        <v>4</v>
      </c>
      <c r="H360" s="477">
        <f t="shared" si="129"/>
        <v>0</v>
      </c>
      <c r="I360" s="478">
        <f t="shared" si="130"/>
        <v>29684</v>
      </c>
      <c r="J360" s="454"/>
      <c r="K360" s="478">
        <f t="shared" si="131"/>
        <v>14260</v>
      </c>
      <c r="L360" s="478">
        <f t="shared" si="132"/>
        <v>0</v>
      </c>
      <c r="M360" s="478" t="str">
        <f t="shared" si="133"/>
        <v>Y</v>
      </c>
      <c r="N360" s="478">
        <f t="shared" si="134"/>
        <v>0</v>
      </c>
      <c r="O360" s="478" t="str">
        <f t="shared" si="135"/>
        <v>Y</v>
      </c>
      <c r="P360" s="478">
        <f t="shared" si="136"/>
        <v>0</v>
      </c>
      <c r="Q360" s="478">
        <f t="shared" si="137"/>
        <v>0</v>
      </c>
      <c r="R360" s="478">
        <f t="shared" si="138"/>
        <v>0</v>
      </c>
      <c r="S360" s="478" t="str">
        <f t="shared" si="139"/>
        <v>Y</v>
      </c>
      <c r="T360" s="478">
        <f t="shared" si="140"/>
        <v>0</v>
      </c>
      <c r="U360" s="478">
        <f t="shared" si="141"/>
        <v>0</v>
      </c>
      <c r="V360" s="478">
        <f t="shared" si="142"/>
        <v>0</v>
      </c>
      <c r="W360" s="478" t="str">
        <f t="shared" si="143"/>
        <v>Y</v>
      </c>
      <c r="X360" s="478">
        <f t="shared" si="144"/>
        <v>0</v>
      </c>
      <c r="Y360" s="478">
        <f t="shared" si="145"/>
        <v>0</v>
      </c>
      <c r="Z360" s="478">
        <f t="shared" si="146"/>
        <v>0</v>
      </c>
      <c r="AA360" s="478" t="str">
        <f t="shared" si="147"/>
        <v>Y</v>
      </c>
      <c r="AB360" s="478" t="str">
        <f t="shared" si="148"/>
        <v>Facility</v>
      </c>
    </row>
    <row r="361" spans="1:28" x14ac:dyDescent="0.2">
      <c r="A361" s="169" t="s">
        <v>349</v>
      </c>
      <c r="B361" s="169" t="s">
        <v>423</v>
      </c>
      <c r="C361" s="475">
        <v>14550</v>
      </c>
      <c r="D361" s="475">
        <v>4550</v>
      </c>
      <c r="E361" s="477" t="str">
        <f t="shared" si="126"/>
        <v>Kyogle</v>
      </c>
      <c r="F361" s="477" t="str">
        <f t="shared" si="127"/>
        <v>R</v>
      </c>
      <c r="G361" s="477">
        <f t="shared" si="128"/>
        <v>10</v>
      </c>
      <c r="H361" s="477">
        <f t="shared" si="129"/>
        <v>0</v>
      </c>
      <c r="I361" s="478">
        <f t="shared" si="130"/>
        <v>9537</v>
      </c>
      <c r="J361" s="454"/>
      <c r="K361" s="478">
        <f t="shared" si="131"/>
        <v>4063</v>
      </c>
      <c r="L361" s="478">
        <f t="shared" si="132"/>
        <v>0</v>
      </c>
      <c r="M361" s="478" t="str">
        <f t="shared" si="133"/>
        <v>Y</v>
      </c>
      <c r="N361" s="478">
        <f t="shared" si="134"/>
        <v>0</v>
      </c>
      <c r="O361" s="478" t="str">
        <f t="shared" si="135"/>
        <v>Y</v>
      </c>
      <c r="P361" s="478">
        <f t="shared" si="136"/>
        <v>0</v>
      </c>
      <c r="Q361" s="478">
        <f t="shared" si="137"/>
        <v>0</v>
      </c>
      <c r="R361" s="478">
        <f t="shared" si="138"/>
        <v>0</v>
      </c>
      <c r="S361" s="478" t="str">
        <f t="shared" si="139"/>
        <v>Y</v>
      </c>
      <c r="T361" s="478">
        <f t="shared" si="140"/>
        <v>0</v>
      </c>
      <c r="U361" s="478">
        <f t="shared" si="141"/>
        <v>0</v>
      </c>
      <c r="V361" s="478">
        <f t="shared" si="142"/>
        <v>0</v>
      </c>
      <c r="W361" s="478">
        <f t="shared" si="143"/>
        <v>0</v>
      </c>
      <c r="X361" s="478">
        <f t="shared" si="144"/>
        <v>0</v>
      </c>
      <c r="Y361" s="478">
        <f t="shared" si="145"/>
        <v>0</v>
      </c>
      <c r="Z361" s="478">
        <f t="shared" si="146"/>
        <v>0</v>
      </c>
      <c r="AA361" s="478" t="str">
        <f t="shared" si="147"/>
        <v>Y</v>
      </c>
      <c r="AB361" s="478" t="str">
        <f t="shared" si="148"/>
        <v>Facility</v>
      </c>
    </row>
    <row r="362" spans="1:28" x14ac:dyDescent="0.2">
      <c r="A362" s="169" t="s">
        <v>349</v>
      </c>
      <c r="B362" s="169" t="s">
        <v>428</v>
      </c>
      <c r="C362" s="475">
        <v>14850</v>
      </c>
      <c r="D362" s="475">
        <v>4850</v>
      </c>
      <c r="E362" s="477" t="str">
        <f t="shared" si="126"/>
        <v>Lismore</v>
      </c>
      <c r="F362" s="477" t="str">
        <f t="shared" si="127"/>
        <v>R</v>
      </c>
      <c r="G362" s="477">
        <f t="shared" si="128"/>
        <v>4</v>
      </c>
      <c r="H362" s="477">
        <f t="shared" si="129"/>
        <v>0</v>
      </c>
      <c r="I362" s="478">
        <f t="shared" si="130"/>
        <v>44741</v>
      </c>
      <c r="J362" s="454"/>
      <c r="K362" s="478">
        <f t="shared" si="131"/>
        <v>18467</v>
      </c>
      <c r="L362" s="478">
        <f t="shared" si="132"/>
        <v>0</v>
      </c>
      <c r="M362" s="478" t="str">
        <f t="shared" si="133"/>
        <v>Y</v>
      </c>
      <c r="N362" s="478">
        <f t="shared" si="134"/>
        <v>0</v>
      </c>
      <c r="O362" s="478" t="str">
        <f t="shared" si="135"/>
        <v>Y</v>
      </c>
      <c r="P362" s="478">
        <f t="shared" si="136"/>
        <v>0</v>
      </c>
      <c r="Q362" s="478">
        <f t="shared" si="137"/>
        <v>0</v>
      </c>
      <c r="R362" s="478">
        <f t="shared" si="138"/>
        <v>0</v>
      </c>
      <c r="S362" s="478" t="str">
        <f t="shared" si="139"/>
        <v>Y</v>
      </c>
      <c r="T362" s="478">
        <f t="shared" si="140"/>
        <v>0</v>
      </c>
      <c r="U362" s="478">
        <f t="shared" si="141"/>
        <v>0</v>
      </c>
      <c r="V362" s="478">
        <f t="shared" si="142"/>
        <v>0</v>
      </c>
      <c r="W362" s="478" t="str">
        <f t="shared" si="143"/>
        <v>Y</v>
      </c>
      <c r="X362" s="478">
        <f t="shared" si="144"/>
        <v>0</v>
      </c>
      <c r="Y362" s="478">
        <f t="shared" si="145"/>
        <v>0</v>
      </c>
      <c r="Z362" s="478">
        <f t="shared" si="146"/>
        <v>0</v>
      </c>
      <c r="AA362" s="478" t="str">
        <f t="shared" si="147"/>
        <v>Y</v>
      </c>
      <c r="AB362" s="478" t="str">
        <f t="shared" si="148"/>
        <v>Facility</v>
      </c>
    </row>
    <row r="363" spans="1:28" x14ac:dyDescent="0.2">
      <c r="A363" s="169" t="s">
        <v>384</v>
      </c>
      <c r="B363" s="169" t="s">
        <v>439</v>
      </c>
      <c r="C363" s="475">
        <v>15650</v>
      </c>
      <c r="D363" s="475">
        <v>5650</v>
      </c>
      <c r="E363" s="477" t="str">
        <f t="shared" si="126"/>
        <v>Muswellbrook</v>
      </c>
      <c r="F363" s="477" t="str">
        <f t="shared" si="127"/>
        <v>R</v>
      </c>
      <c r="G363" s="477">
        <f t="shared" si="128"/>
        <v>11</v>
      </c>
      <c r="H363" s="477">
        <f t="shared" si="129"/>
        <v>0</v>
      </c>
      <c r="I363" s="478">
        <f t="shared" si="130"/>
        <v>17209</v>
      </c>
      <c r="J363" s="454"/>
      <c r="K363" s="478">
        <f t="shared" si="131"/>
        <v>8045</v>
      </c>
      <c r="L363" s="478">
        <f t="shared" si="132"/>
        <v>0</v>
      </c>
      <c r="M363" s="478" t="str">
        <f t="shared" si="133"/>
        <v>Y</v>
      </c>
      <c r="N363" s="478">
        <f t="shared" si="134"/>
        <v>0</v>
      </c>
      <c r="O363" s="478" t="str">
        <f t="shared" si="135"/>
        <v>Y</v>
      </c>
      <c r="P363" s="478">
        <f t="shared" si="136"/>
        <v>0</v>
      </c>
      <c r="Q363" s="478">
        <f t="shared" si="137"/>
        <v>0</v>
      </c>
      <c r="R363" s="478">
        <f t="shared" si="138"/>
        <v>0</v>
      </c>
      <c r="S363" s="478" t="str">
        <f t="shared" si="139"/>
        <v>Y</v>
      </c>
      <c r="T363" s="478">
        <f t="shared" si="140"/>
        <v>0</v>
      </c>
      <c r="U363" s="478" t="str">
        <f t="shared" si="141"/>
        <v>Y</v>
      </c>
      <c r="V363" s="478">
        <f t="shared" si="142"/>
        <v>0</v>
      </c>
      <c r="W363" s="478">
        <f t="shared" si="143"/>
        <v>0</v>
      </c>
      <c r="X363" s="478">
        <f t="shared" si="144"/>
        <v>0</v>
      </c>
      <c r="Y363" s="478" t="str">
        <f t="shared" si="145"/>
        <v>Y</v>
      </c>
      <c r="Z363" s="478">
        <f t="shared" si="146"/>
        <v>0</v>
      </c>
      <c r="AA363" s="478" t="str">
        <f t="shared" si="147"/>
        <v>Y</v>
      </c>
      <c r="AB363" s="478" t="str">
        <f t="shared" si="148"/>
        <v>Facility</v>
      </c>
    </row>
    <row r="364" spans="1:28" x14ac:dyDescent="0.2">
      <c r="A364" s="169" t="s">
        <v>358</v>
      </c>
      <c r="B364" s="169" t="s">
        <v>440</v>
      </c>
      <c r="C364" s="475">
        <v>15700</v>
      </c>
      <c r="D364" s="475">
        <v>5700</v>
      </c>
      <c r="E364" s="477" t="str">
        <f t="shared" si="126"/>
        <v>Nambucca</v>
      </c>
      <c r="F364" s="477" t="str">
        <f t="shared" si="127"/>
        <v>R</v>
      </c>
      <c r="G364" s="477">
        <f t="shared" si="128"/>
        <v>11</v>
      </c>
      <c r="H364" s="477">
        <f t="shared" si="129"/>
        <v>0</v>
      </c>
      <c r="I364" s="478">
        <f t="shared" si="130"/>
        <v>19598</v>
      </c>
      <c r="J364" s="454"/>
      <c r="K364" s="478">
        <f t="shared" si="131"/>
        <v>9562</v>
      </c>
      <c r="L364" s="478">
        <f t="shared" si="132"/>
        <v>0</v>
      </c>
      <c r="M364" s="478" t="str">
        <f t="shared" si="133"/>
        <v>Y</v>
      </c>
      <c r="N364" s="478">
        <f t="shared" si="134"/>
        <v>0</v>
      </c>
      <c r="O364" s="478" t="str">
        <f t="shared" si="135"/>
        <v>Y</v>
      </c>
      <c r="P364" s="478">
        <f t="shared" si="136"/>
        <v>0</v>
      </c>
      <c r="Q364" s="478" t="str">
        <f t="shared" si="137"/>
        <v>Y</v>
      </c>
      <c r="R364" s="478">
        <f t="shared" si="138"/>
        <v>0</v>
      </c>
      <c r="S364" s="478" t="str">
        <f t="shared" si="139"/>
        <v>Y</v>
      </c>
      <c r="T364" s="478">
        <f t="shared" si="140"/>
        <v>0</v>
      </c>
      <c r="U364" s="478">
        <f t="shared" si="141"/>
        <v>0</v>
      </c>
      <c r="V364" s="478">
        <f t="shared" si="142"/>
        <v>0</v>
      </c>
      <c r="W364" s="478" t="str">
        <f t="shared" si="143"/>
        <v>Y</v>
      </c>
      <c r="X364" s="478">
        <f t="shared" si="144"/>
        <v>0</v>
      </c>
      <c r="Y364" s="478" t="str">
        <f t="shared" si="145"/>
        <v>Y</v>
      </c>
      <c r="Z364" s="478">
        <f t="shared" si="146"/>
        <v>0</v>
      </c>
      <c r="AA364" s="478" t="str">
        <f t="shared" si="147"/>
        <v>Y</v>
      </c>
      <c r="AB364" s="478" t="str">
        <f t="shared" si="148"/>
        <v>Facility</v>
      </c>
    </row>
    <row r="365" spans="1:28" x14ac:dyDescent="0.2">
      <c r="A365" s="169" t="s">
        <v>349</v>
      </c>
      <c r="B365" s="169" t="s">
        <v>454</v>
      </c>
      <c r="C365" s="475">
        <v>16610</v>
      </c>
      <c r="D365" s="475">
        <v>6610</v>
      </c>
      <c r="E365" s="477" t="str">
        <f t="shared" si="126"/>
        <v>Richmond Valley</v>
      </c>
      <c r="F365" s="477" t="str">
        <f t="shared" si="127"/>
        <v>R</v>
      </c>
      <c r="G365" s="477">
        <f t="shared" si="128"/>
        <v>4</v>
      </c>
      <c r="H365" s="477">
        <f t="shared" si="129"/>
        <v>0</v>
      </c>
      <c r="I365" s="478">
        <f t="shared" si="130"/>
        <v>23181</v>
      </c>
      <c r="J365" s="454"/>
      <c r="K365" s="478">
        <f t="shared" si="131"/>
        <v>11493</v>
      </c>
      <c r="L365" s="478">
        <f t="shared" si="132"/>
        <v>0</v>
      </c>
      <c r="M365" s="478" t="str">
        <f t="shared" si="133"/>
        <v>Y</v>
      </c>
      <c r="N365" s="478">
        <f t="shared" si="134"/>
        <v>0</v>
      </c>
      <c r="O365" s="478" t="str">
        <f t="shared" si="135"/>
        <v>Y</v>
      </c>
      <c r="P365" s="478">
        <f t="shared" si="136"/>
        <v>0</v>
      </c>
      <c r="Q365" s="478">
        <f t="shared" si="137"/>
        <v>0</v>
      </c>
      <c r="R365" s="478">
        <f t="shared" si="138"/>
        <v>0</v>
      </c>
      <c r="S365" s="478" t="str">
        <f t="shared" si="139"/>
        <v>Y</v>
      </c>
      <c r="T365" s="478">
        <f t="shared" si="140"/>
        <v>0</v>
      </c>
      <c r="U365" s="478" t="str">
        <f t="shared" si="141"/>
        <v>Y</v>
      </c>
      <c r="V365" s="478">
        <f t="shared" si="142"/>
        <v>0</v>
      </c>
      <c r="W365" s="478">
        <f t="shared" si="143"/>
        <v>0</v>
      </c>
      <c r="X365" s="478">
        <f t="shared" si="144"/>
        <v>0</v>
      </c>
      <c r="Y365" s="478">
        <f t="shared" si="145"/>
        <v>0</v>
      </c>
      <c r="Z365" s="478">
        <f t="shared" si="146"/>
        <v>0</v>
      </c>
      <c r="AA365" s="478" t="str">
        <f t="shared" si="147"/>
        <v>Y</v>
      </c>
      <c r="AB365" s="478" t="str">
        <f t="shared" si="148"/>
        <v>Facility</v>
      </c>
    </row>
    <row r="366" spans="1:28" x14ac:dyDescent="0.2">
      <c r="A366" s="169" t="s">
        <v>384</v>
      </c>
      <c r="B366" s="169" t="s">
        <v>458</v>
      </c>
      <c r="C366" s="475">
        <v>17000</v>
      </c>
      <c r="D366" s="475">
        <v>7000</v>
      </c>
      <c r="E366" s="477" t="str">
        <f t="shared" si="126"/>
        <v>Singleton</v>
      </c>
      <c r="F366" s="477" t="str">
        <f t="shared" si="127"/>
        <v>R</v>
      </c>
      <c r="G366" s="477">
        <f t="shared" si="128"/>
        <v>4</v>
      </c>
      <c r="H366" s="477">
        <f t="shared" si="129"/>
        <v>0</v>
      </c>
      <c r="I366" s="478">
        <f t="shared" si="130"/>
        <v>24071</v>
      </c>
      <c r="J366" s="454"/>
      <c r="K366" s="478">
        <f t="shared" si="131"/>
        <v>11006</v>
      </c>
      <c r="L366" s="478">
        <f t="shared" si="132"/>
        <v>0</v>
      </c>
      <c r="M366" s="478" t="str">
        <f t="shared" si="133"/>
        <v>Y</v>
      </c>
      <c r="N366" s="478">
        <f t="shared" si="134"/>
        <v>0</v>
      </c>
      <c r="O366" s="478" t="str">
        <f t="shared" si="135"/>
        <v>Y</v>
      </c>
      <c r="P366" s="478">
        <f t="shared" si="136"/>
        <v>0</v>
      </c>
      <c r="Q366" s="478">
        <f t="shared" si="137"/>
        <v>0</v>
      </c>
      <c r="R366" s="478">
        <f t="shared" si="138"/>
        <v>0</v>
      </c>
      <c r="S366" s="478" t="str">
        <f t="shared" si="139"/>
        <v>Y</v>
      </c>
      <c r="T366" s="478">
        <f t="shared" si="140"/>
        <v>0</v>
      </c>
      <c r="U366" s="478">
        <f t="shared" si="141"/>
        <v>0</v>
      </c>
      <c r="V366" s="478">
        <f t="shared" si="142"/>
        <v>0</v>
      </c>
      <c r="W366" s="478">
        <f t="shared" si="143"/>
        <v>0</v>
      </c>
      <c r="X366" s="478">
        <f t="shared" si="144"/>
        <v>0</v>
      </c>
      <c r="Y366" s="478" t="str">
        <f t="shared" si="145"/>
        <v>Y</v>
      </c>
      <c r="Z366" s="478">
        <f t="shared" si="146"/>
        <v>0</v>
      </c>
      <c r="AA366" s="478" t="str">
        <f t="shared" si="147"/>
        <v>Y</v>
      </c>
      <c r="AB366" s="478" t="str">
        <f t="shared" si="148"/>
        <v>Facility</v>
      </c>
    </row>
    <row r="367" spans="1:28" x14ac:dyDescent="0.2">
      <c r="A367" s="169" t="s">
        <v>349</v>
      </c>
      <c r="B367" s="169" t="s">
        <v>466</v>
      </c>
      <c r="C367" s="475">
        <v>17550</v>
      </c>
      <c r="D367" s="475">
        <v>7550</v>
      </c>
      <c r="E367" s="477" t="str">
        <f t="shared" si="126"/>
        <v>Tweed</v>
      </c>
      <c r="F367" s="477" t="str">
        <f t="shared" si="127"/>
        <v>R</v>
      </c>
      <c r="G367" s="477">
        <f t="shared" si="128"/>
        <v>5</v>
      </c>
      <c r="H367" s="477">
        <f t="shared" si="129"/>
        <v>0</v>
      </c>
      <c r="I367" s="478">
        <f t="shared" si="130"/>
        <v>92460</v>
      </c>
      <c r="J367" s="454"/>
      <c r="K367" s="478">
        <f t="shared" si="131"/>
        <v>41380</v>
      </c>
      <c r="L367" s="478">
        <f t="shared" si="132"/>
        <v>0</v>
      </c>
      <c r="M367" s="478" t="str">
        <f t="shared" si="133"/>
        <v>Y</v>
      </c>
      <c r="N367" s="478">
        <f t="shared" si="134"/>
        <v>0</v>
      </c>
      <c r="O367" s="478" t="str">
        <f t="shared" si="135"/>
        <v>Y</v>
      </c>
      <c r="P367" s="478">
        <f t="shared" si="136"/>
        <v>0</v>
      </c>
      <c r="Q367" s="478">
        <f t="shared" si="137"/>
        <v>0</v>
      </c>
      <c r="R367" s="478">
        <f t="shared" si="138"/>
        <v>0</v>
      </c>
      <c r="S367" s="478" t="str">
        <f t="shared" si="139"/>
        <v>Y</v>
      </c>
      <c r="T367" s="478">
        <f t="shared" si="140"/>
        <v>0</v>
      </c>
      <c r="U367" s="478" t="str">
        <f t="shared" si="141"/>
        <v>Y</v>
      </c>
      <c r="V367" s="478">
        <f t="shared" si="142"/>
        <v>0</v>
      </c>
      <c r="W367" s="478">
        <f t="shared" si="143"/>
        <v>0</v>
      </c>
      <c r="X367" s="478">
        <f t="shared" si="144"/>
        <v>0</v>
      </c>
      <c r="Y367" s="478" t="str">
        <f t="shared" si="145"/>
        <v>Y</v>
      </c>
      <c r="Z367" s="478">
        <f t="shared" si="146"/>
        <v>0</v>
      </c>
      <c r="AA367" s="478" t="str">
        <f t="shared" si="147"/>
        <v>Y</v>
      </c>
      <c r="AB367" s="478" t="str">
        <f t="shared" si="148"/>
        <v>Facility</v>
      </c>
    </row>
    <row r="368" spans="1:28" x14ac:dyDescent="0.2">
      <c r="A368" s="169" t="s">
        <v>384</v>
      </c>
      <c r="B368" s="169" t="s">
        <v>467</v>
      </c>
      <c r="C368" s="475">
        <v>17620</v>
      </c>
      <c r="D368" s="475">
        <v>7620</v>
      </c>
      <c r="E368" s="477" t="str">
        <f t="shared" si="126"/>
        <v>Upper Hunter</v>
      </c>
      <c r="F368" s="477" t="str">
        <f t="shared" si="127"/>
        <v>R</v>
      </c>
      <c r="G368" s="477">
        <f t="shared" si="128"/>
        <v>11</v>
      </c>
      <c r="H368" s="477">
        <f t="shared" si="129"/>
        <v>0</v>
      </c>
      <c r="I368" s="478">
        <f t="shared" si="130"/>
        <v>14537</v>
      </c>
      <c r="J368" s="454"/>
      <c r="K368" s="478">
        <f t="shared" si="131"/>
        <v>7788</v>
      </c>
      <c r="L368" s="478">
        <f t="shared" si="132"/>
        <v>0</v>
      </c>
      <c r="M368" s="478" t="str">
        <f t="shared" si="133"/>
        <v>Y</v>
      </c>
      <c r="N368" s="478">
        <f t="shared" si="134"/>
        <v>0</v>
      </c>
      <c r="O368" s="478" t="str">
        <f t="shared" si="135"/>
        <v>Y</v>
      </c>
      <c r="P368" s="478">
        <f t="shared" si="136"/>
        <v>0</v>
      </c>
      <c r="Q368" s="478">
        <f t="shared" si="137"/>
        <v>0</v>
      </c>
      <c r="R368" s="478">
        <f t="shared" si="138"/>
        <v>0</v>
      </c>
      <c r="S368" s="478" t="str">
        <f t="shared" si="139"/>
        <v>Y</v>
      </c>
      <c r="T368" s="478">
        <f t="shared" si="140"/>
        <v>0</v>
      </c>
      <c r="U368" s="478">
        <f t="shared" si="141"/>
        <v>0</v>
      </c>
      <c r="V368" s="478">
        <f t="shared" si="142"/>
        <v>0</v>
      </c>
      <c r="W368" s="478">
        <f t="shared" si="143"/>
        <v>0</v>
      </c>
      <c r="X368" s="478">
        <f t="shared" si="144"/>
        <v>0</v>
      </c>
      <c r="Y368" s="478" t="str">
        <f t="shared" si="145"/>
        <v>Y</v>
      </c>
      <c r="Z368" s="478">
        <f t="shared" si="146"/>
        <v>0</v>
      </c>
      <c r="AA368" s="478" t="str">
        <f t="shared" si="147"/>
        <v>Y</v>
      </c>
      <c r="AB368" s="478" t="str">
        <f t="shared" si="148"/>
        <v>Facility</v>
      </c>
    </row>
    <row r="369" spans="1:28" ht="13.5" thickBot="1" x14ac:dyDescent="0.25">
      <c r="A369" s="169" t="s">
        <v>377</v>
      </c>
      <c r="B369" s="169" t="s">
        <v>480</v>
      </c>
      <c r="C369" s="475">
        <v>18400</v>
      </c>
      <c r="D369" s="475">
        <v>8400</v>
      </c>
      <c r="E369" s="477" t="str">
        <f t="shared" si="126"/>
        <v>Wollondilly</v>
      </c>
      <c r="F369" s="477" t="str">
        <f t="shared" si="127"/>
        <v>R</v>
      </c>
      <c r="G369" s="477">
        <f t="shared" si="128"/>
        <v>6</v>
      </c>
      <c r="H369" s="477">
        <f t="shared" si="129"/>
        <v>0</v>
      </c>
      <c r="I369" s="478">
        <f t="shared" si="130"/>
        <v>47997</v>
      </c>
      <c r="J369" s="454"/>
      <c r="K369" s="478">
        <f t="shared" si="131"/>
        <v>17695</v>
      </c>
      <c r="L369" s="478">
        <f t="shared" si="132"/>
        <v>0</v>
      </c>
      <c r="M369" s="478" t="str">
        <f t="shared" si="133"/>
        <v>Y</v>
      </c>
      <c r="N369" s="478">
        <f t="shared" si="134"/>
        <v>0</v>
      </c>
      <c r="O369" s="478" t="str">
        <f t="shared" si="135"/>
        <v>Y</v>
      </c>
      <c r="P369" s="478">
        <f t="shared" si="136"/>
        <v>0</v>
      </c>
      <c r="Q369" s="478" t="str">
        <f t="shared" si="137"/>
        <v>Y</v>
      </c>
      <c r="R369" s="478">
        <f t="shared" si="138"/>
        <v>0</v>
      </c>
      <c r="S369" s="478" t="str">
        <f t="shared" si="139"/>
        <v>Y</v>
      </c>
      <c r="T369" s="478">
        <f t="shared" si="140"/>
        <v>0</v>
      </c>
      <c r="U369" s="478" t="str">
        <f t="shared" si="141"/>
        <v>Y</v>
      </c>
      <c r="V369" s="478">
        <f t="shared" si="142"/>
        <v>0</v>
      </c>
      <c r="W369" s="478">
        <f t="shared" si="143"/>
        <v>0</v>
      </c>
      <c r="X369" s="478">
        <f t="shared" si="144"/>
        <v>0</v>
      </c>
      <c r="Y369" s="478" t="str">
        <f t="shared" si="145"/>
        <v>Y</v>
      </c>
      <c r="Z369" s="478">
        <f t="shared" si="146"/>
        <v>0</v>
      </c>
      <c r="AA369" s="478" t="str">
        <f t="shared" si="147"/>
        <v>Y</v>
      </c>
      <c r="AB369" s="478" t="str">
        <f t="shared" si="148"/>
        <v>Facility</v>
      </c>
    </row>
    <row r="370" spans="1:28" ht="13.5" thickTop="1" x14ac:dyDescent="0.2">
      <c r="A370" s="169"/>
      <c r="B370" s="169"/>
      <c r="C370" s="479"/>
      <c r="D370" s="479"/>
      <c r="E370" s="479"/>
      <c r="F370" s="479"/>
      <c r="G370" s="479"/>
      <c r="H370" s="479"/>
      <c r="I370" s="481">
        <f t="shared" ref="I370" si="149">COUNTIF(I349:I369,"&gt;0")</f>
        <v>21</v>
      </c>
      <c r="J370" s="480"/>
      <c r="K370" s="481">
        <f t="shared" ref="K370" si="150">COUNTIF(K349:K369,"&gt;0")</f>
        <v>21</v>
      </c>
      <c r="L370"/>
      <c r="M370"/>
      <c r="N370"/>
      <c r="O370"/>
      <c r="P370"/>
      <c r="Q370"/>
      <c r="R370"/>
      <c r="S370"/>
      <c r="T370"/>
      <c r="U370"/>
      <c r="V370"/>
      <c r="W370"/>
      <c r="Y370"/>
    </row>
    <row r="371" spans="1:28" x14ac:dyDescent="0.2">
      <c r="A371" s="169"/>
      <c r="B371" s="169"/>
      <c r="C371" s="475"/>
      <c r="D371" s="475"/>
      <c r="E371" s="482"/>
      <c r="F371" s="482"/>
      <c r="G371" s="482"/>
      <c r="H371" s="475"/>
      <c r="I371" s="484">
        <f>SUM(I349:I369)</f>
        <v>792697</v>
      </c>
      <c r="J371" s="483"/>
      <c r="K371" s="484">
        <f>SUM(K349:K369)</f>
        <v>366608</v>
      </c>
      <c r="L371"/>
      <c r="M371"/>
      <c r="N371"/>
      <c r="O371"/>
      <c r="P371"/>
      <c r="Q371"/>
      <c r="R371"/>
      <c r="S371"/>
      <c r="T371"/>
      <c r="U371"/>
      <c r="V371"/>
      <c r="W371"/>
      <c r="Y371"/>
    </row>
    <row r="372" spans="1:28" x14ac:dyDescent="0.2">
      <c r="A372" s="169"/>
      <c r="B372" s="169"/>
      <c r="C372" s="475"/>
      <c r="D372" s="475"/>
      <c r="E372" s="482"/>
      <c r="F372" s="482"/>
      <c r="G372" s="482"/>
      <c r="H372" s="475"/>
      <c r="I372" s="478">
        <f>MIN(I349:I369)</f>
        <v>5160</v>
      </c>
      <c r="J372" s="483"/>
      <c r="K372" s="478">
        <f>MIN(K349:K369)</f>
        <v>3312</v>
      </c>
      <c r="L372"/>
      <c r="M372"/>
      <c r="N372"/>
      <c r="O372"/>
      <c r="P372"/>
      <c r="Q372"/>
      <c r="R372"/>
      <c r="S372"/>
      <c r="T372"/>
      <c r="U372"/>
      <c r="V372"/>
      <c r="W372"/>
      <c r="Y372"/>
    </row>
    <row r="373" spans="1:28" x14ac:dyDescent="0.2">
      <c r="A373" s="169"/>
      <c r="B373" s="169"/>
      <c r="C373" s="475"/>
      <c r="D373" s="475"/>
      <c r="E373" s="482"/>
      <c r="F373" s="482"/>
      <c r="G373" s="482"/>
      <c r="H373" s="475"/>
      <c r="I373" s="478">
        <f>MAX(I349:I369)</f>
        <v>92460</v>
      </c>
      <c r="J373" s="483"/>
      <c r="K373" s="478">
        <f>MAX(K349:K369)</f>
        <v>41380</v>
      </c>
      <c r="L373"/>
      <c r="M373"/>
      <c r="N373"/>
      <c r="O373"/>
      <c r="P373"/>
      <c r="Q373"/>
      <c r="R373"/>
      <c r="S373"/>
      <c r="T373"/>
      <c r="U373"/>
      <c r="V373"/>
      <c r="W373"/>
      <c r="Y373"/>
    </row>
    <row r="374" spans="1:28" x14ac:dyDescent="0.2">
      <c r="A374" s="169"/>
      <c r="B374" s="169"/>
      <c r="C374" s="475"/>
      <c r="D374" s="475"/>
      <c r="E374" s="482"/>
      <c r="F374" s="482"/>
      <c r="G374" s="482"/>
      <c r="H374" s="475"/>
      <c r="I374" s="478">
        <f>AVERAGE(I349:I369)</f>
        <v>37747.476190476191</v>
      </c>
      <c r="J374" s="483"/>
      <c r="K374" s="478">
        <f>AVERAGE(K349:K369)</f>
        <v>17457.523809523809</v>
      </c>
      <c r="L374"/>
      <c r="M374"/>
      <c r="N374"/>
      <c r="O374"/>
      <c r="P374"/>
      <c r="Q374"/>
      <c r="R374"/>
      <c r="S374"/>
      <c r="T374"/>
      <c r="U374"/>
      <c r="V374"/>
      <c r="W374"/>
      <c r="Y374"/>
    </row>
    <row r="375" spans="1:28" ht="13.5" thickBot="1" x14ac:dyDescent="0.25">
      <c r="A375" s="169"/>
      <c r="B375" s="169"/>
      <c r="C375" s="485"/>
      <c r="D375" s="485"/>
      <c r="E375" s="486"/>
      <c r="F375" s="486"/>
      <c r="G375" s="486"/>
      <c r="H375" s="485"/>
      <c r="I375" s="487">
        <f>MEDIAN(I349:I369)</f>
        <v>32723</v>
      </c>
      <c r="J375" s="483"/>
      <c r="K375" s="487">
        <f>MEDIAN(K349:K369)</f>
        <v>14260</v>
      </c>
      <c r="L375"/>
      <c r="M375"/>
      <c r="N375"/>
      <c r="O375"/>
      <c r="P375"/>
      <c r="Q375"/>
      <c r="R375"/>
      <c r="S375"/>
      <c r="T375"/>
      <c r="U375"/>
      <c r="V375"/>
      <c r="W375"/>
      <c r="Y375"/>
    </row>
    <row r="376" spans="1:28" ht="13.5" thickTop="1" x14ac:dyDescent="0.2">
      <c r="A376" s="169"/>
      <c r="B376" s="169"/>
      <c r="D376" s="488" t="s">
        <v>485</v>
      </c>
      <c r="E376" s="489"/>
      <c r="F376" s="489"/>
      <c r="G376" s="489"/>
      <c r="H376"/>
      <c r="I376"/>
      <c r="K376"/>
      <c r="L376"/>
      <c r="M376"/>
      <c r="N376"/>
      <c r="O376"/>
      <c r="P376"/>
      <c r="Q376"/>
      <c r="R376"/>
      <c r="S376"/>
      <c r="T376"/>
      <c r="U376"/>
      <c r="V376"/>
      <c r="W376"/>
      <c r="Y376"/>
    </row>
    <row r="377" spans="1:28" x14ac:dyDescent="0.2">
      <c r="A377" s="169"/>
      <c r="B377" s="169"/>
      <c r="D377" s="488"/>
      <c r="E377" s="489"/>
      <c r="F377" s="489"/>
      <c r="G377" s="489"/>
      <c r="H377" s="467"/>
      <c r="I377" s="467"/>
      <c r="J377" s="468"/>
      <c r="K377" s="469"/>
      <c r="L377" s="469"/>
      <c r="M377" s="469"/>
      <c r="N377" s="469"/>
      <c r="O377" s="469"/>
      <c r="P377" s="469"/>
      <c r="Q377"/>
      <c r="R377"/>
      <c r="S377"/>
      <c r="T377"/>
      <c r="U377"/>
      <c r="V377"/>
      <c r="W377"/>
      <c r="Y377"/>
    </row>
    <row r="378" spans="1:28" x14ac:dyDescent="0.2">
      <c r="A378" s="169"/>
      <c r="B378" s="169"/>
      <c r="D378" s="465"/>
      <c r="E378" s="489"/>
      <c r="F378" s="489"/>
      <c r="G378" s="489"/>
      <c r="H378" s="490"/>
      <c r="I378" s="490"/>
      <c r="J378" s="468"/>
      <c r="K378" s="469"/>
      <c r="L378" s="469"/>
      <c r="M378" s="469"/>
      <c r="N378" s="469"/>
      <c r="O378" s="469"/>
      <c r="P378" s="469"/>
      <c r="Q378"/>
      <c r="R378"/>
      <c r="S378"/>
      <c r="T378"/>
      <c r="U378"/>
      <c r="V378"/>
      <c r="W378"/>
      <c r="Y378"/>
    </row>
    <row r="379" spans="1:28" ht="15.75" x14ac:dyDescent="0.25">
      <c r="A379" s="169"/>
      <c r="B379" s="169"/>
      <c r="D379" s="470" t="s">
        <v>487</v>
      </c>
      <c r="E379" s="471"/>
      <c r="F379" s="471"/>
      <c r="G379" s="471"/>
      <c r="H379" s="472"/>
      <c r="I379" s="472"/>
      <c r="J379" s="473"/>
      <c r="K379" s="474"/>
      <c r="L379" s="474"/>
      <c r="M379" s="474"/>
      <c r="N379" s="474"/>
      <c r="O379" s="474"/>
      <c r="P379" s="474"/>
      <c r="Q379" s="474"/>
      <c r="R379" s="474"/>
      <c r="S379" s="474"/>
      <c r="T379" s="474"/>
      <c r="U379" s="474"/>
      <c r="V379" s="474"/>
      <c r="W379" s="474"/>
      <c r="X379" s="474"/>
      <c r="Y379" s="474"/>
      <c r="Z379" s="474"/>
      <c r="AA379" s="474"/>
      <c r="AB379" s="474"/>
    </row>
    <row r="380" spans="1:28" x14ac:dyDescent="0.2">
      <c r="A380" s="169" t="s">
        <v>341</v>
      </c>
      <c r="B380" s="169" t="s">
        <v>342</v>
      </c>
      <c r="C380" s="475">
        <v>10050</v>
      </c>
      <c r="D380" s="475">
        <v>50</v>
      </c>
      <c r="E380" s="477" t="str">
        <f t="shared" ref="E380:E443" si="151">VLOOKUP($D380,$D$3:$AB$155,2,FALSE)</f>
        <v>Albury</v>
      </c>
      <c r="F380" s="477" t="str">
        <f t="shared" ref="F380:F443" si="152">VLOOKUP($D380,$D$3:$AB$155,3,FALSE)</f>
        <v>N</v>
      </c>
      <c r="G380" s="477">
        <f t="shared" ref="G380:G443" si="153">VLOOKUP($D380,$D$3:$AB$155,4,FALSE)</f>
        <v>4</v>
      </c>
      <c r="H380" s="477">
        <f t="shared" ref="H380:H443" si="154">VLOOKUP($D380,$D$3:$AB$155,5,FALSE)</f>
        <v>0</v>
      </c>
      <c r="I380" s="478">
        <f t="shared" ref="I380:I443" si="155">VLOOKUP($D380,$D$3:$AB$155,6,FALSE)</f>
        <v>51722</v>
      </c>
      <c r="J380" s="454"/>
      <c r="K380" s="478">
        <f t="shared" ref="K380:K443" si="156">VLOOKUP($D380,$D$3:$AB$155,8,FALSE)</f>
        <v>22747</v>
      </c>
      <c r="L380" s="478">
        <f t="shared" ref="L380:L443" si="157">VLOOKUP($D380,$D$3:$AB$155,9,FALSE)</f>
        <v>0</v>
      </c>
      <c r="M380" s="478" t="str">
        <f t="shared" ref="M380:M443" si="158">VLOOKUP($D380,$D$3:$AB$155,10,FALSE)</f>
        <v>Y</v>
      </c>
      <c r="N380" s="478">
        <f t="shared" ref="N380:N443" si="159">VLOOKUP($D380,$D$3:$AB$155,11,FALSE)</f>
        <v>0</v>
      </c>
      <c r="O380" s="478" t="str">
        <f t="shared" ref="O380:O443" si="160">VLOOKUP($D380,$D$3:$AB$155,12,FALSE)</f>
        <v>Y</v>
      </c>
      <c r="P380" s="478">
        <f t="shared" ref="P380:P443" si="161">VLOOKUP($D380,$D$3:$AB$155,13,FALSE)</f>
        <v>0</v>
      </c>
      <c r="Q380" s="478">
        <f t="shared" ref="Q380:Q443" si="162">VLOOKUP($D380,$D$3:$AB$155,14,FALSE)</f>
        <v>0</v>
      </c>
      <c r="R380" s="478">
        <f t="shared" ref="R380:R443" si="163">VLOOKUP($D380,$D$3:$AB$155,15,FALSE)</f>
        <v>0</v>
      </c>
      <c r="S380" s="478" t="str">
        <f t="shared" ref="S380:S443" si="164">VLOOKUP($D380,$D$3:$AB$155,16,FALSE)</f>
        <v>Y</v>
      </c>
      <c r="T380" s="478">
        <f t="shared" ref="T380:T443" si="165">VLOOKUP($D380,$D$3:$AB$155,17,FALSE)</f>
        <v>0</v>
      </c>
      <c r="U380" s="478">
        <f t="shared" ref="U380:U443" si="166">VLOOKUP($D380,$D$3:$AB$155,18,FALSE)</f>
        <v>0</v>
      </c>
      <c r="V380" s="478">
        <f t="shared" ref="V380:V443" si="167">VLOOKUP($D380,$D$3:$AB$155,19,FALSE)</f>
        <v>0</v>
      </c>
      <c r="W380" s="478" t="str">
        <f t="shared" ref="W380:W443" si="168">VLOOKUP($D380,$D$3:$AB$155,20,FALSE)</f>
        <v>Y</v>
      </c>
      <c r="X380" s="478">
        <f t="shared" ref="X380:X443" si="169">VLOOKUP($D380,$D$3:$AB$155,21,FALSE)</f>
        <v>0</v>
      </c>
      <c r="Y380" s="478">
        <f t="shared" ref="Y380:Y443" si="170">VLOOKUP($D380,$D$3:$AB$155,22,FALSE)</f>
        <v>0</v>
      </c>
      <c r="Z380" s="478">
        <f t="shared" ref="Z380:Z443" si="171">VLOOKUP($D380,$D$3:$AB$155,23,FALSE)</f>
        <v>0</v>
      </c>
      <c r="AA380" s="478" t="str">
        <f t="shared" ref="AA380:AA443" si="172">VLOOKUP($D380,$D$3:$AB$155,24,FALSE)</f>
        <v>Y</v>
      </c>
      <c r="AB380" s="478" t="str">
        <f t="shared" ref="AB380:AB443" si="173">VLOOKUP($D380,$D$3:$AB$155,25,FALSE)</f>
        <v>Facility</v>
      </c>
    </row>
    <row r="381" spans="1:28" x14ac:dyDescent="0.2">
      <c r="A381" s="169" t="s">
        <v>343</v>
      </c>
      <c r="B381" s="169" t="s">
        <v>344</v>
      </c>
      <c r="C381" s="475">
        <v>10110</v>
      </c>
      <c r="D381" s="475">
        <v>110</v>
      </c>
      <c r="E381" s="477" t="str">
        <f t="shared" si="151"/>
        <v>Armidale Dumaresq</v>
      </c>
      <c r="F381" s="477" t="str">
        <f t="shared" si="152"/>
        <v>N</v>
      </c>
      <c r="G381" s="477">
        <f t="shared" si="153"/>
        <v>4</v>
      </c>
      <c r="H381" s="477">
        <f t="shared" si="154"/>
        <v>0</v>
      </c>
      <c r="I381" s="478">
        <f t="shared" si="155"/>
        <v>25318</v>
      </c>
      <c r="J381" s="454"/>
      <c r="K381" s="478">
        <f t="shared" si="156"/>
        <v>10498</v>
      </c>
      <c r="L381" s="478">
        <f t="shared" si="157"/>
        <v>0</v>
      </c>
      <c r="M381" s="478" t="str">
        <f t="shared" si="158"/>
        <v>Y</v>
      </c>
      <c r="N381" s="478">
        <f t="shared" si="159"/>
        <v>0</v>
      </c>
      <c r="O381" s="478" t="str">
        <f t="shared" si="160"/>
        <v>Y</v>
      </c>
      <c r="P381" s="478">
        <f t="shared" si="161"/>
        <v>0</v>
      </c>
      <c r="Q381" s="478">
        <f t="shared" si="162"/>
        <v>0</v>
      </c>
      <c r="R381" s="478">
        <f t="shared" si="163"/>
        <v>0</v>
      </c>
      <c r="S381" s="478" t="str">
        <f t="shared" si="164"/>
        <v>Y</v>
      </c>
      <c r="T381" s="478">
        <f t="shared" si="165"/>
        <v>0</v>
      </c>
      <c r="U381" s="478">
        <f t="shared" si="166"/>
        <v>0</v>
      </c>
      <c r="V381" s="478">
        <f t="shared" si="167"/>
        <v>0</v>
      </c>
      <c r="W381" s="478" t="str">
        <f t="shared" si="168"/>
        <v>Y</v>
      </c>
      <c r="X381" s="478">
        <f t="shared" si="169"/>
        <v>0</v>
      </c>
      <c r="Y381" s="478">
        <f t="shared" si="170"/>
        <v>0</v>
      </c>
      <c r="Z381" s="478">
        <f t="shared" si="171"/>
        <v>0</v>
      </c>
      <c r="AA381" s="478" t="str">
        <f t="shared" si="172"/>
        <v>Y</v>
      </c>
      <c r="AB381" s="478" t="str">
        <f t="shared" si="173"/>
        <v>Facility</v>
      </c>
    </row>
    <row r="382" spans="1:28" x14ac:dyDescent="0.2">
      <c r="A382" s="169" t="s">
        <v>341</v>
      </c>
      <c r="B382" s="169" t="s">
        <v>351</v>
      </c>
      <c r="C382" s="475">
        <v>10300</v>
      </c>
      <c r="D382" s="475">
        <v>300</v>
      </c>
      <c r="E382" s="477" t="str">
        <f t="shared" si="151"/>
        <v>Balranald</v>
      </c>
      <c r="F382" s="477" t="str">
        <f t="shared" si="152"/>
        <v>N</v>
      </c>
      <c r="G382" s="477">
        <f t="shared" si="153"/>
        <v>9</v>
      </c>
      <c r="H382" s="477">
        <f t="shared" si="154"/>
        <v>0</v>
      </c>
      <c r="I382" s="478">
        <f t="shared" si="155"/>
        <v>2422</v>
      </c>
      <c r="J382" s="454"/>
      <c r="K382" s="478">
        <f t="shared" si="156"/>
        <v>1637</v>
      </c>
      <c r="L382" s="478">
        <f t="shared" si="157"/>
        <v>0</v>
      </c>
      <c r="M382" s="478" t="str">
        <f t="shared" si="158"/>
        <v>Y</v>
      </c>
      <c r="N382" s="478">
        <f t="shared" si="159"/>
        <v>0</v>
      </c>
      <c r="O382" s="478" t="str">
        <f t="shared" si="160"/>
        <v>Y</v>
      </c>
      <c r="P382" s="478">
        <f t="shared" si="161"/>
        <v>0</v>
      </c>
      <c r="Q382" s="478">
        <f t="shared" si="162"/>
        <v>0</v>
      </c>
      <c r="R382" s="478">
        <f t="shared" si="163"/>
        <v>0</v>
      </c>
      <c r="S382" s="478">
        <f t="shared" si="164"/>
        <v>0</v>
      </c>
      <c r="T382" s="478">
        <f t="shared" si="165"/>
        <v>0</v>
      </c>
      <c r="U382" s="478">
        <f t="shared" si="166"/>
        <v>0</v>
      </c>
      <c r="V382" s="478">
        <f t="shared" si="167"/>
        <v>0</v>
      </c>
      <c r="W382" s="478">
        <f t="shared" si="168"/>
        <v>0</v>
      </c>
      <c r="X382" s="478">
        <f t="shared" si="169"/>
        <v>0</v>
      </c>
      <c r="Y382" s="478">
        <f t="shared" si="170"/>
        <v>0</v>
      </c>
      <c r="Z382" s="478">
        <f t="shared" si="171"/>
        <v>0</v>
      </c>
      <c r="AA382" s="478" t="str">
        <f t="shared" si="172"/>
        <v>Y</v>
      </c>
      <c r="AB382" s="478" t="str">
        <f t="shared" si="173"/>
        <v>Facility</v>
      </c>
    </row>
    <row r="383" spans="1:28" x14ac:dyDescent="0.2">
      <c r="A383" s="169" t="s">
        <v>353</v>
      </c>
      <c r="B383" s="169" t="s">
        <v>354</v>
      </c>
      <c r="C383" s="475">
        <v>10470</v>
      </c>
      <c r="D383" s="475">
        <v>470</v>
      </c>
      <c r="E383" s="477" t="str">
        <f t="shared" si="151"/>
        <v>Bathurst</v>
      </c>
      <c r="F383" s="477" t="str">
        <f t="shared" si="152"/>
        <v>N</v>
      </c>
      <c r="G383" s="477">
        <f t="shared" si="153"/>
        <v>4</v>
      </c>
      <c r="H383" s="477">
        <f t="shared" si="154"/>
        <v>0</v>
      </c>
      <c r="I383" s="478">
        <f t="shared" si="155"/>
        <v>42231</v>
      </c>
      <c r="J383" s="454"/>
      <c r="K383" s="478">
        <f t="shared" si="156"/>
        <v>16571</v>
      </c>
      <c r="L383" s="478">
        <f t="shared" si="157"/>
        <v>0</v>
      </c>
      <c r="M383" s="478" t="str">
        <f t="shared" si="158"/>
        <v>Y</v>
      </c>
      <c r="N383" s="478">
        <f t="shared" si="159"/>
        <v>0</v>
      </c>
      <c r="O383" s="478" t="str">
        <f t="shared" si="160"/>
        <v>Y</v>
      </c>
      <c r="P383" s="478">
        <f t="shared" si="161"/>
        <v>0</v>
      </c>
      <c r="Q383" s="478">
        <f t="shared" si="162"/>
        <v>0</v>
      </c>
      <c r="R383" s="478">
        <f t="shared" si="163"/>
        <v>0</v>
      </c>
      <c r="S383" s="478" t="str">
        <f t="shared" si="164"/>
        <v>Y</v>
      </c>
      <c r="T383" s="478">
        <f t="shared" si="165"/>
        <v>0</v>
      </c>
      <c r="U383" s="478">
        <f t="shared" si="166"/>
        <v>0</v>
      </c>
      <c r="V383" s="478">
        <f t="shared" si="167"/>
        <v>0</v>
      </c>
      <c r="W383" s="478" t="str">
        <f t="shared" si="168"/>
        <v>Y</v>
      </c>
      <c r="X383" s="478">
        <f t="shared" si="169"/>
        <v>0</v>
      </c>
      <c r="Y383" s="478">
        <f t="shared" si="170"/>
        <v>0</v>
      </c>
      <c r="Z383" s="478">
        <f t="shared" si="171"/>
        <v>0</v>
      </c>
      <c r="AA383" s="478" t="str">
        <f t="shared" si="172"/>
        <v>Y</v>
      </c>
      <c r="AB383" s="478" t="str">
        <f t="shared" si="173"/>
        <v>Facility</v>
      </c>
    </row>
    <row r="384" spans="1:28" x14ac:dyDescent="0.2">
      <c r="A384" s="169" t="s">
        <v>356</v>
      </c>
      <c r="B384" s="169" t="s">
        <v>357</v>
      </c>
      <c r="C384" s="475">
        <v>10550</v>
      </c>
      <c r="D384" s="475">
        <v>550</v>
      </c>
      <c r="E384" s="477" t="str">
        <f t="shared" si="151"/>
        <v xml:space="preserve">Bega Valley </v>
      </c>
      <c r="F384" s="477" t="str">
        <f t="shared" si="152"/>
        <v>N</v>
      </c>
      <c r="G384" s="477">
        <f t="shared" si="153"/>
        <v>4</v>
      </c>
      <c r="H384" s="477">
        <f t="shared" si="154"/>
        <v>0</v>
      </c>
      <c r="I384" s="478">
        <f t="shared" si="155"/>
        <v>33475</v>
      </c>
      <c r="J384" s="454"/>
      <c r="K384" s="478">
        <f t="shared" si="156"/>
        <v>16294</v>
      </c>
      <c r="L384" s="478">
        <f t="shared" si="157"/>
        <v>0</v>
      </c>
      <c r="M384" s="478" t="str">
        <f t="shared" si="158"/>
        <v>Y</v>
      </c>
      <c r="N384" s="478">
        <f t="shared" si="159"/>
        <v>0</v>
      </c>
      <c r="O384" s="478" t="str">
        <f t="shared" si="160"/>
        <v>Y</v>
      </c>
      <c r="P384" s="478">
        <f t="shared" si="161"/>
        <v>0</v>
      </c>
      <c r="Q384" s="478">
        <f t="shared" si="162"/>
        <v>0</v>
      </c>
      <c r="R384" s="478">
        <f t="shared" si="163"/>
        <v>0</v>
      </c>
      <c r="S384" s="478" t="str">
        <f t="shared" si="164"/>
        <v>Y</v>
      </c>
      <c r="T384" s="478">
        <f t="shared" si="165"/>
        <v>0</v>
      </c>
      <c r="U384" s="478" t="str">
        <f t="shared" si="166"/>
        <v>Y</v>
      </c>
      <c r="V384" s="478">
        <f t="shared" si="167"/>
        <v>0</v>
      </c>
      <c r="W384" s="478">
        <f t="shared" si="168"/>
        <v>0</v>
      </c>
      <c r="X384" s="478">
        <f t="shared" si="169"/>
        <v>0</v>
      </c>
      <c r="Y384" s="478">
        <f t="shared" si="170"/>
        <v>0</v>
      </c>
      <c r="Z384" s="478">
        <f t="shared" si="171"/>
        <v>0</v>
      </c>
      <c r="AA384" s="478" t="str">
        <f t="shared" si="172"/>
        <v>Y</v>
      </c>
      <c r="AB384" s="478" t="str">
        <f t="shared" si="173"/>
        <v>Facility</v>
      </c>
    </row>
    <row r="385" spans="1:28" x14ac:dyDescent="0.2">
      <c r="A385" s="169" t="s">
        <v>341</v>
      </c>
      <c r="B385" s="169" t="s">
        <v>360</v>
      </c>
      <c r="C385" s="475">
        <v>10650</v>
      </c>
      <c r="D385" s="475">
        <v>650</v>
      </c>
      <c r="E385" s="477" t="str">
        <f t="shared" si="151"/>
        <v>Berrigan</v>
      </c>
      <c r="F385" s="477" t="str">
        <f t="shared" si="152"/>
        <v>N</v>
      </c>
      <c r="G385" s="477">
        <f t="shared" si="153"/>
        <v>10</v>
      </c>
      <c r="H385" s="477">
        <f t="shared" si="154"/>
        <v>0</v>
      </c>
      <c r="I385" s="478">
        <f t="shared" si="155"/>
        <v>8416</v>
      </c>
      <c r="J385" s="454"/>
      <c r="K385" s="478">
        <f t="shared" si="156"/>
        <v>4150</v>
      </c>
      <c r="L385" s="478">
        <f t="shared" si="157"/>
        <v>0</v>
      </c>
      <c r="M385" s="478" t="str">
        <f t="shared" si="158"/>
        <v>Y</v>
      </c>
      <c r="N385" s="478">
        <f t="shared" si="159"/>
        <v>0</v>
      </c>
      <c r="O385" s="478" t="str">
        <f t="shared" si="160"/>
        <v>Y</v>
      </c>
      <c r="P385" s="478">
        <f t="shared" si="161"/>
        <v>0</v>
      </c>
      <c r="Q385" s="478">
        <f t="shared" si="162"/>
        <v>0</v>
      </c>
      <c r="R385" s="478">
        <f t="shared" si="163"/>
        <v>0</v>
      </c>
      <c r="S385" s="478" t="str">
        <f t="shared" si="164"/>
        <v>Y</v>
      </c>
      <c r="T385" s="478">
        <f t="shared" si="165"/>
        <v>0</v>
      </c>
      <c r="U385" s="478">
        <f t="shared" si="166"/>
        <v>0</v>
      </c>
      <c r="V385" s="478">
        <f t="shared" si="167"/>
        <v>0</v>
      </c>
      <c r="W385" s="478">
        <f t="shared" si="168"/>
        <v>0</v>
      </c>
      <c r="X385" s="478">
        <f t="shared" si="169"/>
        <v>0</v>
      </c>
      <c r="Y385" s="478">
        <f t="shared" si="170"/>
        <v>0</v>
      </c>
      <c r="Z385" s="478">
        <f t="shared" si="171"/>
        <v>0</v>
      </c>
      <c r="AA385" s="478" t="str">
        <f t="shared" si="172"/>
        <v>Y</v>
      </c>
      <c r="AB385" s="478" t="str">
        <f t="shared" si="173"/>
        <v>Facility</v>
      </c>
    </row>
    <row r="386" spans="1:28" x14ac:dyDescent="0.2">
      <c r="A386" s="169" t="s">
        <v>362</v>
      </c>
      <c r="B386" s="169" t="s">
        <v>363</v>
      </c>
      <c r="C386" s="475">
        <v>10800</v>
      </c>
      <c r="D386" s="475">
        <v>800</v>
      </c>
      <c r="E386" s="477" t="str">
        <f t="shared" si="151"/>
        <v>Bland</v>
      </c>
      <c r="F386" s="477" t="str">
        <f t="shared" si="152"/>
        <v>N</v>
      </c>
      <c r="G386" s="477">
        <f t="shared" si="153"/>
        <v>10</v>
      </c>
      <c r="H386" s="477">
        <f t="shared" si="154"/>
        <v>0</v>
      </c>
      <c r="I386" s="478">
        <f t="shared" si="155"/>
        <v>5959</v>
      </c>
      <c r="J386" s="454"/>
      <c r="K386" s="478">
        <f t="shared" si="156"/>
        <v>3720</v>
      </c>
      <c r="L386" s="478">
        <f t="shared" si="157"/>
        <v>0</v>
      </c>
      <c r="M386" s="478" t="str">
        <f t="shared" si="158"/>
        <v>Y</v>
      </c>
      <c r="N386" s="478">
        <f t="shared" si="159"/>
        <v>0</v>
      </c>
      <c r="O386" s="478" t="str">
        <f t="shared" si="160"/>
        <v>Y</v>
      </c>
      <c r="P386" s="478">
        <f t="shared" si="161"/>
        <v>0</v>
      </c>
      <c r="Q386" s="478">
        <f t="shared" si="162"/>
        <v>0</v>
      </c>
      <c r="R386" s="478">
        <f t="shared" si="163"/>
        <v>0</v>
      </c>
      <c r="S386" s="478">
        <f t="shared" si="164"/>
        <v>0</v>
      </c>
      <c r="T386" s="478">
        <f t="shared" si="165"/>
        <v>0</v>
      </c>
      <c r="U386" s="478">
        <f t="shared" si="166"/>
        <v>0</v>
      </c>
      <c r="V386" s="478">
        <f t="shared" si="167"/>
        <v>0</v>
      </c>
      <c r="W386" s="478">
        <f t="shared" si="168"/>
        <v>0</v>
      </c>
      <c r="X386" s="478">
        <f t="shared" si="169"/>
        <v>0</v>
      </c>
      <c r="Y386" s="478">
        <f t="shared" si="170"/>
        <v>0</v>
      </c>
      <c r="Z386" s="478">
        <f t="shared" si="171"/>
        <v>0</v>
      </c>
      <c r="AA386" s="478" t="str">
        <f t="shared" si="172"/>
        <v>Y</v>
      </c>
      <c r="AB386" s="478" t="str">
        <f t="shared" si="173"/>
        <v>Facility</v>
      </c>
    </row>
    <row r="387" spans="1:28" x14ac:dyDescent="0.2">
      <c r="A387" s="169" t="s">
        <v>353</v>
      </c>
      <c r="B387" s="169" t="s">
        <v>364</v>
      </c>
      <c r="C387" s="475">
        <v>10850</v>
      </c>
      <c r="D387" s="475">
        <v>850</v>
      </c>
      <c r="E387" s="477" t="str">
        <f t="shared" si="151"/>
        <v>Blayney</v>
      </c>
      <c r="F387" s="477" t="str">
        <f t="shared" si="152"/>
        <v>N</v>
      </c>
      <c r="G387" s="477">
        <f t="shared" si="153"/>
        <v>10</v>
      </c>
      <c r="H387" s="477">
        <f t="shared" si="154"/>
        <v>0</v>
      </c>
      <c r="I387" s="478">
        <f t="shared" si="155"/>
        <v>7380</v>
      </c>
      <c r="J387" s="454"/>
      <c r="K387" s="478">
        <f t="shared" si="156"/>
        <v>2926</v>
      </c>
      <c r="L387" s="478">
        <f t="shared" si="157"/>
        <v>0</v>
      </c>
      <c r="M387" s="478" t="str">
        <f t="shared" si="158"/>
        <v>Y</v>
      </c>
      <c r="N387" s="478">
        <f t="shared" si="159"/>
        <v>0</v>
      </c>
      <c r="O387" s="478" t="str">
        <f t="shared" si="160"/>
        <v>Y</v>
      </c>
      <c r="P387" s="478">
        <f t="shared" si="161"/>
        <v>0</v>
      </c>
      <c r="Q387" s="478">
        <f t="shared" si="162"/>
        <v>0</v>
      </c>
      <c r="R387" s="478">
        <f t="shared" si="163"/>
        <v>0</v>
      </c>
      <c r="S387" s="478" t="str">
        <f t="shared" si="164"/>
        <v>Y</v>
      </c>
      <c r="T387" s="478">
        <f t="shared" si="165"/>
        <v>0</v>
      </c>
      <c r="U387" s="478">
        <f t="shared" si="166"/>
        <v>0</v>
      </c>
      <c r="V387" s="478">
        <f t="shared" si="167"/>
        <v>0</v>
      </c>
      <c r="W387" s="478">
        <f t="shared" si="168"/>
        <v>0</v>
      </c>
      <c r="X387" s="478">
        <f t="shared" si="169"/>
        <v>0</v>
      </c>
      <c r="Y387" s="478" t="str">
        <f t="shared" si="170"/>
        <v>Y</v>
      </c>
      <c r="Z387" s="478">
        <f t="shared" si="171"/>
        <v>0</v>
      </c>
      <c r="AA387" s="478" t="str">
        <f t="shared" si="172"/>
        <v>Y</v>
      </c>
      <c r="AB387" s="478" t="str">
        <f t="shared" si="173"/>
        <v>Facility</v>
      </c>
    </row>
    <row r="388" spans="1:28" x14ac:dyDescent="0.2">
      <c r="A388" s="169" t="s">
        <v>353</v>
      </c>
      <c r="B388" s="169" t="s">
        <v>367</v>
      </c>
      <c r="C388" s="475">
        <v>10950</v>
      </c>
      <c r="D388" s="475">
        <v>950</v>
      </c>
      <c r="E388" s="477" t="str">
        <f t="shared" si="151"/>
        <v>Bogan</v>
      </c>
      <c r="F388" s="477" t="str">
        <f t="shared" si="152"/>
        <v>N</v>
      </c>
      <c r="G388" s="477">
        <f t="shared" si="153"/>
        <v>9</v>
      </c>
      <c r="H388" s="477">
        <f t="shared" si="154"/>
        <v>0</v>
      </c>
      <c r="I388" s="478">
        <f t="shared" si="155"/>
        <v>3059</v>
      </c>
      <c r="J388" s="454"/>
      <c r="K388" s="478">
        <f t="shared" si="156"/>
        <v>1981</v>
      </c>
      <c r="L388" s="478">
        <f t="shared" si="157"/>
        <v>0</v>
      </c>
      <c r="M388" s="478" t="str">
        <f t="shared" si="158"/>
        <v>Y</v>
      </c>
      <c r="N388" s="478">
        <f t="shared" si="159"/>
        <v>0</v>
      </c>
      <c r="O388" s="478" t="str">
        <f t="shared" si="160"/>
        <v>Y</v>
      </c>
      <c r="P388" s="478">
        <f t="shared" si="161"/>
        <v>0</v>
      </c>
      <c r="Q388" s="478">
        <f t="shared" si="162"/>
        <v>0</v>
      </c>
      <c r="R388" s="478">
        <f t="shared" si="163"/>
        <v>0</v>
      </c>
      <c r="S388" s="478" t="str">
        <f t="shared" si="164"/>
        <v>Y</v>
      </c>
      <c r="T388" s="478">
        <f t="shared" si="165"/>
        <v>0</v>
      </c>
      <c r="U388" s="478">
        <f t="shared" si="166"/>
        <v>0</v>
      </c>
      <c r="V388" s="478">
        <f t="shared" si="167"/>
        <v>0</v>
      </c>
      <c r="W388" s="478">
        <f t="shared" si="168"/>
        <v>0</v>
      </c>
      <c r="X388" s="478">
        <f t="shared" si="169"/>
        <v>0</v>
      </c>
      <c r="Y388" s="478">
        <f t="shared" si="170"/>
        <v>0</v>
      </c>
      <c r="Z388" s="478">
        <f t="shared" si="171"/>
        <v>0</v>
      </c>
      <c r="AA388" s="478" t="str">
        <f t="shared" si="172"/>
        <v>Y</v>
      </c>
      <c r="AB388" s="478" t="str">
        <f t="shared" si="173"/>
        <v>Facility</v>
      </c>
    </row>
    <row r="389" spans="1:28" x14ac:dyDescent="0.2">
      <c r="A389" s="169" t="s">
        <v>356</v>
      </c>
      <c r="B389" s="169" t="s">
        <v>368</v>
      </c>
      <c r="C389" s="475">
        <v>11000</v>
      </c>
      <c r="D389" s="475">
        <v>1000</v>
      </c>
      <c r="E389" s="477" t="str">
        <f t="shared" si="151"/>
        <v>Bombala</v>
      </c>
      <c r="F389" s="477" t="str">
        <f t="shared" si="152"/>
        <v>N</v>
      </c>
      <c r="G389" s="477">
        <f t="shared" si="153"/>
        <v>9</v>
      </c>
      <c r="H389" s="477">
        <f t="shared" si="154"/>
        <v>0</v>
      </c>
      <c r="I389" s="478">
        <f t="shared" si="155"/>
        <v>2430</v>
      </c>
      <c r="J389" s="454"/>
      <c r="K389" s="478">
        <f t="shared" si="156"/>
        <v>1380</v>
      </c>
      <c r="L389" s="478">
        <f t="shared" si="157"/>
        <v>0</v>
      </c>
      <c r="M389" s="478" t="str">
        <f t="shared" si="158"/>
        <v>Y</v>
      </c>
      <c r="N389" s="478">
        <f t="shared" si="159"/>
        <v>0</v>
      </c>
      <c r="O389" s="478" t="str">
        <f t="shared" si="160"/>
        <v>Y</v>
      </c>
      <c r="P389" s="478">
        <f t="shared" si="161"/>
        <v>0</v>
      </c>
      <c r="Q389" s="478">
        <f t="shared" si="162"/>
        <v>0</v>
      </c>
      <c r="R389" s="478">
        <f t="shared" si="163"/>
        <v>0</v>
      </c>
      <c r="S389" s="478" t="str">
        <f t="shared" si="164"/>
        <v>Y</v>
      </c>
      <c r="T389" s="478">
        <f t="shared" si="165"/>
        <v>0</v>
      </c>
      <c r="U389" s="478">
        <f t="shared" si="166"/>
        <v>0</v>
      </c>
      <c r="V389" s="478">
        <f t="shared" si="167"/>
        <v>0</v>
      </c>
      <c r="W389" s="478">
        <f t="shared" si="168"/>
        <v>0</v>
      </c>
      <c r="X389" s="478">
        <f t="shared" si="169"/>
        <v>0</v>
      </c>
      <c r="Y389" s="478">
        <f t="shared" si="170"/>
        <v>0</v>
      </c>
      <c r="Z389" s="478">
        <f t="shared" si="171"/>
        <v>0</v>
      </c>
      <c r="AA389" s="478" t="str">
        <f t="shared" si="172"/>
        <v>Y</v>
      </c>
      <c r="AB389" s="478" t="str">
        <f t="shared" si="173"/>
        <v>Facility</v>
      </c>
    </row>
    <row r="390" spans="1:28" x14ac:dyDescent="0.2">
      <c r="A390" s="169" t="s">
        <v>356</v>
      </c>
      <c r="B390" s="169" t="s">
        <v>369</v>
      </c>
      <c r="C390" s="475">
        <v>11050</v>
      </c>
      <c r="D390" s="475">
        <v>1050</v>
      </c>
      <c r="E390" s="477" t="str">
        <f t="shared" si="151"/>
        <v>Boorowa</v>
      </c>
      <c r="F390" s="477" t="str">
        <f t="shared" si="152"/>
        <v>N</v>
      </c>
      <c r="G390" s="477">
        <f t="shared" si="153"/>
        <v>9</v>
      </c>
      <c r="H390" s="477">
        <f t="shared" si="154"/>
        <v>0</v>
      </c>
      <c r="I390" s="478">
        <f t="shared" si="155"/>
        <v>2625</v>
      </c>
      <c r="J390" s="454"/>
      <c r="K390" s="478">
        <f t="shared" si="156"/>
        <v>1920</v>
      </c>
      <c r="L390" s="478">
        <f t="shared" si="157"/>
        <v>0</v>
      </c>
      <c r="M390" s="478" t="str">
        <f t="shared" si="158"/>
        <v>Y</v>
      </c>
      <c r="N390" s="478">
        <f t="shared" si="159"/>
        <v>0</v>
      </c>
      <c r="O390" s="478" t="str">
        <f t="shared" si="160"/>
        <v>Y</v>
      </c>
      <c r="P390" s="478">
        <f t="shared" si="161"/>
        <v>0</v>
      </c>
      <c r="Q390" s="478">
        <f t="shared" si="162"/>
        <v>0</v>
      </c>
      <c r="R390" s="478">
        <f t="shared" si="163"/>
        <v>0</v>
      </c>
      <c r="S390" s="478" t="str">
        <f t="shared" si="164"/>
        <v>Y</v>
      </c>
      <c r="T390" s="478">
        <f t="shared" si="165"/>
        <v>0</v>
      </c>
      <c r="U390" s="478">
        <f t="shared" si="166"/>
        <v>0</v>
      </c>
      <c r="V390" s="478">
        <f t="shared" si="167"/>
        <v>0</v>
      </c>
      <c r="W390" s="478">
        <f t="shared" si="168"/>
        <v>0</v>
      </c>
      <c r="X390" s="478">
        <f t="shared" si="169"/>
        <v>0</v>
      </c>
      <c r="Y390" s="478">
        <f t="shared" si="170"/>
        <v>0</v>
      </c>
      <c r="Z390" s="478">
        <f t="shared" si="171"/>
        <v>0</v>
      </c>
      <c r="AA390" s="478" t="str">
        <f t="shared" si="172"/>
        <v>Y</v>
      </c>
      <c r="AB390" s="478" t="str">
        <f t="shared" si="173"/>
        <v>Facility</v>
      </c>
    </row>
    <row r="391" spans="1:28" x14ac:dyDescent="0.2">
      <c r="A391" s="169" t="s">
        <v>353</v>
      </c>
      <c r="B391" s="169" t="s">
        <v>371</v>
      </c>
      <c r="C391" s="475">
        <v>11150</v>
      </c>
      <c r="D391" s="475">
        <v>1150</v>
      </c>
      <c r="E391" s="477" t="str">
        <f t="shared" si="151"/>
        <v>Bourke</v>
      </c>
      <c r="F391" s="477" t="str">
        <f t="shared" si="152"/>
        <v>N</v>
      </c>
      <c r="G391" s="477">
        <f t="shared" si="153"/>
        <v>9</v>
      </c>
      <c r="H391" s="477">
        <f t="shared" si="154"/>
        <v>0</v>
      </c>
      <c r="I391" s="478">
        <f t="shared" si="155"/>
        <v>2876</v>
      </c>
      <c r="J391" s="454"/>
      <c r="K391" s="478">
        <f t="shared" si="156"/>
        <v>1024</v>
      </c>
      <c r="L391" s="478">
        <f t="shared" si="157"/>
        <v>0</v>
      </c>
      <c r="M391" s="478" t="str">
        <f t="shared" si="158"/>
        <v>Y</v>
      </c>
      <c r="N391" s="478">
        <f t="shared" si="159"/>
        <v>0</v>
      </c>
      <c r="O391" s="478" t="str">
        <f t="shared" si="160"/>
        <v>Y</v>
      </c>
      <c r="P391" s="478">
        <f t="shared" si="161"/>
        <v>0</v>
      </c>
      <c r="Q391" s="478">
        <f t="shared" si="162"/>
        <v>0</v>
      </c>
      <c r="R391" s="478">
        <f t="shared" si="163"/>
        <v>0</v>
      </c>
      <c r="S391" s="478">
        <f t="shared" si="164"/>
        <v>0</v>
      </c>
      <c r="T391" s="478">
        <f t="shared" si="165"/>
        <v>0</v>
      </c>
      <c r="U391" s="478">
        <f t="shared" si="166"/>
        <v>0</v>
      </c>
      <c r="V391" s="478">
        <f t="shared" si="167"/>
        <v>0</v>
      </c>
      <c r="W391" s="478">
        <f t="shared" si="168"/>
        <v>0</v>
      </c>
      <c r="X391" s="478">
        <f t="shared" si="169"/>
        <v>0</v>
      </c>
      <c r="Y391" s="478" t="str">
        <f t="shared" si="170"/>
        <v>Y</v>
      </c>
      <c r="Z391" s="478">
        <f t="shared" si="171"/>
        <v>0</v>
      </c>
      <c r="AA391" s="478">
        <f t="shared" si="172"/>
        <v>0</v>
      </c>
      <c r="AB391" s="478">
        <f t="shared" si="173"/>
        <v>0</v>
      </c>
    </row>
    <row r="392" spans="1:28" x14ac:dyDescent="0.2">
      <c r="A392" s="169" t="s">
        <v>353</v>
      </c>
      <c r="B392" s="169" t="s">
        <v>372</v>
      </c>
      <c r="C392" s="475">
        <v>11200</v>
      </c>
      <c r="D392" s="475">
        <v>1200</v>
      </c>
      <c r="E392" s="477" t="str">
        <f t="shared" si="151"/>
        <v>Brewarrina</v>
      </c>
      <c r="F392" s="477" t="str">
        <f t="shared" si="152"/>
        <v>N</v>
      </c>
      <c r="G392" s="477">
        <f t="shared" si="153"/>
        <v>9</v>
      </c>
      <c r="H392" s="477">
        <f t="shared" si="154"/>
        <v>0</v>
      </c>
      <c r="I392" s="478">
        <f t="shared" si="155"/>
        <v>1917</v>
      </c>
      <c r="J392" s="454"/>
      <c r="K392" s="478">
        <f t="shared" si="156"/>
        <v>968</v>
      </c>
      <c r="L392" s="478">
        <f t="shared" si="157"/>
        <v>0</v>
      </c>
      <c r="M392" s="478" t="str">
        <f t="shared" si="158"/>
        <v>Y</v>
      </c>
      <c r="N392" s="478">
        <f t="shared" si="159"/>
        <v>0</v>
      </c>
      <c r="O392" s="478" t="str">
        <f t="shared" si="160"/>
        <v>Y</v>
      </c>
      <c r="P392" s="478">
        <f t="shared" si="161"/>
        <v>0</v>
      </c>
      <c r="Q392" s="478">
        <f t="shared" si="162"/>
        <v>0</v>
      </c>
      <c r="R392" s="478">
        <f t="shared" si="163"/>
        <v>0</v>
      </c>
      <c r="S392" s="478">
        <f t="shared" si="164"/>
        <v>0</v>
      </c>
      <c r="T392" s="478">
        <f t="shared" si="165"/>
        <v>0</v>
      </c>
      <c r="U392" s="478">
        <f t="shared" si="166"/>
        <v>0</v>
      </c>
      <c r="V392" s="478">
        <f t="shared" si="167"/>
        <v>0</v>
      </c>
      <c r="W392" s="478">
        <f t="shared" si="168"/>
        <v>0</v>
      </c>
      <c r="X392" s="478">
        <f t="shared" si="169"/>
        <v>0</v>
      </c>
      <c r="Y392" s="478" t="str">
        <f t="shared" si="170"/>
        <v>Y</v>
      </c>
      <c r="Z392" s="478">
        <f t="shared" si="171"/>
        <v>0</v>
      </c>
      <c r="AA392" s="478" t="str">
        <f t="shared" si="172"/>
        <v>Y</v>
      </c>
      <c r="AB392" s="478" t="str">
        <f t="shared" si="173"/>
        <v>Facility</v>
      </c>
    </row>
    <row r="393" spans="1:28" x14ac:dyDescent="0.2">
      <c r="A393" s="169" t="s">
        <v>353</v>
      </c>
      <c r="B393" s="169" t="s">
        <v>373</v>
      </c>
      <c r="C393" s="475">
        <v>11250</v>
      </c>
      <c r="D393" s="475">
        <v>1250</v>
      </c>
      <c r="E393" s="477" t="str">
        <f t="shared" si="151"/>
        <v xml:space="preserve">Broken Hill  </v>
      </c>
      <c r="F393" s="477" t="str">
        <f t="shared" si="152"/>
        <v>N</v>
      </c>
      <c r="G393" s="477">
        <f t="shared" si="153"/>
        <v>4</v>
      </c>
      <c r="H393" s="477">
        <f t="shared" si="154"/>
        <v>0</v>
      </c>
      <c r="I393" s="478">
        <f t="shared" si="155"/>
        <v>18856</v>
      </c>
      <c r="J393" s="454"/>
      <c r="K393" s="478">
        <f t="shared" si="156"/>
        <v>10585</v>
      </c>
      <c r="L393" s="478">
        <f t="shared" si="157"/>
        <v>0</v>
      </c>
      <c r="M393" s="478" t="str">
        <f t="shared" si="158"/>
        <v>Y</v>
      </c>
      <c r="N393" s="478">
        <f t="shared" si="159"/>
        <v>0</v>
      </c>
      <c r="O393" s="478" t="str">
        <f t="shared" si="160"/>
        <v>Y</v>
      </c>
      <c r="P393" s="478">
        <f t="shared" si="161"/>
        <v>0</v>
      </c>
      <c r="Q393" s="478">
        <f t="shared" si="162"/>
        <v>0</v>
      </c>
      <c r="R393" s="478">
        <f t="shared" si="163"/>
        <v>0</v>
      </c>
      <c r="S393" s="478">
        <f t="shared" si="164"/>
        <v>0</v>
      </c>
      <c r="T393" s="478">
        <f t="shared" si="165"/>
        <v>0</v>
      </c>
      <c r="U393" s="478">
        <f t="shared" si="166"/>
        <v>0</v>
      </c>
      <c r="V393" s="478">
        <f t="shared" si="167"/>
        <v>0</v>
      </c>
      <c r="W393" s="478" t="str">
        <f t="shared" si="168"/>
        <v>Y</v>
      </c>
      <c r="X393" s="478">
        <f t="shared" si="169"/>
        <v>0</v>
      </c>
      <c r="Y393" s="478">
        <f t="shared" si="170"/>
        <v>0</v>
      </c>
      <c r="Z393" s="478">
        <f t="shared" si="171"/>
        <v>0</v>
      </c>
      <c r="AA393" s="478" t="str">
        <f t="shared" si="172"/>
        <v>Y</v>
      </c>
      <c r="AB393" s="478" t="str">
        <f t="shared" si="173"/>
        <v>Facility</v>
      </c>
    </row>
    <row r="394" spans="1:28" x14ac:dyDescent="0.2">
      <c r="A394" s="169" t="s">
        <v>353</v>
      </c>
      <c r="B394" s="169" t="s">
        <v>376</v>
      </c>
      <c r="C394" s="475">
        <v>11400</v>
      </c>
      <c r="D394" s="475">
        <v>1400</v>
      </c>
      <c r="E394" s="477" t="str">
        <f t="shared" si="151"/>
        <v>Cabonne</v>
      </c>
      <c r="F394" s="477" t="str">
        <f t="shared" si="152"/>
        <v>N</v>
      </c>
      <c r="G394" s="477">
        <f t="shared" si="153"/>
        <v>11</v>
      </c>
      <c r="H394" s="477">
        <f t="shared" si="154"/>
        <v>0</v>
      </c>
      <c r="I394" s="478">
        <f t="shared" si="155"/>
        <v>13860</v>
      </c>
      <c r="J394" s="454"/>
      <c r="K394" s="478">
        <f t="shared" si="156"/>
        <v>6986</v>
      </c>
      <c r="L394" s="478">
        <f t="shared" si="157"/>
        <v>0</v>
      </c>
      <c r="M394" s="478" t="str">
        <f t="shared" si="158"/>
        <v>Y</v>
      </c>
      <c r="N394" s="478">
        <f t="shared" si="159"/>
        <v>0</v>
      </c>
      <c r="O394" s="478" t="str">
        <f t="shared" si="160"/>
        <v>Y</v>
      </c>
      <c r="P394" s="478">
        <f t="shared" si="161"/>
        <v>0</v>
      </c>
      <c r="Q394" s="478">
        <f t="shared" si="162"/>
        <v>0</v>
      </c>
      <c r="R394" s="478">
        <f t="shared" si="163"/>
        <v>0</v>
      </c>
      <c r="S394" s="478" t="str">
        <f t="shared" si="164"/>
        <v>Y</v>
      </c>
      <c r="T394" s="478">
        <f t="shared" si="165"/>
        <v>0</v>
      </c>
      <c r="U394" s="478">
        <f t="shared" si="166"/>
        <v>0</v>
      </c>
      <c r="V394" s="478">
        <f t="shared" si="167"/>
        <v>0</v>
      </c>
      <c r="W394" s="478">
        <f t="shared" si="168"/>
        <v>0</v>
      </c>
      <c r="X394" s="478">
        <f t="shared" si="169"/>
        <v>0</v>
      </c>
      <c r="Y394" s="478" t="str">
        <f t="shared" si="170"/>
        <v>Y</v>
      </c>
      <c r="Z394" s="478">
        <f t="shared" si="171"/>
        <v>0</v>
      </c>
      <c r="AA394" s="478" t="str">
        <f t="shared" si="172"/>
        <v>Y</v>
      </c>
      <c r="AB394" s="478" t="str">
        <f t="shared" si="173"/>
        <v>Facility</v>
      </c>
    </row>
    <row r="395" spans="1:28" x14ac:dyDescent="0.2">
      <c r="A395" s="169" t="s">
        <v>381</v>
      </c>
      <c r="B395" s="169" t="s">
        <v>382</v>
      </c>
      <c r="C395" s="475">
        <v>11600</v>
      </c>
      <c r="D395" s="475">
        <v>1600</v>
      </c>
      <c r="E395" s="477" t="str">
        <f t="shared" si="151"/>
        <v>Carrathool</v>
      </c>
      <c r="F395" s="477" t="str">
        <f t="shared" si="152"/>
        <v>N</v>
      </c>
      <c r="G395" s="477">
        <f t="shared" si="153"/>
        <v>9</v>
      </c>
      <c r="H395" s="477">
        <f t="shared" si="154"/>
        <v>0</v>
      </c>
      <c r="I395" s="478">
        <f t="shared" si="155"/>
        <v>2733</v>
      </c>
      <c r="J395" s="454"/>
      <c r="K395" s="478">
        <f t="shared" si="156"/>
        <v>2597</v>
      </c>
      <c r="L395" s="478">
        <f t="shared" si="157"/>
        <v>0</v>
      </c>
      <c r="M395" s="478" t="str">
        <f t="shared" si="158"/>
        <v>Y</v>
      </c>
      <c r="N395" s="478">
        <f t="shared" si="159"/>
        <v>0</v>
      </c>
      <c r="O395" s="478" t="str">
        <f t="shared" si="160"/>
        <v>Y</v>
      </c>
      <c r="P395" s="478">
        <f t="shared" si="161"/>
        <v>0</v>
      </c>
      <c r="Q395" s="478">
        <f t="shared" si="162"/>
        <v>0</v>
      </c>
      <c r="R395" s="478">
        <f t="shared" si="163"/>
        <v>0</v>
      </c>
      <c r="S395" s="478">
        <f t="shared" si="164"/>
        <v>0</v>
      </c>
      <c r="T395" s="478">
        <f t="shared" si="165"/>
        <v>0</v>
      </c>
      <c r="U395" s="478">
        <f t="shared" si="166"/>
        <v>0</v>
      </c>
      <c r="V395" s="478">
        <f t="shared" si="167"/>
        <v>0</v>
      </c>
      <c r="W395" s="478">
        <f t="shared" si="168"/>
        <v>0</v>
      </c>
      <c r="X395" s="478">
        <f t="shared" si="169"/>
        <v>0</v>
      </c>
      <c r="Y395" s="478">
        <f t="shared" si="170"/>
        <v>0</v>
      </c>
      <c r="Z395" s="478">
        <f t="shared" si="171"/>
        <v>0</v>
      </c>
      <c r="AA395" s="478">
        <f t="shared" si="172"/>
        <v>0</v>
      </c>
      <c r="AB395" s="478">
        <f t="shared" si="173"/>
        <v>0</v>
      </c>
    </row>
    <row r="396" spans="1:28" x14ac:dyDescent="0.2">
      <c r="A396" s="169" t="s">
        <v>353</v>
      </c>
      <c r="B396" s="169" t="s">
        <v>383</v>
      </c>
      <c r="C396" s="475">
        <v>11700</v>
      </c>
      <c r="D396" s="475">
        <v>1700</v>
      </c>
      <c r="E396" s="477" t="str">
        <f t="shared" si="151"/>
        <v xml:space="preserve">Central Darling </v>
      </c>
      <c r="F396" s="477" t="str">
        <f t="shared" si="152"/>
        <v>N</v>
      </c>
      <c r="G396" s="477">
        <f t="shared" si="153"/>
        <v>9</v>
      </c>
      <c r="H396" s="477">
        <f t="shared" si="154"/>
        <v>0</v>
      </c>
      <c r="I396" s="478">
        <f t="shared" si="155"/>
        <v>2088</v>
      </c>
      <c r="J396" s="454"/>
      <c r="K396" s="478">
        <f t="shared" si="156"/>
        <v>1909</v>
      </c>
      <c r="L396" s="478">
        <f t="shared" si="157"/>
        <v>0</v>
      </c>
      <c r="M396" s="478" t="str">
        <f t="shared" si="158"/>
        <v>Y</v>
      </c>
      <c r="N396" s="478">
        <f t="shared" si="159"/>
        <v>0</v>
      </c>
      <c r="O396" s="478" t="str">
        <f t="shared" si="160"/>
        <v>Y</v>
      </c>
      <c r="P396" s="478">
        <f t="shared" si="161"/>
        <v>0</v>
      </c>
      <c r="Q396" s="478">
        <f t="shared" si="162"/>
        <v>0</v>
      </c>
      <c r="R396" s="478">
        <f t="shared" si="163"/>
        <v>0</v>
      </c>
      <c r="S396" s="478">
        <f t="shared" si="164"/>
        <v>0</v>
      </c>
      <c r="T396" s="478">
        <f t="shared" si="165"/>
        <v>0</v>
      </c>
      <c r="U396" s="478">
        <f t="shared" si="166"/>
        <v>0</v>
      </c>
      <c r="V396" s="478">
        <f t="shared" si="167"/>
        <v>0</v>
      </c>
      <c r="W396" s="478">
        <f t="shared" si="168"/>
        <v>0</v>
      </c>
      <c r="X396" s="478">
        <f t="shared" si="169"/>
        <v>0</v>
      </c>
      <c r="Y396" s="478">
        <f t="shared" si="170"/>
        <v>0</v>
      </c>
      <c r="Z396" s="478">
        <f t="shared" si="171"/>
        <v>0</v>
      </c>
      <c r="AA396" s="478">
        <f t="shared" si="172"/>
        <v>0</v>
      </c>
      <c r="AB396" s="478">
        <f t="shared" si="173"/>
        <v>0</v>
      </c>
    </row>
    <row r="397" spans="1:28" x14ac:dyDescent="0.2">
      <c r="A397" s="169" t="s">
        <v>353</v>
      </c>
      <c r="B397" s="169" t="s">
        <v>387</v>
      </c>
      <c r="C397" s="475">
        <v>11750</v>
      </c>
      <c r="D397" s="475">
        <v>1750</v>
      </c>
      <c r="E397" s="477" t="str">
        <f t="shared" si="151"/>
        <v>Cobar</v>
      </c>
      <c r="F397" s="477" t="str">
        <f t="shared" si="152"/>
        <v>N</v>
      </c>
      <c r="G397" s="477">
        <f t="shared" si="153"/>
        <v>10</v>
      </c>
      <c r="H397" s="477">
        <f t="shared" si="154"/>
        <v>0</v>
      </c>
      <c r="I397" s="478">
        <f t="shared" si="155"/>
        <v>4975</v>
      </c>
      <c r="J397" s="454"/>
      <c r="K397" s="478">
        <f t="shared" si="156"/>
        <v>2850</v>
      </c>
      <c r="L397" s="478">
        <f t="shared" si="157"/>
        <v>0</v>
      </c>
      <c r="M397" s="478" t="str">
        <f t="shared" si="158"/>
        <v>Y</v>
      </c>
      <c r="N397" s="478">
        <f t="shared" si="159"/>
        <v>0</v>
      </c>
      <c r="O397" s="478" t="str">
        <f t="shared" si="160"/>
        <v>Y</v>
      </c>
      <c r="P397" s="478">
        <f t="shared" si="161"/>
        <v>0</v>
      </c>
      <c r="Q397" s="478">
        <f t="shared" si="162"/>
        <v>0</v>
      </c>
      <c r="R397" s="478">
        <f t="shared" si="163"/>
        <v>0</v>
      </c>
      <c r="S397" s="478">
        <f t="shared" si="164"/>
        <v>0</v>
      </c>
      <c r="T397" s="478">
        <f t="shared" si="165"/>
        <v>0</v>
      </c>
      <c r="U397" s="478">
        <f t="shared" si="166"/>
        <v>0</v>
      </c>
      <c r="V397" s="478">
        <f t="shared" si="167"/>
        <v>0</v>
      </c>
      <c r="W397" s="478">
        <f t="shared" si="168"/>
        <v>0</v>
      </c>
      <c r="X397" s="478">
        <f t="shared" si="169"/>
        <v>0</v>
      </c>
      <c r="Y397" s="478">
        <f t="shared" si="170"/>
        <v>0</v>
      </c>
      <c r="Z397" s="478">
        <f t="shared" si="171"/>
        <v>0</v>
      </c>
      <c r="AA397" s="478">
        <f t="shared" si="172"/>
        <v>0</v>
      </c>
      <c r="AB397" s="478">
        <f t="shared" si="173"/>
        <v>0</v>
      </c>
    </row>
    <row r="398" spans="1:28" x14ac:dyDescent="0.2">
      <c r="A398" s="169" t="s">
        <v>341</v>
      </c>
      <c r="B398" s="169" t="s">
        <v>389</v>
      </c>
      <c r="C398" s="475">
        <v>11860</v>
      </c>
      <c r="D398" s="475">
        <v>1860</v>
      </c>
      <c r="E398" s="477" t="str">
        <f t="shared" si="151"/>
        <v>Conargo</v>
      </c>
      <c r="F398" s="477" t="str">
        <f t="shared" si="152"/>
        <v>N</v>
      </c>
      <c r="G398" s="477">
        <f t="shared" si="153"/>
        <v>8</v>
      </c>
      <c r="H398" s="477">
        <f t="shared" si="154"/>
        <v>0</v>
      </c>
      <c r="I398" s="478">
        <f t="shared" si="155"/>
        <v>1533</v>
      </c>
      <c r="J398" s="454"/>
      <c r="K398" s="478">
        <f t="shared" si="156"/>
        <v>740</v>
      </c>
      <c r="L398" s="478">
        <f t="shared" si="157"/>
        <v>0</v>
      </c>
      <c r="M398" s="478" t="str">
        <f t="shared" si="158"/>
        <v>Y</v>
      </c>
      <c r="N398" s="478">
        <f t="shared" si="159"/>
        <v>0</v>
      </c>
      <c r="O398" s="478" t="str">
        <f t="shared" si="160"/>
        <v>N</v>
      </c>
      <c r="P398" s="478">
        <f t="shared" si="161"/>
        <v>0</v>
      </c>
      <c r="Q398" s="478">
        <f t="shared" si="162"/>
        <v>0</v>
      </c>
      <c r="R398" s="478">
        <f t="shared" si="163"/>
        <v>0</v>
      </c>
      <c r="S398" s="478">
        <f t="shared" si="164"/>
        <v>0</v>
      </c>
      <c r="T398" s="478">
        <f t="shared" si="165"/>
        <v>0</v>
      </c>
      <c r="U398" s="478">
        <f t="shared" si="166"/>
        <v>0</v>
      </c>
      <c r="V398" s="478">
        <f t="shared" si="167"/>
        <v>0</v>
      </c>
      <c r="W398" s="478">
        <f t="shared" si="168"/>
        <v>0</v>
      </c>
      <c r="X398" s="478">
        <f t="shared" si="169"/>
        <v>0</v>
      </c>
      <c r="Y398" s="478">
        <f t="shared" si="170"/>
        <v>0</v>
      </c>
      <c r="Z398" s="478">
        <f t="shared" si="171"/>
        <v>0</v>
      </c>
      <c r="AA398" s="478" t="str">
        <f t="shared" si="172"/>
        <v>Y</v>
      </c>
      <c r="AB398" s="478" t="str">
        <f t="shared" si="173"/>
        <v>Facility</v>
      </c>
    </row>
    <row r="399" spans="1:28" x14ac:dyDescent="0.2">
      <c r="A399" s="169" t="s">
        <v>362</v>
      </c>
      <c r="B399" s="169" t="s">
        <v>390</v>
      </c>
      <c r="C399" s="475">
        <v>12000</v>
      </c>
      <c r="D399" s="475">
        <v>2000</v>
      </c>
      <c r="E399" s="477" t="str">
        <f t="shared" si="151"/>
        <v xml:space="preserve">Coolamon </v>
      </c>
      <c r="F399" s="477" t="str">
        <f t="shared" si="152"/>
        <v>N</v>
      </c>
      <c r="G399" s="477">
        <f t="shared" si="153"/>
        <v>9</v>
      </c>
      <c r="H399" s="477">
        <f t="shared" si="154"/>
        <v>0</v>
      </c>
      <c r="I399" s="478">
        <f t="shared" si="155"/>
        <v>4342</v>
      </c>
      <c r="J399" s="454"/>
      <c r="K399" s="478">
        <f t="shared" si="156"/>
        <v>2855</v>
      </c>
      <c r="L399" s="478">
        <f t="shared" si="157"/>
        <v>0</v>
      </c>
      <c r="M399" s="478" t="str">
        <f t="shared" si="158"/>
        <v>Y</v>
      </c>
      <c r="N399" s="478">
        <f t="shared" si="159"/>
        <v>0</v>
      </c>
      <c r="O399" s="478" t="str">
        <f t="shared" si="160"/>
        <v>Y</v>
      </c>
      <c r="P399" s="478">
        <f t="shared" si="161"/>
        <v>0</v>
      </c>
      <c r="Q399" s="478">
        <f t="shared" si="162"/>
        <v>0</v>
      </c>
      <c r="R399" s="478">
        <f t="shared" si="163"/>
        <v>0</v>
      </c>
      <c r="S399" s="478" t="str">
        <f t="shared" si="164"/>
        <v>Y</v>
      </c>
      <c r="T399" s="478">
        <f t="shared" si="165"/>
        <v>0</v>
      </c>
      <c r="U399" s="478">
        <f t="shared" si="166"/>
        <v>0</v>
      </c>
      <c r="V399" s="478">
        <f t="shared" si="167"/>
        <v>0</v>
      </c>
      <c r="W399" s="478" t="str">
        <f t="shared" si="168"/>
        <v>Y</v>
      </c>
      <c r="X399" s="478">
        <f t="shared" si="169"/>
        <v>0</v>
      </c>
      <c r="Y399" s="478" t="str">
        <f t="shared" si="170"/>
        <v>Y</v>
      </c>
      <c r="Z399" s="478">
        <f t="shared" si="171"/>
        <v>0</v>
      </c>
      <c r="AA399" s="478" t="str">
        <f t="shared" si="172"/>
        <v>Y</v>
      </c>
      <c r="AB399" s="478" t="str">
        <f t="shared" si="173"/>
        <v>Facility</v>
      </c>
    </row>
    <row r="400" spans="1:28" x14ac:dyDescent="0.2">
      <c r="A400" s="169" t="s">
        <v>356</v>
      </c>
      <c r="B400" s="169" t="s">
        <v>368</v>
      </c>
      <c r="C400" s="475">
        <v>12050</v>
      </c>
      <c r="D400" s="475">
        <v>2060</v>
      </c>
      <c r="E400" s="477" t="str">
        <f t="shared" si="151"/>
        <v>Cooma-Monaro</v>
      </c>
      <c r="F400" s="477" t="str">
        <f t="shared" si="152"/>
        <v>N</v>
      </c>
      <c r="G400" s="477">
        <f t="shared" si="153"/>
        <v>10</v>
      </c>
      <c r="H400" s="477">
        <f t="shared" si="154"/>
        <v>0</v>
      </c>
      <c r="I400" s="478">
        <f t="shared" si="155"/>
        <v>10145</v>
      </c>
      <c r="J400" s="454"/>
      <c r="K400" s="478">
        <f t="shared" si="156"/>
        <v>5181</v>
      </c>
      <c r="L400" s="478">
        <f t="shared" si="157"/>
        <v>0</v>
      </c>
      <c r="M400" s="478" t="str">
        <f t="shared" si="158"/>
        <v>Y</v>
      </c>
      <c r="N400" s="478">
        <f t="shared" si="159"/>
        <v>0</v>
      </c>
      <c r="O400" s="478" t="str">
        <f t="shared" si="160"/>
        <v>Y</v>
      </c>
      <c r="P400" s="478">
        <f t="shared" si="161"/>
        <v>0</v>
      </c>
      <c r="Q400" s="478">
        <f t="shared" si="162"/>
        <v>0</v>
      </c>
      <c r="R400" s="478">
        <f t="shared" si="163"/>
        <v>0</v>
      </c>
      <c r="S400" s="478" t="str">
        <f t="shared" si="164"/>
        <v>Y</v>
      </c>
      <c r="T400" s="478">
        <f t="shared" si="165"/>
        <v>0</v>
      </c>
      <c r="U400" s="478">
        <f t="shared" si="166"/>
        <v>0</v>
      </c>
      <c r="V400" s="478">
        <f t="shared" si="167"/>
        <v>0</v>
      </c>
      <c r="W400" s="478" t="str">
        <f t="shared" si="168"/>
        <v>Y</v>
      </c>
      <c r="X400" s="478">
        <f t="shared" si="169"/>
        <v>0</v>
      </c>
      <c r="Y400" s="478">
        <f t="shared" si="170"/>
        <v>0</v>
      </c>
      <c r="Z400" s="478">
        <f t="shared" si="171"/>
        <v>0</v>
      </c>
      <c r="AA400" s="478" t="str">
        <f t="shared" si="172"/>
        <v>Y</v>
      </c>
      <c r="AB400" s="478" t="str">
        <f t="shared" si="173"/>
        <v>Facility</v>
      </c>
    </row>
    <row r="401" spans="1:28" x14ac:dyDescent="0.2">
      <c r="A401" s="169" t="s">
        <v>353</v>
      </c>
      <c r="B401" s="169" t="s">
        <v>391</v>
      </c>
      <c r="C401" s="475">
        <v>12150</v>
      </c>
      <c r="D401" s="475">
        <v>2150</v>
      </c>
      <c r="E401" s="477" t="str">
        <f t="shared" si="151"/>
        <v>Coonamble</v>
      </c>
      <c r="F401" s="477" t="str">
        <f t="shared" si="152"/>
        <v>N</v>
      </c>
      <c r="G401" s="477">
        <f t="shared" si="153"/>
        <v>9</v>
      </c>
      <c r="H401" s="477">
        <f t="shared" si="154"/>
        <v>0</v>
      </c>
      <c r="I401" s="478">
        <f t="shared" si="155"/>
        <v>4262</v>
      </c>
      <c r="J401" s="454"/>
      <c r="K401" s="478">
        <f t="shared" si="156"/>
        <v>2974</v>
      </c>
      <c r="L401" s="478">
        <f t="shared" si="157"/>
        <v>0</v>
      </c>
      <c r="M401" s="478" t="str">
        <f t="shared" si="158"/>
        <v>Y</v>
      </c>
      <c r="N401" s="478">
        <f t="shared" si="159"/>
        <v>0</v>
      </c>
      <c r="O401" s="478" t="str">
        <f t="shared" si="160"/>
        <v>Y</v>
      </c>
      <c r="P401" s="478">
        <f t="shared" si="161"/>
        <v>0</v>
      </c>
      <c r="Q401" s="478">
        <f t="shared" si="162"/>
        <v>0</v>
      </c>
      <c r="R401" s="478">
        <f t="shared" si="163"/>
        <v>0</v>
      </c>
      <c r="S401" s="478">
        <f t="shared" si="164"/>
        <v>0</v>
      </c>
      <c r="T401" s="478">
        <f t="shared" si="165"/>
        <v>0</v>
      </c>
      <c r="U401" s="478">
        <f t="shared" si="166"/>
        <v>0</v>
      </c>
      <c r="V401" s="478">
        <f t="shared" si="167"/>
        <v>0</v>
      </c>
      <c r="W401" s="478">
        <f t="shared" si="168"/>
        <v>0</v>
      </c>
      <c r="X401" s="478">
        <f t="shared" si="169"/>
        <v>0</v>
      </c>
      <c r="Y401" s="478">
        <f t="shared" si="170"/>
        <v>0</v>
      </c>
      <c r="Z401" s="478">
        <f t="shared" si="171"/>
        <v>0</v>
      </c>
      <c r="AA401" s="478" t="str">
        <f t="shared" si="172"/>
        <v>Y</v>
      </c>
      <c r="AB401" s="478" t="str">
        <f t="shared" si="173"/>
        <v>Facility</v>
      </c>
    </row>
    <row r="402" spans="1:28" x14ac:dyDescent="0.2">
      <c r="A402" s="169" t="s">
        <v>362</v>
      </c>
      <c r="B402" s="169" t="s">
        <v>392</v>
      </c>
      <c r="C402" s="475">
        <v>12200</v>
      </c>
      <c r="D402" s="475">
        <v>2200</v>
      </c>
      <c r="E402" s="477" t="str">
        <f t="shared" si="151"/>
        <v>Cootamundra</v>
      </c>
      <c r="F402" s="477" t="str">
        <f t="shared" si="152"/>
        <v>N</v>
      </c>
      <c r="G402" s="477">
        <f t="shared" si="153"/>
        <v>10</v>
      </c>
      <c r="H402" s="477">
        <f t="shared" si="154"/>
        <v>0</v>
      </c>
      <c r="I402" s="478">
        <f t="shared" si="155"/>
        <v>7705</v>
      </c>
      <c r="J402" s="454"/>
      <c r="K402" s="478">
        <f t="shared" si="156"/>
        <v>3489</v>
      </c>
      <c r="L402" s="478">
        <f t="shared" si="157"/>
        <v>0</v>
      </c>
      <c r="M402" s="478" t="str">
        <f t="shared" si="158"/>
        <v>Y</v>
      </c>
      <c r="N402" s="478">
        <f t="shared" si="159"/>
        <v>0</v>
      </c>
      <c r="O402" s="478" t="str">
        <f t="shared" si="160"/>
        <v>Y</v>
      </c>
      <c r="P402" s="478">
        <f t="shared" si="161"/>
        <v>0</v>
      </c>
      <c r="Q402" s="478">
        <f t="shared" si="162"/>
        <v>0</v>
      </c>
      <c r="R402" s="478">
        <f t="shared" si="163"/>
        <v>0</v>
      </c>
      <c r="S402" s="478" t="str">
        <f t="shared" si="164"/>
        <v>Y</v>
      </c>
      <c r="T402" s="478">
        <f t="shared" si="165"/>
        <v>0</v>
      </c>
      <c r="U402" s="478" t="str">
        <f t="shared" si="166"/>
        <v>Y</v>
      </c>
      <c r="V402" s="478">
        <f t="shared" si="167"/>
        <v>0</v>
      </c>
      <c r="W402" s="478">
        <f t="shared" si="168"/>
        <v>0</v>
      </c>
      <c r="X402" s="478">
        <f t="shared" si="169"/>
        <v>0</v>
      </c>
      <c r="Y402" s="478" t="str">
        <f t="shared" si="170"/>
        <v>Y</v>
      </c>
      <c r="Z402" s="478">
        <f t="shared" si="171"/>
        <v>0</v>
      </c>
      <c r="AA402" s="478" t="str">
        <f t="shared" si="172"/>
        <v>Y</v>
      </c>
      <c r="AB402" s="478" t="str">
        <f t="shared" si="173"/>
        <v>Facility</v>
      </c>
    </row>
    <row r="403" spans="1:28" x14ac:dyDescent="0.2">
      <c r="A403" s="169" t="s">
        <v>341</v>
      </c>
      <c r="B403" s="169" t="s">
        <v>393</v>
      </c>
      <c r="C403" s="475">
        <v>12300</v>
      </c>
      <c r="D403" s="475">
        <v>2310</v>
      </c>
      <c r="E403" s="477" t="str">
        <f t="shared" si="151"/>
        <v>Corowa</v>
      </c>
      <c r="F403" s="477" t="str">
        <f t="shared" si="152"/>
        <v>N</v>
      </c>
      <c r="G403" s="477">
        <f t="shared" si="153"/>
        <v>11</v>
      </c>
      <c r="H403" s="477">
        <f t="shared" si="154"/>
        <v>0</v>
      </c>
      <c r="I403" s="478">
        <f t="shared" si="155"/>
        <v>11487</v>
      </c>
      <c r="J403" s="454"/>
      <c r="K403" s="478">
        <f t="shared" si="156"/>
        <v>6576</v>
      </c>
      <c r="L403" s="478">
        <f t="shared" si="157"/>
        <v>0</v>
      </c>
      <c r="M403" s="478" t="str">
        <f t="shared" si="158"/>
        <v>Y</v>
      </c>
      <c r="N403" s="478">
        <f t="shared" si="159"/>
        <v>0</v>
      </c>
      <c r="O403" s="478" t="str">
        <f t="shared" si="160"/>
        <v>Y</v>
      </c>
      <c r="P403" s="478">
        <f t="shared" si="161"/>
        <v>0</v>
      </c>
      <c r="Q403" s="478">
        <f t="shared" si="162"/>
        <v>0</v>
      </c>
      <c r="R403" s="478">
        <f t="shared" si="163"/>
        <v>0</v>
      </c>
      <c r="S403" s="478" t="str">
        <f t="shared" si="164"/>
        <v>Y</v>
      </c>
      <c r="T403" s="478">
        <f t="shared" si="165"/>
        <v>0</v>
      </c>
      <c r="U403" s="478">
        <f t="shared" si="166"/>
        <v>0</v>
      </c>
      <c r="V403" s="478">
        <f t="shared" si="167"/>
        <v>0</v>
      </c>
      <c r="W403" s="478" t="str">
        <f t="shared" si="168"/>
        <v>Y</v>
      </c>
      <c r="X403" s="478">
        <f t="shared" si="169"/>
        <v>0</v>
      </c>
      <c r="Y403" s="478">
        <f t="shared" si="170"/>
        <v>0</v>
      </c>
      <c r="Z403" s="478">
        <f t="shared" si="171"/>
        <v>0</v>
      </c>
      <c r="AA403" s="478" t="str">
        <f t="shared" si="172"/>
        <v>Y</v>
      </c>
      <c r="AB403" s="478" t="str">
        <f t="shared" si="173"/>
        <v>Facility</v>
      </c>
    </row>
    <row r="404" spans="1:28" x14ac:dyDescent="0.2">
      <c r="A404" s="169" t="s">
        <v>353</v>
      </c>
      <c r="B404" s="169" t="s">
        <v>394</v>
      </c>
      <c r="C404" s="475">
        <v>12350</v>
      </c>
      <c r="D404" s="475">
        <v>2350</v>
      </c>
      <c r="E404" s="477" t="str">
        <f t="shared" si="151"/>
        <v>Cowra</v>
      </c>
      <c r="F404" s="477" t="str">
        <f t="shared" si="152"/>
        <v>N</v>
      </c>
      <c r="G404" s="477">
        <f t="shared" si="153"/>
        <v>11</v>
      </c>
      <c r="H404" s="477">
        <f t="shared" si="154"/>
        <v>0</v>
      </c>
      <c r="I404" s="478">
        <f t="shared" si="155"/>
        <v>12476</v>
      </c>
      <c r="J404" s="454"/>
      <c r="K404" s="478">
        <f t="shared" si="156"/>
        <v>4356</v>
      </c>
      <c r="L404" s="478">
        <f t="shared" si="157"/>
        <v>0</v>
      </c>
      <c r="M404" s="478" t="str">
        <f t="shared" si="158"/>
        <v>Y</v>
      </c>
      <c r="N404" s="478">
        <f t="shared" si="159"/>
        <v>0</v>
      </c>
      <c r="O404" s="478" t="str">
        <f t="shared" si="160"/>
        <v>Y</v>
      </c>
      <c r="P404" s="478">
        <f t="shared" si="161"/>
        <v>0</v>
      </c>
      <c r="Q404" s="478">
        <f t="shared" si="162"/>
        <v>0</v>
      </c>
      <c r="R404" s="478">
        <f t="shared" si="163"/>
        <v>0</v>
      </c>
      <c r="S404" s="478" t="str">
        <f t="shared" si="164"/>
        <v>Y</v>
      </c>
      <c r="T404" s="478">
        <f t="shared" si="165"/>
        <v>0</v>
      </c>
      <c r="U404" s="478">
        <f t="shared" si="166"/>
        <v>0</v>
      </c>
      <c r="V404" s="478">
        <f t="shared" si="167"/>
        <v>0</v>
      </c>
      <c r="W404" s="478">
        <f t="shared" si="168"/>
        <v>0</v>
      </c>
      <c r="X404" s="478">
        <f t="shared" si="169"/>
        <v>0</v>
      </c>
      <c r="Y404" s="478">
        <f t="shared" si="170"/>
        <v>0</v>
      </c>
      <c r="Z404" s="478">
        <f t="shared" si="171"/>
        <v>0</v>
      </c>
      <c r="AA404" s="478" t="str">
        <f t="shared" si="172"/>
        <v>Y</v>
      </c>
      <c r="AB404" s="478" t="str">
        <f t="shared" si="173"/>
        <v>Facility</v>
      </c>
    </row>
    <row r="405" spans="1:28" x14ac:dyDescent="0.2">
      <c r="A405" s="169" t="s">
        <v>341</v>
      </c>
      <c r="B405" s="169" t="s">
        <v>389</v>
      </c>
      <c r="C405" s="475">
        <v>12500</v>
      </c>
      <c r="D405" s="475">
        <v>2500</v>
      </c>
      <c r="E405" s="477" t="str">
        <f t="shared" si="151"/>
        <v>Deniliquin</v>
      </c>
      <c r="F405" s="477" t="str">
        <f t="shared" si="152"/>
        <v>N</v>
      </c>
      <c r="G405" s="477">
        <f t="shared" si="153"/>
        <v>4</v>
      </c>
      <c r="H405" s="477">
        <f t="shared" si="154"/>
        <v>0</v>
      </c>
      <c r="I405" s="478">
        <f t="shared" si="155"/>
        <v>7429</v>
      </c>
      <c r="J405" s="454"/>
      <c r="K405" s="478">
        <f t="shared" si="156"/>
        <v>3924</v>
      </c>
      <c r="L405" s="478">
        <f t="shared" si="157"/>
        <v>0</v>
      </c>
      <c r="M405" s="478" t="str">
        <f t="shared" si="158"/>
        <v>Y</v>
      </c>
      <c r="N405" s="478">
        <f t="shared" si="159"/>
        <v>0</v>
      </c>
      <c r="O405" s="478" t="str">
        <f t="shared" si="160"/>
        <v>Y</v>
      </c>
      <c r="P405" s="478">
        <f t="shared" si="161"/>
        <v>0</v>
      </c>
      <c r="Q405" s="478">
        <f t="shared" si="162"/>
        <v>0</v>
      </c>
      <c r="R405" s="478">
        <f t="shared" si="163"/>
        <v>0</v>
      </c>
      <c r="S405" s="478">
        <f t="shared" si="164"/>
        <v>0</v>
      </c>
      <c r="T405" s="478">
        <f t="shared" si="165"/>
        <v>0</v>
      </c>
      <c r="U405" s="478">
        <f t="shared" si="166"/>
        <v>0</v>
      </c>
      <c r="V405" s="478">
        <f t="shared" si="167"/>
        <v>0</v>
      </c>
      <c r="W405" s="478">
        <f t="shared" si="168"/>
        <v>0</v>
      </c>
      <c r="X405" s="478">
        <f t="shared" si="169"/>
        <v>0</v>
      </c>
      <c r="Y405" s="478">
        <f t="shared" si="170"/>
        <v>0</v>
      </c>
      <c r="Z405" s="478">
        <f t="shared" si="171"/>
        <v>0</v>
      </c>
      <c r="AA405" s="478" t="str">
        <f t="shared" si="172"/>
        <v>Y</v>
      </c>
      <c r="AB405" s="478" t="str">
        <f t="shared" si="173"/>
        <v>Facility</v>
      </c>
    </row>
    <row r="406" spans="1:28" x14ac:dyDescent="0.2">
      <c r="A406" s="169" t="s">
        <v>353</v>
      </c>
      <c r="B406" s="169" t="s">
        <v>395</v>
      </c>
      <c r="C406" s="475">
        <v>12600</v>
      </c>
      <c r="D406" s="475">
        <v>2600</v>
      </c>
      <c r="E406" s="477" t="str">
        <f t="shared" si="151"/>
        <v xml:space="preserve">Dubbo </v>
      </c>
      <c r="F406" s="477" t="str">
        <f t="shared" si="152"/>
        <v>N</v>
      </c>
      <c r="G406" s="477">
        <f t="shared" si="153"/>
        <v>4</v>
      </c>
      <c r="H406" s="477">
        <f t="shared" si="154"/>
        <v>0</v>
      </c>
      <c r="I406" s="478">
        <f t="shared" si="155"/>
        <v>41934</v>
      </c>
      <c r="J406" s="454"/>
      <c r="K406" s="478">
        <f t="shared" si="156"/>
        <v>18414</v>
      </c>
      <c r="L406" s="478">
        <f t="shared" si="157"/>
        <v>0</v>
      </c>
      <c r="M406" s="478" t="str">
        <f t="shared" si="158"/>
        <v>Y</v>
      </c>
      <c r="N406" s="478">
        <f t="shared" si="159"/>
        <v>0</v>
      </c>
      <c r="O406" s="478" t="str">
        <f t="shared" si="160"/>
        <v>Y</v>
      </c>
      <c r="P406" s="478">
        <f t="shared" si="161"/>
        <v>0</v>
      </c>
      <c r="Q406" s="478">
        <f t="shared" si="162"/>
        <v>0</v>
      </c>
      <c r="R406" s="478">
        <f t="shared" si="163"/>
        <v>0</v>
      </c>
      <c r="S406" s="478" t="str">
        <f t="shared" si="164"/>
        <v>Y</v>
      </c>
      <c r="T406" s="478">
        <f t="shared" si="165"/>
        <v>0</v>
      </c>
      <c r="U406" s="478">
        <f t="shared" si="166"/>
        <v>0</v>
      </c>
      <c r="V406" s="478">
        <f t="shared" si="167"/>
        <v>0</v>
      </c>
      <c r="W406" s="478">
        <f t="shared" si="168"/>
        <v>0</v>
      </c>
      <c r="X406" s="478">
        <f t="shared" si="169"/>
        <v>0</v>
      </c>
      <c r="Y406" s="478" t="str">
        <f t="shared" si="170"/>
        <v>Y</v>
      </c>
      <c r="Z406" s="478">
        <f t="shared" si="171"/>
        <v>0</v>
      </c>
      <c r="AA406" s="478" t="str">
        <f t="shared" si="172"/>
        <v>Y</v>
      </c>
      <c r="AB406" s="478" t="str">
        <f t="shared" si="173"/>
        <v>Facility</v>
      </c>
    </row>
    <row r="407" spans="1:28" x14ac:dyDescent="0.2">
      <c r="A407" s="169" t="s">
        <v>356</v>
      </c>
      <c r="B407" s="169" t="s">
        <v>397</v>
      </c>
      <c r="C407" s="475">
        <v>12750</v>
      </c>
      <c r="D407" s="475">
        <v>2750</v>
      </c>
      <c r="E407" s="477" t="str">
        <f t="shared" si="151"/>
        <v>Eurobodalla</v>
      </c>
      <c r="F407" s="477" t="str">
        <f t="shared" si="152"/>
        <v>N</v>
      </c>
      <c r="G407" s="477">
        <f t="shared" si="153"/>
        <v>4</v>
      </c>
      <c r="H407" s="477">
        <f t="shared" si="154"/>
        <v>0</v>
      </c>
      <c r="I407" s="478">
        <f t="shared" si="155"/>
        <v>37882</v>
      </c>
      <c r="J407" s="454"/>
      <c r="K407" s="478">
        <f t="shared" si="156"/>
        <v>23556</v>
      </c>
      <c r="L407" s="478">
        <f t="shared" si="157"/>
        <v>0</v>
      </c>
      <c r="M407" s="478" t="str">
        <f t="shared" si="158"/>
        <v>Y</v>
      </c>
      <c r="N407" s="478">
        <f t="shared" si="159"/>
        <v>0</v>
      </c>
      <c r="O407" s="478" t="str">
        <f t="shared" si="160"/>
        <v>Y</v>
      </c>
      <c r="P407" s="478">
        <f t="shared" si="161"/>
        <v>0</v>
      </c>
      <c r="Q407" s="478">
        <f t="shared" si="162"/>
        <v>0</v>
      </c>
      <c r="R407" s="478">
        <f t="shared" si="163"/>
        <v>0</v>
      </c>
      <c r="S407" s="478" t="str">
        <f t="shared" si="164"/>
        <v>Y</v>
      </c>
      <c r="T407" s="478">
        <f t="shared" si="165"/>
        <v>0</v>
      </c>
      <c r="U407" s="478" t="str">
        <f t="shared" si="166"/>
        <v>Y</v>
      </c>
      <c r="V407" s="478">
        <f t="shared" si="167"/>
        <v>0</v>
      </c>
      <c r="W407" s="478">
        <f t="shared" si="168"/>
        <v>0</v>
      </c>
      <c r="X407" s="478">
        <f t="shared" si="169"/>
        <v>0</v>
      </c>
      <c r="Y407" s="478" t="str">
        <f t="shared" si="170"/>
        <v>Y</v>
      </c>
      <c r="Z407" s="478">
        <f t="shared" si="171"/>
        <v>0</v>
      </c>
      <c r="AA407" s="478" t="str">
        <f t="shared" si="172"/>
        <v>Y</v>
      </c>
      <c r="AB407" s="478" t="str">
        <f t="shared" si="173"/>
        <v>Facility</v>
      </c>
    </row>
    <row r="408" spans="1:28" x14ac:dyDescent="0.2">
      <c r="A408" s="169" t="s">
        <v>353</v>
      </c>
      <c r="B408" s="169" t="s">
        <v>399</v>
      </c>
      <c r="C408" s="475">
        <v>12900</v>
      </c>
      <c r="D408" s="475">
        <v>2900</v>
      </c>
      <c r="E408" s="477" t="str">
        <f t="shared" si="151"/>
        <v>Forbes</v>
      </c>
      <c r="F408" s="477" t="str">
        <f t="shared" si="152"/>
        <v>N</v>
      </c>
      <c r="G408" s="477">
        <f t="shared" si="153"/>
        <v>10</v>
      </c>
      <c r="H408" s="477">
        <f t="shared" si="154"/>
        <v>0</v>
      </c>
      <c r="I408" s="478">
        <f t="shared" si="155"/>
        <v>9754</v>
      </c>
      <c r="J408" s="454"/>
      <c r="K408" s="478">
        <f t="shared" si="156"/>
        <v>5422</v>
      </c>
      <c r="L408" s="478">
        <f t="shared" si="157"/>
        <v>0</v>
      </c>
      <c r="M408" s="478" t="str">
        <f t="shared" si="158"/>
        <v>Y</v>
      </c>
      <c r="N408" s="478">
        <f t="shared" si="159"/>
        <v>0</v>
      </c>
      <c r="O408" s="478" t="str">
        <f t="shared" si="160"/>
        <v>Y</v>
      </c>
      <c r="P408" s="478">
        <f t="shared" si="161"/>
        <v>0</v>
      </c>
      <c r="Q408" s="478">
        <f t="shared" si="162"/>
        <v>0</v>
      </c>
      <c r="R408" s="478">
        <f t="shared" si="163"/>
        <v>0</v>
      </c>
      <c r="S408" s="478" t="str">
        <f t="shared" si="164"/>
        <v>Y</v>
      </c>
      <c r="T408" s="478">
        <f t="shared" si="165"/>
        <v>0</v>
      </c>
      <c r="U408" s="478">
        <f t="shared" si="166"/>
        <v>0</v>
      </c>
      <c r="V408" s="478">
        <f t="shared" si="167"/>
        <v>0</v>
      </c>
      <c r="W408" s="478" t="str">
        <f t="shared" si="168"/>
        <v>Y</v>
      </c>
      <c r="X408" s="478">
        <f t="shared" si="169"/>
        <v>0</v>
      </c>
      <c r="Y408" s="478" t="str">
        <f t="shared" si="170"/>
        <v>Y</v>
      </c>
      <c r="Z408" s="478">
        <f t="shared" si="171"/>
        <v>0</v>
      </c>
      <c r="AA408" s="478" t="str">
        <f t="shared" si="172"/>
        <v>Y</v>
      </c>
      <c r="AB408" s="478" t="str">
        <f t="shared" si="173"/>
        <v>Facility</v>
      </c>
    </row>
    <row r="409" spans="1:28" x14ac:dyDescent="0.2">
      <c r="A409" s="169" t="s">
        <v>353</v>
      </c>
      <c r="B409" s="169" t="s">
        <v>400</v>
      </c>
      <c r="C409" s="475">
        <v>12950</v>
      </c>
      <c r="D409" s="475">
        <v>2950</v>
      </c>
      <c r="E409" s="477" t="str">
        <f t="shared" si="151"/>
        <v>Gilgandra</v>
      </c>
      <c r="F409" s="477" t="str">
        <f t="shared" si="152"/>
        <v>N</v>
      </c>
      <c r="G409" s="477">
        <f t="shared" si="153"/>
        <v>9</v>
      </c>
      <c r="H409" s="477">
        <f t="shared" si="154"/>
        <v>0</v>
      </c>
      <c r="I409" s="478">
        <f t="shared" si="155"/>
        <v>4368</v>
      </c>
      <c r="J409" s="454"/>
      <c r="K409" s="478">
        <f t="shared" si="156"/>
        <v>2213</v>
      </c>
      <c r="L409" s="478">
        <f t="shared" si="157"/>
        <v>0</v>
      </c>
      <c r="M409" s="478" t="str">
        <f t="shared" si="158"/>
        <v>Y</v>
      </c>
      <c r="N409" s="478">
        <f t="shared" si="159"/>
        <v>0</v>
      </c>
      <c r="O409" s="478" t="str">
        <f t="shared" si="160"/>
        <v>Y</v>
      </c>
      <c r="P409" s="478">
        <f t="shared" si="161"/>
        <v>0</v>
      </c>
      <c r="Q409" s="478">
        <f t="shared" si="162"/>
        <v>0</v>
      </c>
      <c r="R409" s="478">
        <f t="shared" si="163"/>
        <v>0</v>
      </c>
      <c r="S409" s="478" t="str">
        <f t="shared" si="164"/>
        <v>Y</v>
      </c>
      <c r="T409" s="478">
        <f t="shared" si="165"/>
        <v>0</v>
      </c>
      <c r="U409" s="478">
        <f t="shared" si="166"/>
        <v>0</v>
      </c>
      <c r="V409" s="478">
        <f t="shared" si="167"/>
        <v>0</v>
      </c>
      <c r="W409" s="478">
        <f t="shared" si="168"/>
        <v>0</v>
      </c>
      <c r="X409" s="478">
        <f t="shared" si="169"/>
        <v>0</v>
      </c>
      <c r="Y409" s="478">
        <f t="shared" si="170"/>
        <v>0</v>
      </c>
      <c r="Z409" s="478">
        <f t="shared" si="171"/>
        <v>0</v>
      </c>
      <c r="AA409" s="478" t="str">
        <f t="shared" si="172"/>
        <v>Y</v>
      </c>
      <c r="AB409" s="478" t="str">
        <f t="shared" si="173"/>
        <v>Facility</v>
      </c>
    </row>
    <row r="410" spans="1:28" x14ac:dyDescent="0.2">
      <c r="A410" s="169" t="s">
        <v>343</v>
      </c>
      <c r="B410" s="169" t="s">
        <v>401</v>
      </c>
      <c r="C410" s="475">
        <v>13010</v>
      </c>
      <c r="D410" s="475">
        <v>3020</v>
      </c>
      <c r="E410" s="477" t="str">
        <f t="shared" si="151"/>
        <v>Glen Innes Severn</v>
      </c>
      <c r="F410" s="477" t="str">
        <f t="shared" si="152"/>
        <v>N</v>
      </c>
      <c r="G410" s="477">
        <f t="shared" si="153"/>
        <v>6</v>
      </c>
      <c r="H410" s="477">
        <f t="shared" si="154"/>
        <v>0</v>
      </c>
      <c r="I410" s="478">
        <f t="shared" si="155"/>
        <v>8999</v>
      </c>
      <c r="J410" s="454"/>
      <c r="K410" s="478">
        <f t="shared" si="156"/>
        <v>4280</v>
      </c>
      <c r="L410" s="478">
        <f t="shared" si="157"/>
        <v>0</v>
      </c>
      <c r="M410" s="478" t="str">
        <f t="shared" si="158"/>
        <v>Y</v>
      </c>
      <c r="N410" s="478">
        <f t="shared" si="159"/>
        <v>0</v>
      </c>
      <c r="O410" s="478" t="str">
        <f t="shared" si="160"/>
        <v>Y</v>
      </c>
      <c r="P410" s="478">
        <f t="shared" si="161"/>
        <v>0</v>
      </c>
      <c r="Q410" s="478">
        <f t="shared" si="162"/>
        <v>0</v>
      </c>
      <c r="R410" s="478">
        <f t="shared" si="163"/>
        <v>0</v>
      </c>
      <c r="S410" s="478" t="str">
        <f t="shared" si="164"/>
        <v>Y</v>
      </c>
      <c r="T410" s="478">
        <f t="shared" si="165"/>
        <v>0</v>
      </c>
      <c r="U410" s="478">
        <f t="shared" si="166"/>
        <v>0</v>
      </c>
      <c r="V410" s="478">
        <f t="shared" si="167"/>
        <v>0</v>
      </c>
      <c r="W410" s="478">
        <f t="shared" si="168"/>
        <v>0</v>
      </c>
      <c r="X410" s="478">
        <f t="shared" si="169"/>
        <v>0</v>
      </c>
      <c r="Y410" s="478">
        <f t="shared" si="170"/>
        <v>0</v>
      </c>
      <c r="Z410" s="478">
        <f t="shared" si="171"/>
        <v>0</v>
      </c>
      <c r="AA410" s="478" t="str">
        <f t="shared" si="172"/>
        <v>Y</v>
      </c>
      <c r="AB410" s="478" t="str">
        <f t="shared" si="173"/>
        <v>Facility</v>
      </c>
    </row>
    <row r="411" spans="1:28" x14ac:dyDescent="0.2">
      <c r="A411" s="169" t="s">
        <v>356</v>
      </c>
      <c r="B411" s="169" t="s">
        <v>404</v>
      </c>
      <c r="C411" s="475">
        <v>13310</v>
      </c>
      <c r="D411" s="475">
        <v>3310</v>
      </c>
      <c r="E411" s="477" t="str">
        <f t="shared" si="151"/>
        <v>Goulburn Mulwarree</v>
      </c>
      <c r="F411" s="477" t="str">
        <f t="shared" si="152"/>
        <v>N</v>
      </c>
      <c r="G411" s="477">
        <f t="shared" si="153"/>
        <v>4</v>
      </c>
      <c r="H411" s="477">
        <f t="shared" si="154"/>
        <v>0</v>
      </c>
      <c r="I411" s="478">
        <f t="shared" si="155"/>
        <v>29550</v>
      </c>
      <c r="J411" s="454"/>
      <c r="K411" s="478">
        <f t="shared" si="156"/>
        <v>15580</v>
      </c>
      <c r="L411" s="478">
        <f t="shared" si="157"/>
        <v>0</v>
      </c>
      <c r="M411" s="478" t="str">
        <f t="shared" si="158"/>
        <v>Y</v>
      </c>
      <c r="N411" s="478">
        <f t="shared" si="159"/>
        <v>0</v>
      </c>
      <c r="O411" s="478" t="str">
        <f t="shared" si="160"/>
        <v>Y</v>
      </c>
      <c r="P411" s="478">
        <f t="shared" si="161"/>
        <v>0</v>
      </c>
      <c r="Q411" s="478">
        <f t="shared" si="162"/>
        <v>0</v>
      </c>
      <c r="R411" s="478">
        <f t="shared" si="163"/>
        <v>0</v>
      </c>
      <c r="S411" s="478" t="str">
        <f t="shared" si="164"/>
        <v>Y</v>
      </c>
      <c r="T411" s="478">
        <f t="shared" si="165"/>
        <v>0</v>
      </c>
      <c r="U411" s="478">
        <f t="shared" si="166"/>
        <v>0</v>
      </c>
      <c r="V411" s="478">
        <f t="shared" si="167"/>
        <v>0</v>
      </c>
      <c r="W411" s="478" t="str">
        <f t="shared" si="168"/>
        <v>Y</v>
      </c>
      <c r="X411" s="478">
        <f t="shared" si="169"/>
        <v>0</v>
      </c>
      <c r="Y411" s="478" t="str">
        <f t="shared" si="170"/>
        <v>Y</v>
      </c>
      <c r="Z411" s="478">
        <f t="shared" si="171"/>
        <v>0</v>
      </c>
      <c r="AA411" s="478" t="str">
        <f t="shared" si="172"/>
        <v>Y</v>
      </c>
      <c r="AB411" s="478" t="str">
        <f t="shared" si="173"/>
        <v>Facility</v>
      </c>
    </row>
    <row r="412" spans="1:28" x14ac:dyDescent="0.2">
      <c r="A412" s="169" t="s">
        <v>362</v>
      </c>
      <c r="B412" s="169" t="s">
        <v>405</v>
      </c>
      <c r="C412" s="475">
        <v>13340</v>
      </c>
      <c r="D412" s="475">
        <v>3370</v>
      </c>
      <c r="E412" s="477" t="str">
        <f t="shared" si="151"/>
        <v>Greater Hume</v>
      </c>
      <c r="F412" s="477" t="str">
        <f t="shared" si="152"/>
        <v>N</v>
      </c>
      <c r="G412" s="477">
        <f t="shared" si="153"/>
        <v>11</v>
      </c>
      <c r="H412" s="477">
        <f t="shared" si="154"/>
        <v>0</v>
      </c>
      <c r="I412" s="478">
        <f t="shared" si="155"/>
        <v>10378</v>
      </c>
      <c r="J412" s="454"/>
      <c r="K412" s="478">
        <f t="shared" si="156"/>
        <v>6791</v>
      </c>
      <c r="L412" s="478">
        <f t="shared" si="157"/>
        <v>0</v>
      </c>
      <c r="M412" s="478" t="str">
        <f t="shared" si="158"/>
        <v>Y</v>
      </c>
      <c r="N412" s="478">
        <f t="shared" si="159"/>
        <v>0</v>
      </c>
      <c r="O412" s="478" t="str">
        <f t="shared" si="160"/>
        <v>Y</v>
      </c>
      <c r="P412" s="478">
        <f t="shared" si="161"/>
        <v>0</v>
      </c>
      <c r="Q412" s="478">
        <f t="shared" si="162"/>
        <v>0</v>
      </c>
      <c r="R412" s="478">
        <f t="shared" si="163"/>
        <v>0</v>
      </c>
      <c r="S412" s="478" t="str">
        <f t="shared" si="164"/>
        <v>Y</v>
      </c>
      <c r="T412" s="478">
        <f t="shared" si="165"/>
        <v>0</v>
      </c>
      <c r="U412" s="478">
        <f t="shared" si="166"/>
        <v>0</v>
      </c>
      <c r="V412" s="478">
        <f t="shared" si="167"/>
        <v>0</v>
      </c>
      <c r="W412" s="478">
        <f t="shared" si="168"/>
        <v>0</v>
      </c>
      <c r="X412" s="478">
        <f t="shared" si="169"/>
        <v>0</v>
      </c>
      <c r="Y412" s="478">
        <f t="shared" si="170"/>
        <v>0</v>
      </c>
      <c r="Z412" s="478">
        <f t="shared" si="171"/>
        <v>0</v>
      </c>
      <c r="AA412" s="478" t="str">
        <f t="shared" si="172"/>
        <v>Y</v>
      </c>
      <c r="AB412" s="478" t="str">
        <f t="shared" si="173"/>
        <v>Facility</v>
      </c>
    </row>
    <row r="413" spans="1:28" x14ac:dyDescent="0.2">
      <c r="A413" s="169" t="s">
        <v>381</v>
      </c>
      <c r="B413" s="169" t="s">
        <v>406</v>
      </c>
      <c r="C413" s="475">
        <v>13450</v>
      </c>
      <c r="D413" s="475">
        <v>3450</v>
      </c>
      <c r="E413" s="477" t="str">
        <f t="shared" si="151"/>
        <v xml:space="preserve">Griffith City </v>
      </c>
      <c r="F413" s="477" t="str">
        <f t="shared" si="152"/>
        <v>N</v>
      </c>
      <c r="G413" s="477">
        <f t="shared" si="153"/>
        <v>4</v>
      </c>
      <c r="H413" s="477">
        <f t="shared" si="154"/>
        <v>0</v>
      </c>
      <c r="I413" s="478">
        <f t="shared" si="155"/>
        <v>25986</v>
      </c>
      <c r="J413" s="454"/>
      <c r="K413" s="478">
        <f t="shared" si="156"/>
        <v>8524</v>
      </c>
      <c r="L413" s="478">
        <f t="shared" si="157"/>
        <v>0</v>
      </c>
      <c r="M413" s="478" t="str">
        <f t="shared" si="158"/>
        <v>Y</v>
      </c>
      <c r="N413" s="478">
        <f t="shared" si="159"/>
        <v>0</v>
      </c>
      <c r="O413" s="478" t="str">
        <f t="shared" si="160"/>
        <v>Y</v>
      </c>
      <c r="P413" s="478">
        <f t="shared" si="161"/>
        <v>0</v>
      </c>
      <c r="Q413" s="478">
        <f t="shared" si="162"/>
        <v>0</v>
      </c>
      <c r="R413" s="478">
        <f t="shared" si="163"/>
        <v>0</v>
      </c>
      <c r="S413" s="478" t="str">
        <f t="shared" si="164"/>
        <v>Y</v>
      </c>
      <c r="T413" s="478">
        <f t="shared" si="165"/>
        <v>0</v>
      </c>
      <c r="U413" s="478">
        <f t="shared" si="166"/>
        <v>0</v>
      </c>
      <c r="V413" s="478">
        <f t="shared" si="167"/>
        <v>0</v>
      </c>
      <c r="W413" s="478">
        <f t="shared" si="168"/>
        <v>0</v>
      </c>
      <c r="X413" s="478">
        <f t="shared" si="169"/>
        <v>0</v>
      </c>
      <c r="Y413" s="478">
        <f t="shared" si="170"/>
        <v>0</v>
      </c>
      <c r="Z413" s="478">
        <f t="shared" si="171"/>
        <v>0</v>
      </c>
      <c r="AA413" s="478">
        <f t="shared" si="172"/>
        <v>0</v>
      </c>
      <c r="AB413" s="478">
        <f t="shared" si="173"/>
        <v>0</v>
      </c>
    </row>
    <row r="414" spans="1:28" x14ac:dyDescent="0.2">
      <c r="A414" s="169" t="s">
        <v>362</v>
      </c>
      <c r="B414" s="169" t="s">
        <v>392</v>
      </c>
      <c r="C414" s="475">
        <v>13500</v>
      </c>
      <c r="D414" s="475">
        <v>3500</v>
      </c>
      <c r="E414" s="477" t="str">
        <f t="shared" si="151"/>
        <v>Gundagai</v>
      </c>
      <c r="F414" s="477" t="str">
        <f t="shared" si="152"/>
        <v>N</v>
      </c>
      <c r="G414" s="477">
        <f t="shared" si="153"/>
        <v>9</v>
      </c>
      <c r="H414" s="477">
        <f t="shared" si="154"/>
        <v>0</v>
      </c>
      <c r="I414" s="478">
        <f t="shared" si="155"/>
        <v>3756</v>
      </c>
      <c r="J414" s="454"/>
      <c r="K414" s="478">
        <f t="shared" si="156"/>
        <v>1809</v>
      </c>
      <c r="L414" s="478">
        <f t="shared" si="157"/>
        <v>0</v>
      </c>
      <c r="M414" s="478" t="str">
        <f t="shared" si="158"/>
        <v>Y</v>
      </c>
      <c r="N414" s="478">
        <f t="shared" si="159"/>
        <v>0</v>
      </c>
      <c r="O414" s="478" t="str">
        <f t="shared" si="160"/>
        <v>Y</v>
      </c>
      <c r="P414" s="478">
        <f t="shared" si="161"/>
        <v>0</v>
      </c>
      <c r="Q414" s="478">
        <f t="shared" si="162"/>
        <v>0</v>
      </c>
      <c r="R414" s="478">
        <f t="shared" si="163"/>
        <v>0</v>
      </c>
      <c r="S414" s="478" t="str">
        <f t="shared" si="164"/>
        <v>Y</v>
      </c>
      <c r="T414" s="478">
        <f t="shared" si="165"/>
        <v>0</v>
      </c>
      <c r="U414" s="478">
        <f t="shared" si="166"/>
        <v>0</v>
      </c>
      <c r="V414" s="478">
        <f t="shared" si="167"/>
        <v>0</v>
      </c>
      <c r="W414" s="478" t="str">
        <f t="shared" si="168"/>
        <v>Y</v>
      </c>
      <c r="X414" s="478">
        <f t="shared" si="169"/>
        <v>0</v>
      </c>
      <c r="Y414" s="478">
        <f t="shared" si="170"/>
        <v>0</v>
      </c>
      <c r="Z414" s="478">
        <f t="shared" si="171"/>
        <v>0</v>
      </c>
      <c r="AA414" s="478" t="str">
        <f t="shared" si="172"/>
        <v>Y</v>
      </c>
      <c r="AB414" s="478" t="str">
        <f t="shared" si="173"/>
        <v>Facility</v>
      </c>
    </row>
    <row r="415" spans="1:28" x14ac:dyDescent="0.2">
      <c r="A415" s="169" t="s">
        <v>343</v>
      </c>
      <c r="B415" s="169" t="s">
        <v>407</v>
      </c>
      <c r="C415" s="475">
        <v>13550</v>
      </c>
      <c r="D415" s="475">
        <v>3550</v>
      </c>
      <c r="E415" s="477" t="str">
        <f t="shared" si="151"/>
        <v>Gunnedah</v>
      </c>
      <c r="F415" s="477" t="str">
        <f t="shared" si="152"/>
        <v>N</v>
      </c>
      <c r="G415" s="477">
        <f t="shared" si="153"/>
        <v>11</v>
      </c>
      <c r="H415" s="477">
        <f t="shared" si="154"/>
        <v>0</v>
      </c>
      <c r="I415" s="478">
        <f t="shared" si="155"/>
        <v>12805</v>
      </c>
      <c r="J415" s="454"/>
      <c r="K415" s="478">
        <f t="shared" si="156"/>
        <v>6612</v>
      </c>
      <c r="L415" s="478">
        <f t="shared" si="157"/>
        <v>0</v>
      </c>
      <c r="M415" s="478" t="str">
        <f t="shared" si="158"/>
        <v>Y</v>
      </c>
      <c r="N415" s="478">
        <f t="shared" si="159"/>
        <v>0</v>
      </c>
      <c r="O415" s="478" t="str">
        <f t="shared" si="160"/>
        <v>Y</v>
      </c>
      <c r="P415" s="478">
        <f t="shared" si="161"/>
        <v>0</v>
      </c>
      <c r="Q415" s="478">
        <f t="shared" si="162"/>
        <v>0</v>
      </c>
      <c r="R415" s="478">
        <f t="shared" si="163"/>
        <v>0</v>
      </c>
      <c r="S415" s="478" t="str">
        <f t="shared" si="164"/>
        <v>Y</v>
      </c>
      <c r="T415" s="478">
        <f t="shared" si="165"/>
        <v>0</v>
      </c>
      <c r="U415" s="478" t="str">
        <f t="shared" si="166"/>
        <v>Y</v>
      </c>
      <c r="V415" s="478">
        <f t="shared" si="167"/>
        <v>0</v>
      </c>
      <c r="W415" s="478">
        <f t="shared" si="168"/>
        <v>0</v>
      </c>
      <c r="X415" s="478">
        <f t="shared" si="169"/>
        <v>0</v>
      </c>
      <c r="Y415" s="478">
        <f t="shared" si="170"/>
        <v>0</v>
      </c>
      <c r="Z415" s="478">
        <f t="shared" si="171"/>
        <v>0</v>
      </c>
      <c r="AA415" s="478" t="str">
        <f t="shared" si="172"/>
        <v>Y</v>
      </c>
      <c r="AB415" s="478" t="str">
        <f t="shared" si="173"/>
        <v>Facility</v>
      </c>
    </row>
    <row r="416" spans="1:28" x14ac:dyDescent="0.2">
      <c r="A416" s="169" t="s">
        <v>343</v>
      </c>
      <c r="B416" s="169" t="s">
        <v>344</v>
      </c>
      <c r="C416" s="475">
        <v>13650</v>
      </c>
      <c r="D416" s="475">
        <v>3650</v>
      </c>
      <c r="E416" s="477" t="str">
        <f t="shared" si="151"/>
        <v>Guyra</v>
      </c>
      <c r="F416" s="477" t="str">
        <f t="shared" si="152"/>
        <v>N</v>
      </c>
      <c r="G416" s="477">
        <f t="shared" si="153"/>
        <v>9</v>
      </c>
      <c r="H416" s="477">
        <f t="shared" si="154"/>
        <v>0</v>
      </c>
      <c r="I416" s="478">
        <f t="shared" si="155"/>
        <v>4551</v>
      </c>
      <c r="J416" s="454"/>
      <c r="K416" s="478">
        <f t="shared" si="156"/>
        <v>1271</v>
      </c>
      <c r="L416" s="478">
        <f t="shared" si="157"/>
        <v>0</v>
      </c>
      <c r="M416" s="478" t="str">
        <f t="shared" si="158"/>
        <v>Y</v>
      </c>
      <c r="N416" s="478">
        <f t="shared" si="159"/>
        <v>0</v>
      </c>
      <c r="O416" s="478" t="str">
        <f t="shared" si="160"/>
        <v>Y</v>
      </c>
      <c r="P416" s="478">
        <f t="shared" si="161"/>
        <v>0</v>
      </c>
      <c r="Q416" s="478">
        <f t="shared" si="162"/>
        <v>0</v>
      </c>
      <c r="R416" s="478">
        <f t="shared" si="163"/>
        <v>0</v>
      </c>
      <c r="S416" s="478" t="str">
        <f t="shared" si="164"/>
        <v>Y</v>
      </c>
      <c r="T416" s="478">
        <f t="shared" si="165"/>
        <v>0</v>
      </c>
      <c r="U416" s="478">
        <f t="shared" si="166"/>
        <v>0</v>
      </c>
      <c r="V416" s="478">
        <f t="shared" si="167"/>
        <v>0</v>
      </c>
      <c r="W416" s="478">
        <f t="shared" si="168"/>
        <v>0</v>
      </c>
      <c r="X416" s="478">
        <f t="shared" si="169"/>
        <v>0</v>
      </c>
      <c r="Y416" s="478">
        <f t="shared" si="170"/>
        <v>0</v>
      </c>
      <c r="Z416" s="478">
        <f t="shared" si="171"/>
        <v>0</v>
      </c>
      <c r="AA416" s="478" t="str">
        <f t="shared" si="172"/>
        <v>Y</v>
      </c>
      <c r="AB416" s="478" t="str">
        <f t="shared" si="173"/>
        <v>Facility</v>
      </c>
    </row>
    <row r="417" spans="1:28" x14ac:dyDescent="0.2">
      <c r="A417" s="169" t="s">
        <v>343</v>
      </c>
      <c r="B417" s="169" t="s">
        <v>408</v>
      </c>
      <c r="C417" s="475">
        <v>13660</v>
      </c>
      <c r="D417" s="475">
        <v>3660</v>
      </c>
      <c r="E417" s="477" t="str">
        <f t="shared" si="151"/>
        <v>Gwydir</v>
      </c>
      <c r="F417" s="477" t="str">
        <f t="shared" si="152"/>
        <v>N</v>
      </c>
      <c r="G417" s="477">
        <f t="shared" si="153"/>
        <v>10</v>
      </c>
      <c r="H417" s="477">
        <f t="shared" si="154"/>
        <v>0</v>
      </c>
      <c r="I417" s="478">
        <f t="shared" si="155"/>
        <v>5068</v>
      </c>
      <c r="J417" s="454"/>
      <c r="K417" s="478">
        <f t="shared" si="156"/>
        <v>3209</v>
      </c>
      <c r="L417" s="478">
        <f t="shared" si="157"/>
        <v>0</v>
      </c>
      <c r="M417" s="478" t="str">
        <f t="shared" si="158"/>
        <v>Y</v>
      </c>
      <c r="N417" s="478">
        <f t="shared" si="159"/>
        <v>0</v>
      </c>
      <c r="O417" s="478" t="str">
        <f t="shared" si="160"/>
        <v>Y</v>
      </c>
      <c r="P417" s="478">
        <f t="shared" si="161"/>
        <v>0</v>
      </c>
      <c r="Q417" s="478">
        <f t="shared" si="162"/>
        <v>0</v>
      </c>
      <c r="R417" s="478">
        <f t="shared" si="163"/>
        <v>0</v>
      </c>
      <c r="S417" s="478" t="str">
        <f t="shared" si="164"/>
        <v>Y</v>
      </c>
      <c r="T417" s="478">
        <f t="shared" si="165"/>
        <v>0</v>
      </c>
      <c r="U417" s="478">
        <f t="shared" si="166"/>
        <v>0</v>
      </c>
      <c r="V417" s="478">
        <f t="shared" si="167"/>
        <v>0</v>
      </c>
      <c r="W417" s="478" t="str">
        <f t="shared" si="168"/>
        <v>Y</v>
      </c>
      <c r="X417" s="478">
        <f t="shared" si="169"/>
        <v>0</v>
      </c>
      <c r="Y417" s="478" t="str">
        <f t="shared" si="170"/>
        <v>Y</v>
      </c>
      <c r="Z417" s="478">
        <f t="shared" si="171"/>
        <v>0</v>
      </c>
      <c r="AA417" s="478" t="str">
        <f t="shared" si="172"/>
        <v>Y</v>
      </c>
      <c r="AB417" s="478" t="str">
        <f t="shared" si="173"/>
        <v>Facility</v>
      </c>
    </row>
    <row r="418" spans="1:28" x14ac:dyDescent="0.2">
      <c r="A418" s="169" t="s">
        <v>356</v>
      </c>
      <c r="B418" s="169" t="s">
        <v>369</v>
      </c>
      <c r="C418" s="475">
        <v>13700</v>
      </c>
      <c r="D418" s="475">
        <v>3700</v>
      </c>
      <c r="E418" s="477" t="str">
        <f t="shared" si="151"/>
        <v xml:space="preserve">Harden </v>
      </c>
      <c r="F418" s="477" t="str">
        <f t="shared" si="152"/>
        <v>N</v>
      </c>
      <c r="G418" s="477">
        <f t="shared" si="153"/>
        <v>9</v>
      </c>
      <c r="H418" s="477">
        <f t="shared" si="154"/>
        <v>0</v>
      </c>
      <c r="I418" s="478">
        <f t="shared" si="155"/>
        <v>3706</v>
      </c>
      <c r="J418" s="454"/>
      <c r="K418" s="478">
        <f t="shared" si="156"/>
        <v>2449</v>
      </c>
      <c r="L418" s="478">
        <f t="shared" si="157"/>
        <v>0</v>
      </c>
      <c r="M418" s="478" t="str">
        <f t="shared" si="158"/>
        <v>Y</v>
      </c>
      <c r="N418" s="478">
        <f t="shared" si="159"/>
        <v>0</v>
      </c>
      <c r="O418" s="478" t="str">
        <f t="shared" si="160"/>
        <v>Y</v>
      </c>
      <c r="P418" s="478">
        <f t="shared" si="161"/>
        <v>0</v>
      </c>
      <c r="Q418" s="478">
        <f t="shared" si="162"/>
        <v>0</v>
      </c>
      <c r="R418" s="478">
        <f t="shared" si="163"/>
        <v>0</v>
      </c>
      <c r="S418" s="478" t="str">
        <f t="shared" si="164"/>
        <v>Y</v>
      </c>
      <c r="T418" s="478">
        <f t="shared" si="165"/>
        <v>0</v>
      </c>
      <c r="U418" s="478">
        <f t="shared" si="166"/>
        <v>0</v>
      </c>
      <c r="V418" s="478">
        <f t="shared" si="167"/>
        <v>0</v>
      </c>
      <c r="W418" s="478" t="str">
        <f t="shared" si="168"/>
        <v>Y</v>
      </c>
      <c r="X418" s="478">
        <f t="shared" si="169"/>
        <v>0</v>
      </c>
      <c r="Y418" s="478">
        <f t="shared" si="170"/>
        <v>0</v>
      </c>
      <c r="Z418" s="478">
        <f t="shared" si="171"/>
        <v>0</v>
      </c>
      <c r="AA418" s="478" t="str">
        <f t="shared" si="172"/>
        <v>Y</v>
      </c>
      <c r="AB418" s="478" t="str">
        <f t="shared" si="173"/>
        <v>Facility</v>
      </c>
    </row>
    <row r="419" spans="1:28" x14ac:dyDescent="0.2">
      <c r="A419" s="169" t="s">
        <v>381</v>
      </c>
      <c r="B419" s="169" t="s">
        <v>411</v>
      </c>
      <c r="C419" s="475">
        <v>13850</v>
      </c>
      <c r="D419" s="475">
        <v>3850</v>
      </c>
      <c r="E419" s="477" t="str">
        <f t="shared" si="151"/>
        <v>Hay</v>
      </c>
      <c r="F419" s="477" t="str">
        <f t="shared" si="152"/>
        <v>N</v>
      </c>
      <c r="G419" s="477">
        <f t="shared" si="153"/>
        <v>9</v>
      </c>
      <c r="H419" s="477">
        <f t="shared" si="154"/>
        <v>0</v>
      </c>
      <c r="I419" s="478">
        <f t="shared" si="155"/>
        <v>2999</v>
      </c>
      <c r="J419" s="454"/>
      <c r="K419" s="478">
        <f t="shared" si="156"/>
        <v>1903</v>
      </c>
      <c r="L419" s="478">
        <f t="shared" si="157"/>
        <v>0</v>
      </c>
      <c r="M419" s="478" t="str">
        <f t="shared" si="158"/>
        <v>Y</v>
      </c>
      <c r="N419" s="478">
        <f t="shared" si="159"/>
        <v>0</v>
      </c>
      <c r="O419" s="478" t="str">
        <f t="shared" si="160"/>
        <v>Y</v>
      </c>
      <c r="P419" s="478">
        <f t="shared" si="161"/>
        <v>0</v>
      </c>
      <c r="Q419" s="478">
        <f t="shared" si="162"/>
        <v>0</v>
      </c>
      <c r="R419" s="478">
        <f t="shared" si="163"/>
        <v>0</v>
      </c>
      <c r="S419" s="478">
        <f t="shared" si="164"/>
        <v>0</v>
      </c>
      <c r="T419" s="478">
        <f t="shared" si="165"/>
        <v>0</v>
      </c>
      <c r="U419" s="478">
        <f t="shared" si="166"/>
        <v>0</v>
      </c>
      <c r="V419" s="478">
        <f t="shared" si="167"/>
        <v>0</v>
      </c>
      <c r="W419" s="478">
        <f t="shared" si="168"/>
        <v>0</v>
      </c>
      <c r="X419" s="478">
        <f t="shared" si="169"/>
        <v>0</v>
      </c>
      <c r="Y419" s="478">
        <f t="shared" si="170"/>
        <v>0</v>
      </c>
      <c r="Z419" s="478">
        <f t="shared" si="171"/>
        <v>0</v>
      </c>
      <c r="AA419" s="478">
        <f t="shared" si="172"/>
        <v>0</v>
      </c>
      <c r="AB419" s="478">
        <f t="shared" si="173"/>
        <v>0</v>
      </c>
    </row>
    <row r="420" spans="1:28" x14ac:dyDescent="0.2">
      <c r="A420" s="169" t="s">
        <v>343</v>
      </c>
      <c r="B420" s="169" t="s">
        <v>416</v>
      </c>
      <c r="C420" s="475">
        <v>14200</v>
      </c>
      <c r="D420" s="475">
        <v>4200</v>
      </c>
      <c r="E420" s="477" t="str">
        <f t="shared" si="151"/>
        <v>Inverell</v>
      </c>
      <c r="F420" s="477" t="str">
        <f t="shared" si="152"/>
        <v>N</v>
      </c>
      <c r="G420" s="477">
        <f t="shared" si="153"/>
        <v>11</v>
      </c>
      <c r="H420" s="477">
        <f t="shared" si="154"/>
        <v>0</v>
      </c>
      <c r="I420" s="478">
        <f t="shared" si="155"/>
        <v>16936</v>
      </c>
      <c r="J420" s="454"/>
      <c r="K420" s="478">
        <f t="shared" si="156"/>
        <v>7880</v>
      </c>
      <c r="L420" s="478">
        <f t="shared" si="157"/>
        <v>0</v>
      </c>
      <c r="M420" s="478" t="str">
        <f t="shared" si="158"/>
        <v>Y</v>
      </c>
      <c r="N420" s="478">
        <f t="shared" si="159"/>
        <v>0</v>
      </c>
      <c r="O420" s="478" t="str">
        <f t="shared" si="160"/>
        <v>Y</v>
      </c>
      <c r="P420" s="478">
        <f t="shared" si="161"/>
        <v>0</v>
      </c>
      <c r="Q420" s="478">
        <f t="shared" si="162"/>
        <v>0</v>
      </c>
      <c r="R420" s="478">
        <f t="shared" si="163"/>
        <v>0</v>
      </c>
      <c r="S420" s="478" t="str">
        <f t="shared" si="164"/>
        <v>Y</v>
      </c>
      <c r="T420" s="478">
        <f t="shared" si="165"/>
        <v>0</v>
      </c>
      <c r="U420" s="478">
        <f t="shared" si="166"/>
        <v>0</v>
      </c>
      <c r="V420" s="478">
        <f t="shared" si="167"/>
        <v>0</v>
      </c>
      <c r="W420" s="478">
        <f t="shared" si="168"/>
        <v>0</v>
      </c>
      <c r="X420" s="478">
        <f t="shared" si="169"/>
        <v>0</v>
      </c>
      <c r="Y420" s="478">
        <f t="shared" si="170"/>
        <v>0</v>
      </c>
      <c r="Z420" s="478">
        <f t="shared" si="171"/>
        <v>0</v>
      </c>
      <c r="AA420" s="478" t="str">
        <f t="shared" si="172"/>
        <v>Y</v>
      </c>
      <c r="AB420" s="478" t="str">
        <f t="shared" si="173"/>
        <v>Facility</v>
      </c>
    </row>
    <row r="421" spans="1:28" x14ac:dyDescent="0.2">
      <c r="A421" s="169" t="s">
        <v>381</v>
      </c>
      <c r="B421" s="169" t="s">
        <v>417</v>
      </c>
      <c r="C421" s="475">
        <v>14250</v>
      </c>
      <c r="D421" s="475">
        <v>4250</v>
      </c>
      <c r="E421" s="477" t="str">
        <f t="shared" si="151"/>
        <v>Jerilderie</v>
      </c>
      <c r="F421" s="477" t="str">
        <f t="shared" si="152"/>
        <v>N</v>
      </c>
      <c r="G421" s="477">
        <f t="shared" si="153"/>
        <v>8</v>
      </c>
      <c r="H421" s="477">
        <f t="shared" si="154"/>
        <v>0</v>
      </c>
      <c r="I421" s="478">
        <f t="shared" si="155"/>
        <v>1526</v>
      </c>
      <c r="J421" s="454"/>
      <c r="K421" s="478">
        <f t="shared" si="156"/>
        <v>527</v>
      </c>
      <c r="L421" s="478">
        <f t="shared" si="157"/>
        <v>0</v>
      </c>
      <c r="M421" s="478" t="str">
        <f t="shared" si="158"/>
        <v>Y</v>
      </c>
      <c r="N421" s="478">
        <f t="shared" si="159"/>
        <v>0</v>
      </c>
      <c r="O421" s="478" t="str">
        <f t="shared" si="160"/>
        <v>Y</v>
      </c>
      <c r="P421" s="478">
        <f t="shared" si="161"/>
        <v>0</v>
      </c>
      <c r="Q421" s="478">
        <f t="shared" si="162"/>
        <v>0</v>
      </c>
      <c r="R421" s="478">
        <f t="shared" si="163"/>
        <v>0</v>
      </c>
      <c r="S421" s="478">
        <f t="shared" si="164"/>
        <v>0</v>
      </c>
      <c r="T421" s="478">
        <f t="shared" si="165"/>
        <v>0</v>
      </c>
      <c r="U421" s="478">
        <f t="shared" si="166"/>
        <v>0</v>
      </c>
      <c r="V421" s="478">
        <f t="shared" si="167"/>
        <v>0</v>
      </c>
      <c r="W421" s="478">
        <f t="shared" si="168"/>
        <v>0</v>
      </c>
      <c r="X421" s="478">
        <f t="shared" si="169"/>
        <v>0</v>
      </c>
      <c r="Y421" s="478">
        <f t="shared" si="170"/>
        <v>0</v>
      </c>
      <c r="Z421" s="478">
        <f t="shared" si="171"/>
        <v>0</v>
      </c>
      <c r="AA421" s="478">
        <f t="shared" si="172"/>
        <v>0</v>
      </c>
      <c r="AB421" s="478">
        <f t="shared" si="173"/>
        <v>0</v>
      </c>
    </row>
    <row r="422" spans="1:28" x14ac:dyDescent="0.2">
      <c r="A422" s="169" t="s">
        <v>362</v>
      </c>
      <c r="B422" s="169" t="s">
        <v>418</v>
      </c>
      <c r="C422" s="475">
        <v>14300</v>
      </c>
      <c r="D422" s="475">
        <v>4300</v>
      </c>
      <c r="E422" s="477" t="str">
        <f t="shared" si="151"/>
        <v>Junee</v>
      </c>
      <c r="F422" s="477" t="str">
        <f t="shared" si="152"/>
        <v>N</v>
      </c>
      <c r="G422" s="477">
        <f t="shared" si="153"/>
        <v>10</v>
      </c>
      <c r="H422" s="477">
        <f t="shared" si="154"/>
        <v>0</v>
      </c>
      <c r="I422" s="478">
        <f t="shared" si="155"/>
        <v>6230</v>
      </c>
      <c r="J422" s="454"/>
      <c r="K422" s="478">
        <f t="shared" si="156"/>
        <v>2330</v>
      </c>
      <c r="L422" s="478">
        <f t="shared" si="157"/>
        <v>0</v>
      </c>
      <c r="M422" s="478" t="str">
        <f t="shared" si="158"/>
        <v>Y</v>
      </c>
      <c r="N422" s="478">
        <f t="shared" si="159"/>
        <v>0</v>
      </c>
      <c r="O422" s="478" t="str">
        <f t="shared" si="160"/>
        <v>Y</v>
      </c>
      <c r="P422" s="478">
        <f t="shared" si="161"/>
        <v>0</v>
      </c>
      <c r="Q422" s="478">
        <f t="shared" si="162"/>
        <v>0</v>
      </c>
      <c r="R422" s="478">
        <f t="shared" si="163"/>
        <v>0</v>
      </c>
      <c r="S422" s="478" t="str">
        <f t="shared" si="164"/>
        <v>Y</v>
      </c>
      <c r="T422" s="478">
        <f t="shared" si="165"/>
        <v>0</v>
      </c>
      <c r="U422" s="478">
        <f t="shared" si="166"/>
        <v>0</v>
      </c>
      <c r="V422" s="478">
        <f t="shared" si="167"/>
        <v>0</v>
      </c>
      <c r="W422" s="478">
        <f t="shared" si="168"/>
        <v>0</v>
      </c>
      <c r="X422" s="478">
        <f t="shared" si="169"/>
        <v>0</v>
      </c>
      <c r="Y422" s="478">
        <f t="shared" si="170"/>
        <v>0</v>
      </c>
      <c r="Z422" s="478">
        <f t="shared" si="171"/>
        <v>0</v>
      </c>
      <c r="AA422" s="478" t="str">
        <f t="shared" si="172"/>
        <v>Y</v>
      </c>
      <c r="AB422" s="478" t="str">
        <f t="shared" si="173"/>
        <v>Facility</v>
      </c>
    </row>
    <row r="423" spans="1:28" x14ac:dyDescent="0.2">
      <c r="A423" s="169" t="s">
        <v>353</v>
      </c>
      <c r="B423" s="169" t="s">
        <v>424</v>
      </c>
      <c r="C423" s="475">
        <v>14600</v>
      </c>
      <c r="D423" s="475">
        <v>4600</v>
      </c>
      <c r="E423" s="477" t="str">
        <f t="shared" si="151"/>
        <v>Lachlan</v>
      </c>
      <c r="F423" s="477" t="str">
        <f t="shared" si="152"/>
        <v>N</v>
      </c>
      <c r="G423" s="477">
        <f t="shared" si="153"/>
        <v>10</v>
      </c>
      <c r="H423" s="477">
        <f t="shared" si="154"/>
        <v>0</v>
      </c>
      <c r="I423" s="478">
        <f t="shared" si="155"/>
        <v>6767</v>
      </c>
      <c r="J423" s="454"/>
      <c r="K423" s="478">
        <f t="shared" si="156"/>
        <v>2533</v>
      </c>
      <c r="L423" s="478">
        <f t="shared" si="157"/>
        <v>0</v>
      </c>
      <c r="M423" s="478" t="str">
        <f t="shared" si="158"/>
        <v>Y</v>
      </c>
      <c r="N423" s="478">
        <f t="shared" si="159"/>
        <v>0</v>
      </c>
      <c r="O423" s="478" t="str">
        <f t="shared" si="160"/>
        <v>Y</v>
      </c>
      <c r="P423" s="478">
        <f t="shared" si="161"/>
        <v>0</v>
      </c>
      <c r="Q423" s="478">
        <f t="shared" si="162"/>
        <v>0</v>
      </c>
      <c r="R423" s="478">
        <f t="shared" si="163"/>
        <v>0</v>
      </c>
      <c r="S423" s="478">
        <f t="shared" si="164"/>
        <v>0</v>
      </c>
      <c r="T423" s="478">
        <f t="shared" si="165"/>
        <v>0</v>
      </c>
      <c r="U423" s="478" t="str">
        <f t="shared" si="166"/>
        <v>Y</v>
      </c>
      <c r="V423" s="478">
        <f t="shared" si="167"/>
        <v>0</v>
      </c>
      <c r="W423" s="478">
        <f t="shared" si="168"/>
        <v>0</v>
      </c>
      <c r="X423" s="478">
        <f t="shared" si="169"/>
        <v>0</v>
      </c>
      <c r="Y423" s="478">
        <f t="shared" si="170"/>
        <v>0</v>
      </c>
      <c r="Z423" s="478">
        <f t="shared" si="171"/>
        <v>0</v>
      </c>
      <c r="AA423" s="478">
        <f t="shared" si="172"/>
        <v>0</v>
      </c>
      <c r="AB423" s="478">
        <f t="shared" si="173"/>
        <v>0</v>
      </c>
    </row>
    <row r="424" spans="1:28" x14ac:dyDescent="0.2">
      <c r="A424" s="169" t="s">
        <v>381</v>
      </c>
      <c r="B424" s="169" t="s">
        <v>427</v>
      </c>
      <c r="C424" s="475">
        <v>14750</v>
      </c>
      <c r="D424" s="475">
        <v>4750</v>
      </c>
      <c r="E424" s="477" t="str">
        <f t="shared" si="151"/>
        <v>Leeton</v>
      </c>
      <c r="F424" s="477" t="str">
        <f t="shared" si="152"/>
        <v>N</v>
      </c>
      <c r="G424" s="477">
        <f t="shared" si="153"/>
        <v>11</v>
      </c>
      <c r="H424" s="477">
        <f t="shared" si="154"/>
        <v>0</v>
      </c>
      <c r="I424" s="478">
        <f t="shared" si="155"/>
        <v>11645</v>
      </c>
      <c r="J424" s="454"/>
      <c r="K424" s="478">
        <f t="shared" si="156"/>
        <v>5269</v>
      </c>
      <c r="L424" s="478">
        <f t="shared" si="157"/>
        <v>0</v>
      </c>
      <c r="M424" s="478" t="str">
        <f t="shared" si="158"/>
        <v>Y</v>
      </c>
      <c r="N424" s="478">
        <f t="shared" si="159"/>
        <v>0</v>
      </c>
      <c r="O424" s="478" t="str">
        <f t="shared" si="160"/>
        <v>Y</v>
      </c>
      <c r="P424" s="478">
        <f t="shared" si="161"/>
        <v>0</v>
      </c>
      <c r="Q424" s="478">
        <f t="shared" si="162"/>
        <v>0</v>
      </c>
      <c r="R424" s="478">
        <f t="shared" si="163"/>
        <v>0</v>
      </c>
      <c r="S424" s="478" t="str">
        <f t="shared" si="164"/>
        <v>Y</v>
      </c>
      <c r="T424" s="478">
        <f t="shared" si="165"/>
        <v>0</v>
      </c>
      <c r="U424" s="478">
        <f t="shared" si="166"/>
        <v>0</v>
      </c>
      <c r="V424" s="478">
        <f t="shared" si="167"/>
        <v>0</v>
      </c>
      <c r="W424" s="478">
        <f t="shared" si="168"/>
        <v>0</v>
      </c>
      <c r="X424" s="478">
        <f t="shared" si="169"/>
        <v>0</v>
      </c>
      <c r="Y424" s="478" t="str">
        <f t="shared" si="170"/>
        <v>Y</v>
      </c>
      <c r="Z424" s="478">
        <f t="shared" si="171"/>
        <v>0</v>
      </c>
      <c r="AA424" s="478" t="str">
        <f t="shared" si="172"/>
        <v>Y</v>
      </c>
      <c r="AB424" s="478" t="str">
        <f t="shared" si="173"/>
        <v>Facility</v>
      </c>
    </row>
    <row r="425" spans="1:28" x14ac:dyDescent="0.2">
      <c r="A425" s="169" t="s">
        <v>353</v>
      </c>
      <c r="B425" s="169" t="s">
        <v>429</v>
      </c>
      <c r="C425" s="475">
        <v>14870</v>
      </c>
      <c r="D425" s="475">
        <v>4880</v>
      </c>
      <c r="E425" s="477" t="str">
        <f t="shared" si="151"/>
        <v xml:space="preserve">Lithgow </v>
      </c>
      <c r="F425" s="477" t="str">
        <f t="shared" si="152"/>
        <v>N</v>
      </c>
      <c r="G425" s="477">
        <f t="shared" si="153"/>
        <v>4</v>
      </c>
      <c r="H425" s="477">
        <f t="shared" si="154"/>
        <v>0</v>
      </c>
      <c r="I425" s="478">
        <f t="shared" si="155"/>
        <v>21416</v>
      </c>
      <c r="J425" s="454"/>
      <c r="K425" s="478">
        <f t="shared" si="156"/>
        <v>11350</v>
      </c>
      <c r="L425" s="478">
        <f t="shared" si="157"/>
        <v>0</v>
      </c>
      <c r="M425" s="478" t="str">
        <f t="shared" si="158"/>
        <v>Y</v>
      </c>
      <c r="N425" s="478">
        <f t="shared" si="159"/>
        <v>0</v>
      </c>
      <c r="O425" s="478" t="str">
        <f t="shared" si="160"/>
        <v>Y</v>
      </c>
      <c r="P425" s="478">
        <f t="shared" si="161"/>
        <v>0</v>
      </c>
      <c r="Q425" s="478">
        <f t="shared" si="162"/>
        <v>0</v>
      </c>
      <c r="R425" s="478">
        <f t="shared" si="163"/>
        <v>0</v>
      </c>
      <c r="S425" s="478" t="str">
        <f t="shared" si="164"/>
        <v>Y</v>
      </c>
      <c r="T425" s="478">
        <f t="shared" si="165"/>
        <v>0</v>
      </c>
      <c r="U425" s="478">
        <f t="shared" si="166"/>
        <v>0</v>
      </c>
      <c r="V425" s="478">
        <f t="shared" si="167"/>
        <v>0</v>
      </c>
      <c r="W425" s="478">
        <f t="shared" si="168"/>
        <v>0</v>
      </c>
      <c r="X425" s="478">
        <f t="shared" si="169"/>
        <v>0</v>
      </c>
      <c r="Y425" s="478" t="str">
        <f t="shared" si="170"/>
        <v>Y</v>
      </c>
      <c r="Z425" s="478">
        <f t="shared" si="171"/>
        <v>0</v>
      </c>
      <c r="AA425" s="478" t="str">
        <f t="shared" si="172"/>
        <v>Y</v>
      </c>
      <c r="AB425" s="478" t="str">
        <f t="shared" si="173"/>
        <v>Facility</v>
      </c>
    </row>
    <row r="426" spans="1:28" x14ac:dyDescent="0.2">
      <c r="A426" s="169" t="s">
        <v>343</v>
      </c>
      <c r="B426" s="169" t="s">
        <v>431</v>
      </c>
      <c r="C426" s="475">
        <v>14920</v>
      </c>
      <c r="D426" s="475">
        <v>4920</v>
      </c>
      <c r="E426" s="477" t="str">
        <f t="shared" si="151"/>
        <v>Liverpool Plains</v>
      </c>
      <c r="F426" s="477" t="str">
        <f t="shared" si="152"/>
        <v>N</v>
      </c>
      <c r="G426" s="477">
        <f t="shared" si="153"/>
        <v>10</v>
      </c>
      <c r="H426" s="477">
        <f t="shared" si="154"/>
        <v>0</v>
      </c>
      <c r="I426" s="478">
        <f t="shared" si="155"/>
        <v>7759</v>
      </c>
      <c r="J426" s="454"/>
      <c r="K426" s="478">
        <f t="shared" si="156"/>
        <v>2912</v>
      </c>
      <c r="L426" s="478">
        <f t="shared" si="157"/>
        <v>0</v>
      </c>
      <c r="M426" s="478" t="str">
        <f t="shared" si="158"/>
        <v>Y</v>
      </c>
      <c r="N426" s="478">
        <f t="shared" si="159"/>
        <v>0</v>
      </c>
      <c r="O426" s="478" t="str">
        <f t="shared" si="160"/>
        <v>Y</v>
      </c>
      <c r="P426" s="478">
        <f t="shared" si="161"/>
        <v>0</v>
      </c>
      <c r="Q426" s="478">
        <f t="shared" si="162"/>
        <v>0</v>
      </c>
      <c r="R426" s="478">
        <f t="shared" si="163"/>
        <v>0</v>
      </c>
      <c r="S426" s="478" t="str">
        <f t="shared" si="164"/>
        <v>Y</v>
      </c>
      <c r="T426" s="478">
        <f t="shared" si="165"/>
        <v>0</v>
      </c>
      <c r="U426" s="478">
        <f t="shared" si="166"/>
        <v>0</v>
      </c>
      <c r="V426" s="478">
        <f t="shared" si="167"/>
        <v>0</v>
      </c>
      <c r="W426" s="478">
        <f t="shared" si="168"/>
        <v>0</v>
      </c>
      <c r="X426" s="478">
        <f t="shared" si="169"/>
        <v>0</v>
      </c>
      <c r="Y426" s="478" t="str">
        <f t="shared" si="170"/>
        <v>Y</v>
      </c>
      <c r="Z426" s="478">
        <f t="shared" si="171"/>
        <v>0</v>
      </c>
      <c r="AA426" s="478" t="str">
        <f t="shared" si="172"/>
        <v>Y</v>
      </c>
      <c r="AB426" s="478" t="str">
        <f t="shared" si="173"/>
        <v>Facility</v>
      </c>
    </row>
    <row r="427" spans="1:28" x14ac:dyDescent="0.2">
      <c r="A427" s="169" t="s">
        <v>362</v>
      </c>
      <c r="B427" s="169" t="s">
        <v>432</v>
      </c>
      <c r="C427" s="475">
        <v>14950</v>
      </c>
      <c r="D427" s="475">
        <v>4950</v>
      </c>
      <c r="E427" s="477" t="str">
        <f t="shared" si="151"/>
        <v>Lockhart</v>
      </c>
      <c r="F427" s="477" t="str">
        <f t="shared" si="152"/>
        <v>N</v>
      </c>
      <c r="G427" s="477">
        <f t="shared" si="153"/>
        <v>9</v>
      </c>
      <c r="H427" s="477">
        <f t="shared" si="154"/>
        <v>0</v>
      </c>
      <c r="I427" s="478">
        <f t="shared" si="155"/>
        <v>3025</v>
      </c>
      <c r="J427" s="454"/>
      <c r="K427" s="478">
        <f t="shared" si="156"/>
        <v>1446</v>
      </c>
      <c r="L427" s="478">
        <f t="shared" si="157"/>
        <v>0</v>
      </c>
      <c r="M427" s="478" t="str">
        <f t="shared" si="158"/>
        <v>Y</v>
      </c>
      <c r="N427" s="478">
        <f t="shared" si="159"/>
        <v>0</v>
      </c>
      <c r="O427" s="478" t="str">
        <f t="shared" si="160"/>
        <v>Y</v>
      </c>
      <c r="P427" s="478">
        <f t="shared" si="161"/>
        <v>0</v>
      </c>
      <c r="Q427" s="478">
        <f t="shared" si="162"/>
        <v>0</v>
      </c>
      <c r="R427" s="478">
        <f t="shared" si="163"/>
        <v>0</v>
      </c>
      <c r="S427" s="478" t="str">
        <f t="shared" si="164"/>
        <v>Y</v>
      </c>
      <c r="T427" s="478">
        <f t="shared" si="165"/>
        <v>0</v>
      </c>
      <c r="U427" s="478">
        <f t="shared" si="166"/>
        <v>0</v>
      </c>
      <c r="V427" s="478">
        <f t="shared" si="167"/>
        <v>0</v>
      </c>
      <c r="W427" s="478">
        <f t="shared" si="168"/>
        <v>0</v>
      </c>
      <c r="X427" s="478">
        <f t="shared" si="169"/>
        <v>0</v>
      </c>
      <c r="Y427" s="478" t="str">
        <f t="shared" si="170"/>
        <v>Y</v>
      </c>
      <c r="Z427" s="478">
        <f t="shared" si="171"/>
        <v>0</v>
      </c>
      <c r="AA427" s="478" t="str">
        <f t="shared" si="172"/>
        <v>Y</v>
      </c>
      <c r="AB427" s="478" t="str">
        <f t="shared" si="173"/>
        <v>Facility</v>
      </c>
    </row>
    <row r="428" spans="1:28" x14ac:dyDescent="0.2">
      <c r="A428" s="169" t="s">
        <v>353</v>
      </c>
      <c r="B428" s="169" t="s">
        <v>435</v>
      </c>
      <c r="C428" s="475">
        <v>15270</v>
      </c>
      <c r="D428" s="475">
        <v>5270</v>
      </c>
      <c r="E428" s="477" t="str">
        <f t="shared" si="151"/>
        <v>Mid-Western</v>
      </c>
      <c r="F428" s="477" t="str">
        <f t="shared" si="152"/>
        <v>N</v>
      </c>
      <c r="G428" s="477">
        <f t="shared" si="153"/>
        <v>4</v>
      </c>
      <c r="H428" s="477">
        <f t="shared" si="154"/>
        <v>0</v>
      </c>
      <c r="I428" s="478">
        <f t="shared" si="155"/>
        <v>24191</v>
      </c>
      <c r="J428" s="454"/>
      <c r="K428" s="478">
        <f t="shared" si="156"/>
        <v>14633</v>
      </c>
      <c r="L428" s="478">
        <f t="shared" si="157"/>
        <v>0</v>
      </c>
      <c r="M428" s="478" t="str">
        <f t="shared" si="158"/>
        <v>Y</v>
      </c>
      <c r="N428" s="478">
        <f t="shared" si="159"/>
        <v>0</v>
      </c>
      <c r="O428" s="478" t="str">
        <f t="shared" si="160"/>
        <v>Y</v>
      </c>
      <c r="P428" s="478">
        <f t="shared" si="161"/>
        <v>0</v>
      </c>
      <c r="Q428" s="478">
        <f t="shared" si="162"/>
        <v>0</v>
      </c>
      <c r="R428" s="478">
        <f t="shared" si="163"/>
        <v>0</v>
      </c>
      <c r="S428" s="478" t="str">
        <f t="shared" si="164"/>
        <v>Y</v>
      </c>
      <c r="T428" s="478">
        <f t="shared" si="165"/>
        <v>0</v>
      </c>
      <c r="U428" s="478">
        <f t="shared" si="166"/>
        <v>0</v>
      </c>
      <c r="V428" s="478">
        <f t="shared" si="167"/>
        <v>0</v>
      </c>
      <c r="W428" s="478">
        <f t="shared" si="168"/>
        <v>0</v>
      </c>
      <c r="X428" s="478">
        <f t="shared" si="169"/>
        <v>0</v>
      </c>
      <c r="Y428" s="478">
        <f t="shared" si="170"/>
        <v>0</v>
      </c>
      <c r="Z428" s="478">
        <f t="shared" si="171"/>
        <v>0</v>
      </c>
      <c r="AA428" s="478" t="str">
        <f t="shared" si="172"/>
        <v>Y</v>
      </c>
      <c r="AB428" s="478" t="str">
        <f t="shared" si="173"/>
        <v>Facility</v>
      </c>
    </row>
    <row r="429" spans="1:28" x14ac:dyDescent="0.2">
      <c r="A429" s="169" t="s">
        <v>343</v>
      </c>
      <c r="B429" s="169" t="s">
        <v>436</v>
      </c>
      <c r="C429" s="475">
        <v>15300</v>
      </c>
      <c r="D429" s="475">
        <v>5300</v>
      </c>
      <c r="E429" s="477" t="str">
        <f t="shared" si="151"/>
        <v>Moree Plains</v>
      </c>
      <c r="F429" s="477" t="str">
        <f t="shared" si="152"/>
        <v>N</v>
      </c>
      <c r="G429" s="477">
        <f t="shared" si="153"/>
        <v>11</v>
      </c>
      <c r="H429" s="477">
        <f t="shared" si="154"/>
        <v>0</v>
      </c>
      <c r="I429" s="478">
        <f t="shared" si="155"/>
        <v>14053</v>
      </c>
      <c r="J429" s="454"/>
      <c r="K429" s="478">
        <f t="shared" si="156"/>
        <v>6580</v>
      </c>
      <c r="L429" s="478">
        <f t="shared" si="157"/>
        <v>0</v>
      </c>
      <c r="M429" s="478" t="str">
        <f t="shared" si="158"/>
        <v>Y</v>
      </c>
      <c r="N429" s="478">
        <f t="shared" si="159"/>
        <v>0</v>
      </c>
      <c r="O429" s="478" t="str">
        <f t="shared" si="160"/>
        <v>Y</v>
      </c>
      <c r="P429" s="478">
        <f t="shared" si="161"/>
        <v>0</v>
      </c>
      <c r="Q429" s="478">
        <f t="shared" si="162"/>
        <v>0</v>
      </c>
      <c r="R429" s="478">
        <f t="shared" si="163"/>
        <v>0</v>
      </c>
      <c r="S429" s="478" t="str">
        <f t="shared" si="164"/>
        <v>Y</v>
      </c>
      <c r="T429" s="478">
        <f t="shared" si="165"/>
        <v>0</v>
      </c>
      <c r="U429" s="478">
        <f t="shared" si="166"/>
        <v>0</v>
      </c>
      <c r="V429" s="478">
        <f t="shared" si="167"/>
        <v>0</v>
      </c>
      <c r="W429" s="478" t="str">
        <f t="shared" si="168"/>
        <v>Y</v>
      </c>
      <c r="X429" s="478">
        <f t="shared" si="169"/>
        <v>0</v>
      </c>
      <c r="Y429" s="478" t="str">
        <f t="shared" si="170"/>
        <v>Y</v>
      </c>
      <c r="Z429" s="478">
        <f t="shared" si="171"/>
        <v>0</v>
      </c>
      <c r="AA429" s="478" t="str">
        <f t="shared" si="172"/>
        <v>Y</v>
      </c>
      <c r="AB429" s="478" t="str">
        <f t="shared" si="173"/>
        <v>Facility</v>
      </c>
    </row>
    <row r="430" spans="1:28" x14ac:dyDescent="0.2">
      <c r="A430" s="169" t="s">
        <v>341</v>
      </c>
      <c r="B430" s="169" t="s">
        <v>438</v>
      </c>
      <c r="C430" s="475">
        <v>15500</v>
      </c>
      <c r="D430" s="475">
        <v>5500</v>
      </c>
      <c r="E430" s="477" t="str">
        <f t="shared" si="151"/>
        <v>Murray</v>
      </c>
      <c r="F430" s="477" t="str">
        <f t="shared" si="152"/>
        <v>N</v>
      </c>
      <c r="G430" s="477">
        <f t="shared" si="153"/>
        <v>10</v>
      </c>
      <c r="H430" s="477">
        <f t="shared" si="154"/>
        <v>0</v>
      </c>
      <c r="I430" s="478">
        <f t="shared" si="155"/>
        <v>7599</v>
      </c>
      <c r="J430" s="454"/>
      <c r="K430" s="478">
        <f t="shared" si="156"/>
        <v>3968</v>
      </c>
      <c r="L430" s="478">
        <f t="shared" si="157"/>
        <v>0</v>
      </c>
      <c r="M430" s="478" t="str">
        <f t="shared" si="158"/>
        <v>Y</v>
      </c>
      <c r="N430" s="478">
        <f t="shared" si="159"/>
        <v>0</v>
      </c>
      <c r="O430" s="478" t="str">
        <f t="shared" si="160"/>
        <v>Y</v>
      </c>
      <c r="P430" s="478">
        <f t="shared" si="161"/>
        <v>0</v>
      </c>
      <c r="Q430" s="478">
        <f t="shared" si="162"/>
        <v>0</v>
      </c>
      <c r="R430" s="478">
        <f t="shared" si="163"/>
        <v>0</v>
      </c>
      <c r="S430" s="478" t="str">
        <f t="shared" si="164"/>
        <v>Y</v>
      </c>
      <c r="T430" s="478">
        <f t="shared" si="165"/>
        <v>0</v>
      </c>
      <c r="U430" s="478">
        <f t="shared" si="166"/>
        <v>0</v>
      </c>
      <c r="V430" s="478">
        <f t="shared" si="167"/>
        <v>0</v>
      </c>
      <c r="W430" s="478">
        <f t="shared" si="168"/>
        <v>0</v>
      </c>
      <c r="X430" s="478">
        <f t="shared" si="169"/>
        <v>0</v>
      </c>
      <c r="Y430" s="478">
        <f t="shared" si="170"/>
        <v>0</v>
      </c>
      <c r="Z430" s="478">
        <f t="shared" si="171"/>
        <v>0</v>
      </c>
      <c r="AA430" s="478" t="str">
        <f t="shared" si="172"/>
        <v>Y</v>
      </c>
      <c r="AB430" s="478" t="str">
        <f t="shared" si="173"/>
        <v>Facility</v>
      </c>
    </row>
    <row r="431" spans="1:28" x14ac:dyDescent="0.2">
      <c r="A431" s="169" t="s">
        <v>381</v>
      </c>
      <c r="B431" s="169" t="s">
        <v>417</v>
      </c>
      <c r="C431" s="475">
        <v>15550</v>
      </c>
      <c r="D431" s="475">
        <v>5550</v>
      </c>
      <c r="E431" s="477" t="str">
        <f t="shared" si="151"/>
        <v>Murrumbidgee</v>
      </c>
      <c r="F431" s="477" t="str">
        <f t="shared" si="152"/>
        <v>N</v>
      </c>
      <c r="G431" s="477">
        <f t="shared" si="153"/>
        <v>9</v>
      </c>
      <c r="H431" s="477">
        <f t="shared" si="154"/>
        <v>0</v>
      </c>
      <c r="I431" s="478">
        <f t="shared" si="155"/>
        <v>2558</v>
      </c>
      <c r="J431" s="454"/>
      <c r="K431" s="478">
        <f t="shared" si="156"/>
        <v>1070</v>
      </c>
      <c r="L431" s="478">
        <f t="shared" si="157"/>
        <v>0</v>
      </c>
      <c r="M431" s="478" t="str">
        <f t="shared" si="158"/>
        <v>Y</v>
      </c>
      <c r="N431" s="478">
        <f t="shared" si="159"/>
        <v>0</v>
      </c>
      <c r="O431" s="478" t="str">
        <f t="shared" si="160"/>
        <v>Y</v>
      </c>
      <c r="P431" s="478">
        <f t="shared" si="161"/>
        <v>0</v>
      </c>
      <c r="Q431" s="478">
        <f t="shared" si="162"/>
        <v>0</v>
      </c>
      <c r="R431" s="478">
        <f t="shared" si="163"/>
        <v>0</v>
      </c>
      <c r="S431" s="478" t="str">
        <f t="shared" si="164"/>
        <v>Y</v>
      </c>
      <c r="T431" s="478">
        <f t="shared" si="165"/>
        <v>0</v>
      </c>
      <c r="U431" s="478">
        <f t="shared" si="166"/>
        <v>0</v>
      </c>
      <c r="V431" s="478">
        <f t="shared" si="167"/>
        <v>0</v>
      </c>
      <c r="W431" s="478">
        <f t="shared" si="168"/>
        <v>0</v>
      </c>
      <c r="X431" s="478">
        <f t="shared" si="169"/>
        <v>0</v>
      </c>
      <c r="Y431" s="478">
        <f t="shared" si="170"/>
        <v>0</v>
      </c>
      <c r="Z431" s="478">
        <f t="shared" si="171"/>
        <v>0</v>
      </c>
      <c r="AA431" s="478">
        <f t="shared" si="172"/>
        <v>0</v>
      </c>
      <c r="AB431" s="478">
        <f t="shared" si="173"/>
        <v>0</v>
      </c>
    </row>
    <row r="432" spans="1:28" x14ac:dyDescent="0.2">
      <c r="A432" s="169" t="s">
        <v>343</v>
      </c>
      <c r="B432" s="169" t="s">
        <v>441</v>
      </c>
      <c r="C432" s="475">
        <v>15750</v>
      </c>
      <c r="D432" s="475">
        <v>5750</v>
      </c>
      <c r="E432" s="477" t="str">
        <f t="shared" si="151"/>
        <v>Narrabri</v>
      </c>
      <c r="F432" s="477" t="str">
        <f t="shared" si="152"/>
        <v>N</v>
      </c>
      <c r="G432" s="477">
        <f t="shared" si="153"/>
        <v>11</v>
      </c>
      <c r="H432" s="477">
        <f t="shared" si="154"/>
        <v>0</v>
      </c>
      <c r="I432" s="478">
        <f t="shared" si="155"/>
        <v>13799</v>
      </c>
      <c r="J432" s="454"/>
      <c r="K432" s="478">
        <f t="shared" si="156"/>
        <v>5808</v>
      </c>
      <c r="L432" s="478">
        <f t="shared" si="157"/>
        <v>0</v>
      </c>
      <c r="M432" s="478" t="str">
        <f t="shared" si="158"/>
        <v>Y</v>
      </c>
      <c r="N432" s="478">
        <f t="shared" si="159"/>
        <v>0</v>
      </c>
      <c r="O432" s="478" t="str">
        <f t="shared" si="160"/>
        <v>Y</v>
      </c>
      <c r="P432" s="478">
        <f t="shared" si="161"/>
        <v>0</v>
      </c>
      <c r="Q432" s="478">
        <f t="shared" si="162"/>
        <v>0</v>
      </c>
      <c r="R432" s="478">
        <f t="shared" si="163"/>
        <v>0</v>
      </c>
      <c r="S432" s="478" t="str">
        <f t="shared" si="164"/>
        <v>Y</v>
      </c>
      <c r="T432" s="478">
        <f t="shared" si="165"/>
        <v>0</v>
      </c>
      <c r="U432" s="478">
        <f t="shared" si="166"/>
        <v>0</v>
      </c>
      <c r="V432" s="478">
        <f t="shared" si="167"/>
        <v>0</v>
      </c>
      <c r="W432" s="478" t="str">
        <f t="shared" si="168"/>
        <v>Y</v>
      </c>
      <c r="X432" s="478">
        <f t="shared" si="169"/>
        <v>0</v>
      </c>
      <c r="Y432" s="478" t="str">
        <f t="shared" si="170"/>
        <v>Y</v>
      </c>
      <c r="Z432" s="478">
        <f t="shared" si="171"/>
        <v>0</v>
      </c>
      <c r="AA432" s="478" t="str">
        <f t="shared" si="172"/>
        <v>Y</v>
      </c>
      <c r="AB432" s="478" t="str">
        <f t="shared" si="173"/>
        <v>Facility</v>
      </c>
    </row>
    <row r="433" spans="1:28" x14ac:dyDescent="0.2">
      <c r="A433" s="169" t="s">
        <v>381</v>
      </c>
      <c r="B433" s="169" t="s">
        <v>442</v>
      </c>
      <c r="C433" s="475">
        <v>15800</v>
      </c>
      <c r="D433" s="475">
        <v>5800</v>
      </c>
      <c r="E433" s="477" t="str">
        <f t="shared" si="151"/>
        <v>Narrandera</v>
      </c>
      <c r="F433" s="477" t="str">
        <f t="shared" si="152"/>
        <v>N</v>
      </c>
      <c r="G433" s="477">
        <f t="shared" si="153"/>
        <v>10</v>
      </c>
      <c r="H433" s="477">
        <f t="shared" si="154"/>
        <v>0</v>
      </c>
      <c r="I433" s="478">
        <f t="shared" si="155"/>
        <v>5920</v>
      </c>
      <c r="J433" s="454"/>
      <c r="K433" s="478">
        <f t="shared" si="156"/>
        <v>2840</v>
      </c>
      <c r="L433" s="478">
        <f t="shared" si="157"/>
        <v>0</v>
      </c>
      <c r="M433" s="478" t="str">
        <f t="shared" si="158"/>
        <v>Y</v>
      </c>
      <c r="N433" s="478">
        <f t="shared" si="159"/>
        <v>0</v>
      </c>
      <c r="O433" s="478" t="str">
        <f t="shared" si="160"/>
        <v>Y</v>
      </c>
      <c r="P433" s="478">
        <f t="shared" si="161"/>
        <v>0</v>
      </c>
      <c r="Q433" s="478">
        <f t="shared" si="162"/>
        <v>0</v>
      </c>
      <c r="R433" s="478">
        <f t="shared" si="163"/>
        <v>0</v>
      </c>
      <c r="S433" s="478" t="str">
        <f t="shared" si="164"/>
        <v>Y</v>
      </c>
      <c r="T433" s="478">
        <f t="shared" si="165"/>
        <v>0</v>
      </c>
      <c r="U433" s="478">
        <f t="shared" si="166"/>
        <v>0</v>
      </c>
      <c r="V433" s="478">
        <f t="shared" si="167"/>
        <v>0</v>
      </c>
      <c r="W433" s="478">
        <f t="shared" si="168"/>
        <v>0</v>
      </c>
      <c r="X433" s="478">
        <f t="shared" si="169"/>
        <v>0</v>
      </c>
      <c r="Y433" s="478">
        <f t="shared" si="170"/>
        <v>0</v>
      </c>
      <c r="Z433" s="478">
        <f t="shared" si="171"/>
        <v>0</v>
      </c>
      <c r="AA433" s="478">
        <f t="shared" si="172"/>
        <v>0</v>
      </c>
      <c r="AB433" s="478">
        <f t="shared" si="173"/>
        <v>0</v>
      </c>
    </row>
    <row r="434" spans="1:28" x14ac:dyDescent="0.2">
      <c r="A434" s="169" t="s">
        <v>353</v>
      </c>
      <c r="B434" s="169" t="s">
        <v>443</v>
      </c>
      <c r="C434" s="475">
        <v>15850</v>
      </c>
      <c r="D434" s="475">
        <v>5850</v>
      </c>
      <c r="E434" s="477" t="str">
        <f t="shared" si="151"/>
        <v>Narromine</v>
      </c>
      <c r="F434" s="477" t="str">
        <f t="shared" si="152"/>
        <v>N</v>
      </c>
      <c r="G434" s="477">
        <f t="shared" si="153"/>
        <v>10</v>
      </c>
      <c r="H434" s="477">
        <f t="shared" si="154"/>
        <v>0</v>
      </c>
      <c r="I434" s="478">
        <f t="shared" si="155"/>
        <v>6822</v>
      </c>
      <c r="J434" s="454"/>
      <c r="K434" s="478">
        <f t="shared" si="156"/>
        <v>3364</v>
      </c>
      <c r="L434" s="478">
        <f t="shared" si="157"/>
        <v>0</v>
      </c>
      <c r="M434" s="478" t="str">
        <f t="shared" si="158"/>
        <v>Y</v>
      </c>
      <c r="N434" s="478">
        <f t="shared" si="159"/>
        <v>0</v>
      </c>
      <c r="O434" s="478" t="str">
        <f t="shared" si="160"/>
        <v>Y</v>
      </c>
      <c r="P434" s="478">
        <f t="shared" si="161"/>
        <v>0</v>
      </c>
      <c r="Q434" s="478">
        <f t="shared" si="162"/>
        <v>0</v>
      </c>
      <c r="R434" s="478">
        <f t="shared" si="163"/>
        <v>0</v>
      </c>
      <c r="S434" s="478" t="str">
        <f t="shared" si="164"/>
        <v>Y</v>
      </c>
      <c r="T434" s="478">
        <f t="shared" si="165"/>
        <v>0</v>
      </c>
      <c r="U434" s="478">
        <f t="shared" si="166"/>
        <v>0</v>
      </c>
      <c r="V434" s="478">
        <f t="shared" si="167"/>
        <v>0</v>
      </c>
      <c r="W434" s="478">
        <f t="shared" si="168"/>
        <v>0</v>
      </c>
      <c r="X434" s="478">
        <f t="shared" si="169"/>
        <v>0</v>
      </c>
      <c r="Y434" s="478">
        <f t="shared" si="170"/>
        <v>0</v>
      </c>
      <c r="Z434" s="478">
        <f t="shared" si="171"/>
        <v>0</v>
      </c>
      <c r="AA434" s="478" t="str">
        <f t="shared" si="172"/>
        <v>Y</v>
      </c>
      <c r="AB434" s="478" t="str">
        <f t="shared" si="173"/>
        <v>Facility</v>
      </c>
    </row>
    <row r="435" spans="1:28" x14ac:dyDescent="0.2">
      <c r="A435" s="169" t="s">
        <v>353</v>
      </c>
      <c r="B435" s="169" t="s">
        <v>446</v>
      </c>
      <c r="C435" s="475">
        <v>16100</v>
      </c>
      <c r="D435" s="475">
        <v>6110</v>
      </c>
      <c r="E435" s="477" t="str">
        <f t="shared" si="151"/>
        <v>Oberon</v>
      </c>
      <c r="F435" s="477" t="str">
        <f t="shared" si="152"/>
        <v>N</v>
      </c>
      <c r="G435" s="477">
        <f t="shared" si="153"/>
        <v>10</v>
      </c>
      <c r="H435" s="477">
        <f t="shared" si="154"/>
        <v>0</v>
      </c>
      <c r="I435" s="478">
        <f t="shared" si="155"/>
        <v>5318</v>
      </c>
      <c r="J435" s="454"/>
      <c r="K435" s="478">
        <f t="shared" si="156"/>
        <v>2605</v>
      </c>
      <c r="L435" s="478">
        <f t="shared" si="157"/>
        <v>0</v>
      </c>
      <c r="M435" s="478" t="str">
        <f t="shared" si="158"/>
        <v>Y</v>
      </c>
      <c r="N435" s="478">
        <f t="shared" si="159"/>
        <v>0</v>
      </c>
      <c r="O435" s="478" t="str">
        <f t="shared" si="160"/>
        <v>Y</v>
      </c>
      <c r="P435" s="478">
        <f t="shared" si="161"/>
        <v>0</v>
      </c>
      <c r="Q435" s="478">
        <f t="shared" si="162"/>
        <v>0</v>
      </c>
      <c r="R435" s="478">
        <f t="shared" si="163"/>
        <v>0</v>
      </c>
      <c r="S435" s="478">
        <f t="shared" si="164"/>
        <v>0</v>
      </c>
      <c r="T435" s="478">
        <f t="shared" si="165"/>
        <v>0</v>
      </c>
      <c r="U435" s="478">
        <f t="shared" si="166"/>
        <v>0</v>
      </c>
      <c r="V435" s="478">
        <f t="shared" si="167"/>
        <v>0</v>
      </c>
      <c r="W435" s="478">
        <f t="shared" si="168"/>
        <v>0</v>
      </c>
      <c r="X435" s="478">
        <f t="shared" si="169"/>
        <v>0</v>
      </c>
      <c r="Y435" s="478" t="str">
        <f t="shared" si="170"/>
        <v>Y</v>
      </c>
      <c r="Z435" s="478">
        <f t="shared" si="171"/>
        <v>0</v>
      </c>
      <c r="AA435" s="478" t="str">
        <f t="shared" si="172"/>
        <v>Y</v>
      </c>
      <c r="AB435" s="478" t="str">
        <f t="shared" si="173"/>
        <v>Facility</v>
      </c>
    </row>
    <row r="436" spans="1:28" x14ac:dyDescent="0.2">
      <c r="A436" s="169" t="s">
        <v>353</v>
      </c>
      <c r="B436" s="169" t="s">
        <v>447</v>
      </c>
      <c r="C436" s="475">
        <v>16150</v>
      </c>
      <c r="D436" s="475">
        <v>6150</v>
      </c>
      <c r="E436" s="477" t="str">
        <f t="shared" si="151"/>
        <v>Orange</v>
      </c>
      <c r="F436" s="477" t="str">
        <f t="shared" si="152"/>
        <v>N</v>
      </c>
      <c r="G436" s="477">
        <f t="shared" si="153"/>
        <v>4</v>
      </c>
      <c r="H436" s="477">
        <f t="shared" si="154"/>
        <v>0</v>
      </c>
      <c r="I436" s="478">
        <f t="shared" si="155"/>
        <v>41809</v>
      </c>
      <c r="J436" s="454"/>
      <c r="K436" s="478">
        <f t="shared" si="156"/>
        <v>18133</v>
      </c>
      <c r="L436" s="478">
        <f t="shared" si="157"/>
        <v>0</v>
      </c>
      <c r="M436" s="478" t="str">
        <f t="shared" si="158"/>
        <v>Y</v>
      </c>
      <c r="N436" s="478">
        <f t="shared" si="159"/>
        <v>0</v>
      </c>
      <c r="O436" s="478" t="str">
        <f t="shared" si="160"/>
        <v>Y</v>
      </c>
      <c r="P436" s="478">
        <f t="shared" si="161"/>
        <v>0</v>
      </c>
      <c r="Q436" s="478">
        <f t="shared" si="162"/>
        <v>0</v>
      </c>
      <c r="R436" s="478">
        <f t="shared" si="163"/>
        <v>0</v>
      </c>
      <c r="S436" s="478" t="str">
        <f t="shared" si="164"/>
        <v>Y</v>
      </c>
      <c r="T436" s="478">
        <f t="shared" si="165"/>
        <v>0</v>
      </c>
      <c r="U436" s="478">
        <f t="shared" si="166"/>
        <v>0</v>
      </c>
      <c r="V436" s="478">
        <f t="shared" si="167"/>
        <v>0</v>
      </c>
      <c r="W436" s="478" t="str">
        <f t="shared" si="168"/>
        <v>Y</v>
      </c>
      <c r="X436" s="478">
        <f t="shared" si="169"/>
        <v>0</v>
      </c>
      <c r="Y436" s="478" t="str">
        <f t="shared" si="170"/>
        <v>Y</v>
      </c>
      <c r="Z436" s="478">
        <f t="shared" si="171"/>
        <v>0</v>
      </c>
      <c r="AA436" s="478" t="str">
        <f t="shared" si="172"/>
        <v>Y</v>
      </c>
      <c r="AB436" s="478" t="str">
        <f t="shared" si="173"/>
        <v>Facility</v>
      </c>
    </row>
    <row r="437" spans="1:28" x14ac:dyDescent="0.2">
      <c r="A437" s="169" t="s">
        <v>356</v>
      </c>
      <c r="B437" s="169" t="s">
        <v>448</v>
      </c>
      <c r="C437" s="475">
        <v>16180</v>
      </c>
      <c r="D437" s="475">
        <v>6180</v>
      </c>
      <c r="E437" s="477" t="str">
        <f t="shared" si="151"/>
        <v>Palerang</v>
      </c>
      <c r="F437" s="477" t="str">
        <f t="shared" si="152"/>
        <v>N</v>
      </c>
      <c r="G437" s="477">
        <f t="shared" si="153"/>
        <v>11</v>
      </c>
      <c r="H437" s="477">
        <f t="shared" si="154"/>
        <v>0</v>
      </c>
      <c r="I437" s="478">
        <f t="shared" si="155"/>
        <v>15897</v>
      </c>
      <c r="J437" s="454"/>
      <c r="K437" s="478">
        <f t="shared" si="156"/>
        <v>8061</v>
      </c>
      <c r="L437" s="478">
        <f t="shared" si="157"/>
        <v>0</v>
      </c>
      <c r="M437" s="478" t="str">
        <f t="shared" si="158"/>
        <v>Y</v>
      </c>
      <c r="N437" s="478">
        <f t="shared" si="159"/>
        <v>0</v>
      </c>
      <c r="O437" s="478" t="str">
        <f t="shared" si="160"/>
        <v>Y</v>
      </c>
      <c r="P437" s="478">
        <f t="shared" si="161"/>
        <v>0</v>
      </c>
      <c r="Q437" s="478">
        <f t="shared" si="162"/>
        <v>0</v>
      </c>
      <c r="R437" s="478">
        <f t="shared" si="163"/>
        <v>0</v>
      </c>
      <c r="S437" s="478" t="str">
        <f t="shared" si="164"/>
        <v>Y</v>
      </c>
      <c r="T437" s="478">
        <f t="shared" si="165"/>
        <v>0</v>
      </c>
      <c r="U437" s="478">
        <f t="shared" si="166"/>
        <v>0</v>
      </c>
      <c r="V437" s="478">
        <f t="shared" si="167"/>
        <v>0</v>
      </c>
      <c r="W437" s="478" t="str">
        <f t="shared" si="168"/>
        <v>Y</v>
      </c>
      <c r="X437" s="478">
        <f t="shared" si="169"/>
        <v>0</v>
      </c>
      <c r="Y437" s="478">
        <f t="shared" si="170"/>
        <v>0</v>
      </c>
      <c r="Z437" s="478">
        <f t="shared" si="171"/>
        <v>0</v>
      </c>
      <c r="AA437" s="478" t="str">
        <f t="shared" si="172"/>
        <v>Y</v>
      </c>
      <c r="AB437" s="478" t="str">
        <f t="shared" si="173"/>
        <v>Facility</v>
      </c>
    </row>
    <row r="438" spans="1:28" x14ac:dyDescent="0.2">
      <c r="A438" s="169" t="s">
        <v>353</v>
      </c>
      <c r="B438" s="169" t="s">
        <v>449</v>
      </c>
      <c r="C438" s="475">
        <v>16200</v>
      </c>
      <c r="D438" s="475">
        <v>6200</v>
      </c>
      <c r="E438" s="477" t="str">
        <f t="shared" si="151"/>
        <v>Parkes</v>
      </c>
      <c r="F438" s="477" t="str">
        <f t="shared" si="152"/>
        <v>N</v>
      </c>
      <c r="G438" s="477">
        <f t="shared" si="153"/>
        <v>11</v>
      </c>
      <c r="H438" s="477">
        <f t="shared" si="154"/>
        <v>0</v>
      </c>
      <c r="I438" s="478">
        <f t="shared" si="155"/>
        <v>15337</v>
      </c>
      <c r="J438" s="454"/>
      <c r="K438" s="478">
        <f t="shared" si="156"/>
        <v>7930</v>
      </c>
      <c r="L438" s="478">
        <f t="shared" si="157"/>
        <v>0</v>
      </c>
      <c r="M438" s="478" t="str">
        <f t="shared" si="158"/>
        <v>Y</v>
      </c>
      <c r="N438" s="478">
        <f t="shared" si="159"/>
        <v>0</v>
      </c>
      <c r="O438" s="478" t="str">
        <f t="shared" si="160"/>
        <v>Y</v>
      </c>
      <c r="P438" s="478">
        <f t="shared" si="161"/>
        <v>0</v>
      </c>
      <c r="Q438" s="478">
        <f t="shared" si="162"/>
        <v>0</v>
      </c>
      <c r="R438" s="478">
        <f t="shared" si="163"/>
        <v>0</v>
      </c>
      <c r="S438" s="478" t="str">
        <f t="shared" si="164"/>
        <v>Y</v>
      </c>
      <c r="T438" s="478">
        <f t="shared" si="165"/>
        <v>0</v>
      </c>
      <c r="U438" s="478">
        <f t="shared" si="166"/>
        <v>0</v>
      </c>
      <c r="V438" s="478">
        <f t="shared" si="167"/>
        <v>0</v>
      </c>
      <c r="W438" s="478">
        <f t="shared" si="168"/>
        <v>0</v>
      </c>
      <c r="X438" s="478">
        <f t="shared" si="169"/>
        <v>0</v>
      </c>
      <c r="Y438" s="478" t="str">
        <f t="shared" si="170"/>
        <v>Y</v>
      </c>
      <c r="Z438" s="478">
        <f t="shared" si="171"/>
        <v>0</v>
      </c>
      <c r="AA438" s="478" t="str">
        <f t="shared" si="172"/>
        <v>Y</v>
      </c>
      <c r="AB438" s="478" t="str">
        <f t="shared" si="173"/>
        <v>Facility</v>
      </c>
    </row>
    <row r="439" spans="1:28" x14ac:dyDescent="0.2">
      <c r="A439" s="169" t="s">
        <v>356</v>
      </c>
      <c r="B439" s="169" t="s">
        <v>448</v>
      </c>
      <c r="C439" s="475">
        <v>16470</v>
      </c>
      <c r="D439" s="475">
        <v>6470</v>
      </c>
      <c r="E439" s="477" t="str">
        <f t="shared" si="151"/>
        <v>Queanbeyan</v>
      </c>
      <c r="F439" s="477" t="str">
        <f t="shared" si="152"/>
        <v>N</v>
      </c>
      <c r="G439" s="477">
        <f t="shared" si="153"/>
        <v>4</v>
      </c>
      <c r="H439" s="477">
        <f t="shared" si="154"/>
        <v>0</v>
      </c>
      <c r="I439" s="478">
        <f t="shared" si="155"/>
        <v>40657</v>
      </c>
      <c r="J439" s="454"/>
      <c r="K439" s="478">
        <f t="shared" si="156"/>
        <v>17280</v>
      </c>
      <c r="L439" s="478">
        <f t="shared" si="157"/>
        <v>0</v>
      </c>
      <c r="M439" s="478" t="str">
        <f t="shared" si="158"/>
        <v>Y</v>
      </c>
      <c r="N439" s="478">
        <f t="shared" si="159"/>
        <v>0</v>
      </c>
      <c r="O439" s="478" t="str">
        <f t="shared" si="160"/>
        <v>Y</v>
      </c>
      <c r="P439" s="478">
        <f t="shared" si="161"/>
        <v>0</v>
      </c>
      <c r="Q439" s="478">
        <f t="shared" si="162"/>
        <v>0</v>
      </c>
      <c r="R439" s="478">
        <f t="shared" si="163"/>
        <v>0</v>
      </c>
      <c r="S439" s="478" t="str">
        <f t="shared" si="164"/>
        <v>Y</v>
      </c>
      <c r="T439" s="478">
        <f t="shared" si="165"/>
        <v>0</v>
      </c>
      <c r="U439" s="478" t="str">
        <f t="shared" si="166"/>
        <v>Y</v>
      </c>
      <c r="V439" s="478">
        <f t="shared" si="167"/>
        <v>0</v>
      </c>
      <c r="W439" s="478">
        <f t="shared" si="168"/>
        <v>0</v>
      </c>
      <c r="X439" s="478">
        <f t="shared" si="169"/>
        <v>0</v>
      </c>
      <c r="Y439" s="478" t="str">
        <f t="shared" si="170"/>
        <v>Y</v>
      </c>
      <c r="Z439" s="478">
        <f t="shared" si="171"/>
        <v>0</v>
      </c>
      <c r="AA439" s="478" t="str">
        <f t="shared" si="172"/>
        <v>Y</v>
      </c>
      <c r="AB439" s="478" t="str">
        <f t="shared" si="173"/>
        <v>Facility</v>
      </c>
    </row>
    <row r="440" spans="1:28" x14ac:dyDescent="0.2">
      <c r="A440" s="169" t="s">
        <v>356</v>
      </c>
      <c r="B440" s="169" t="s">
        <v>368</v>
      </c>
      <c r="C440" s="475">
        <v>17050</v>
      </c>
      <c r="D440" s="475">
        <v>7050</v>
      </c>
      <c r="E440" s="477" t="str">
        <f t="shared" si="151"/>
        <v>Snowy River</v>
      </c>
      <c r="F440" s="477" t="str">
        <f t="shared" si="152"/>
        <v>N</v>
      </c>
      <c r="G440" s="477">
        <f t="shared" si="153"/>
        <v>10</v>
      </c>
      <c r="H440" s="477">
        <f t="shared" si="154"/>
        <v>0</v>
      </c>
      <c r="I440" s="478">
        <f t="shared" si="155"/>
        <v>8178</v>
      </c>
      <c r="J440" s="454"/>
      <c r="K440" s="478">
        <f t="shared" si="156"/>
        <v>5941</v>
      </c>
      <c r="L440" s="478">
        <f t="shared" si="157"/>
        <v>0</v>
      </c>
      <c r="M440" s="478" t="str">
        <f t="shared" si="158"/>
        <v>Y</v>
      </c>
      <c r="N440" s="478">
        <f t="shared" si="159"/>
        <v>0</v>
      </c>
      <c r="O440" s="478" t="str">
        <f t="shared" si="160"/>
        <v>Y</v>
      </c>
      <c r="P440" s="478">
        <f t="shared" si="161"/>
        <v>0</v>
      </c>
      <c r="Q440" s="478">
        <f t="shared" si="162"/>
        <v>0</v>
      </c>
      <c r="R440" s="478">
        <f t="shared" si="163"/>
        <v>0</v>
      </c>
      <c r="S440" s="478" t="str">
        <f t="shared" si="164"/>
        <v>Y</v>
      </c>
      <c r="T440" s="478">
        <f t="shared" si="165"/>
        <v>0</v>
      </c>
      <c r="U440" s="478">
        <f t="shared" si="166"/>
        <v>0</v>
      </c>
      <c r="V440" s="478">
        <f t="shared" si="167"/>
        <v>0</v>
      </c>
      <c r="W440" s="478">
        <f t="shared" si="168"/>
        <v>0</v>
      </c>
      <c r="X440" s="478">
        <f t="shared" si="169"/>
        <v>0</v>
      </c>
      <c r="Y440" s="478">
        <f t="shared" si="170"/>
        <v>0</v>
      </c>
      <c r="Z440" s="478">
        <f t="shared" si="171"/>
        <v>0</v>
      </c>
      <c r="AA440" s="478" t="str">
        <f t="shared" si="172"/>
        <v>Y</v>
      </c>
      <c r="AB440" s="478" t="str">
        <f t="shared" si="173"/>
        <v>Facility</v>
      </c>
    </row>
    <row r="441" spans="1:28" x14ac:dyDescent="0.2">
      <c r="A441" s="169" t="s">
        <v>343</v>
      </c>
      <c r="B441" s="169" t="s">
        <v>462</v>
      </c>
      <c r="C441" s="475">
        <v>17310</v>
      </c>
      <c r="D441" s="475">
        <v>7310</v>
      </c>
      <c r="E441" s="477" t="str">
        <f t="shared" si="151"/>
        <v>Tamworth Regional</v>
      </c>
      <c r="F441" s="477" t="str">
        <f t="shared" si="152"/>
        <v>N</v>
      </c>
      <c r="G441" s="477">
        <f t="shared" si="153"/>
        <v>4</v>
      </c>
      <c r="H441" s="477">
        <f t="shared" si="154"/>
        <v>0</v>
      </c>
      <c r="I441" s="478">
        <f t="shared" si="155"/>
        <v>61121</v>
      </c>
      <c r="J441" s="454"/>
      <c r="K441" s="478">
        <f t="shared" si="156"/>
        <v>27545</v>
      </c>
      <c r="L441" s="478">
        <f t="shared" si="157"/>
        <v>0</v>
      </c>
      <c r="M441" s="478" t="str">
        <f t="shared" si="158"/>
        <v>Y</v>
      </c>
      <c r="N441" s="478">
        <f t="shared" si="159"/>
        <v>0</v>
      </c>
      <c r="O441" s="478" t="str">
        <f t="shared" si="160"/>
        <v>Y</v>
      </c>
      <c r="P441" s="478">
        <f t="shared" si="161"/>
        <v>0</v>
      </c>
      <c r="Q441" s="478">
        <f t="shared" si="162"/>
        <v>0</v>
      </c>
      <c r="R441" s="478">
        <f t="shared" si="163"/>
        <v>0</v>
      </c>
      <c r="S441" s="478" t="str">
        <f t="shared" si="164"/>
        <v>Y</v>
      </c>
      <c r="T441" s="478">
        <f t="shared" si="165"/>
        <v>0</v>
      </c>
      <c r="U441" s="478" t="str">
        <f t="shared" si="166"/>
        <v>Y</v>
      </c>
      <c r="V441" s="478">
        <f t="shared" si="167"/>
        <v>0</v>
      </c>
      <c r="W441" s="478">
        <f t="shared" si="168"/>
        <v>0</v>
      </c>
      <c r="X441" s="478">
        <f t="shared" si="169"/>
        <v>0</v>
      </c>
      <c r="Y441" s="478" t="str">
        <f t="shared" si="170"/>
        <v>Y</v>
      </c>
      <c r="Z441" s="478">
        <f t="shared" si="171"/>
        <v>0</v>
      </c>
      <c r="AA441" s="478" t="str">
        <f t="shared" si="172"/>
        <v>Y</v>
      </c>
      <c r="AB441" s="478" t="str">
        <f t="shared" si="173"/>
        <v>Facility</v>
      </c>
    </row>
    <row r="442" spans="1:28" x14ac:dyDescent="0.2">
      <c r="A442" s="169" t="s">
        <v>362</v>
      </c>
      <c r="B442" s="169" t="s">
        <v>463</v>
      </c>
      <c r="C442" s="475">
        <v>17350</v>
      </c>
      <c r="D442" s="475">
        <v>7350</v>
      </c>
      <c r="E442" s="477" t="str">
        <f t="shared" si="151"/>
        <v>Temora</v>
      </c>
      <c r="F442" s="477" t="str">
        <f t="shared" si="152"/>
        <v>N</v>
      </c>
      <c r="G442" s="477">
        <f t="shared" si="153"/>
        <v>10</v>
      </c>
      <c r="H442" s="477">
        <f t="shared" si="154"/>
        <v>0</v>
      </c>
      <c r="I442" s="478">
        <f t="shared" si="155"/>
        <v>6071</v>
      </c>
      <c r="J442" s="454"/>
      <c r="K442" s="478">
        <f t="shared" si="156"/>
        <v>3810</v>
      </c>
      <c r="L442" s="478">
        <f t="shared" si="157"/>
        <v>0</v>
      </c>
      <c r="M442" s="478" t="str">
        <f t="shared" si="158"/>
        <v>Y</v>
      </c>
      <c r="N442" s="478">
        <f t="shared" si="159"/>
        <v>0</v>
      </c>
      <c r="O442" s="478" t="str">
        <f t="shared" si="160"/>
        <v>Y</v>
      </c>
      <c r="P442" s="478">
        <f t="shared" si="161"/>
        <v>0</v>
      </c>
      <c r="Q442" s="478">
        <f t="shared" si="162"/>
        <v>0</v>
      </c>
      <c r="R442" s="478">
        <f t="shared" si="163"/>
        <v>0</v>
      </c>
      <c r="S442" s="478">
        <f t="shared" si="164"/>
        <v>0</v>
      </c>
      <c r="T442" s="478">
        <f t="shared" si="165"/>
        <v>0</v>
      </c>
      <c r="U442" s="478">
        <f t="shared" si="166"/>
        <v>0</v>
      </c>
      <c r="V442" s="478">
        <f t="shared" si="167"/>
        <v>0</v>
      </c>
      <c r="W442" s="478">
        <f t="shared" si="168"/>
        <v>0</v>
      </c>
      <c r="X442" s="478">
        <f t="shared" si="169"/>
        <v>0</v>
      </c>
      <c r="Y442" s="478" t="str">
        <f t="shared" si="170"/>
        <v>Y</v>
      </c>
      <c r="Z442" s="478">
        <f t="shared" si="171"/>
        <v>0</v>
      </c>
      <c r="AA442" s="478" t="str">
        <f t="shared" si="172"/>
        <v>Y</v>
      </c>
      <c r="AB442" s="478" t="str">
        <f t="shared" si="173"/>
        <v>Facility</v>
      </c>
    </row>
    <row r="443" spans="1:28" x14ac:dyDescent="0.2">
      <c r="A443" s="169" t="s">
        <v>343</v>
      </c>
      <c r="B443" s="169" t="s">
        <v>464</v>
      </c>
      <c r="C443" s="475">
        <v>17400</v>
      </c>
      <c r="D443" s="475">
        <v>7400</v>
      </c>
      <c r="E443" s="477" t="str">
        <f t="shared" si="151"/>
        <v>Tenterfield</v>
      </c>
      <c r="F443" s="477" t="str">
        <f t="shared" si="152"/>
        <v>N</v>
      </c>
      <c r="G443" s="477">
        <f t="shared" si="153"/>
        <v>10</v>
      </c>
      <c r="H443" s="477">
        <f t="shared" si="154"/>
        <v>0</v>
      </c>
      <c r="I443" s="478">
        <f t="shared" si="155"/>
        <v>6986</v>
      </c>
      <c r="J443" s="454"/>
      <c r="K443" s="478">
        <f t="shared" si="156"/>
        <v>4809</v>
      </c>
      <c r="L443" s="478">
        <f t="shared" si="157"/>
        <v>0</v>
      </c>
      <c r="M443" s="478" t="str">
        <f t="shared" si="158"/>
        <v>Y</v>
      </c>
      <c r="N443" s="478">
        <f t="shared" si="159"/>
        <v>0</v>
      </c>
      <c r="O443" s="478" t="str">
        <f t="shared" si="160"/>
        <v>Y</v>
      </c>
      <c r="P443" s="478">
        <f t="shared" si="161"/>
        <v>0</v>
      </c>
      <c r="Q443" s="478">
        <f t="shared" si="162"/>
        <v>0</v>
      </c>
      <c r="R443" s="478">
        <f t="shared" si="163"/>
        <v>0</v>
      </c>
      <c r="S443" s="478" t="str">
        <f t="shared" si="164"/>
        <v>Y</v>
      </c>
      <c r="T443" s="478">
        <f t="shared" si="165"/>
        <v>0</v>
      </c>
      <c r="U443" s="478">
        <f t="shared" si="166"/>
        <v>0</v>
      </c>
      <c r="V443" s="478">
        <f t="shared" si="167"/>
        <v>0</v>
      </c>
      <c r="W443" s="478">
        <f t="shared" si="168"/>
        <v>0</v>
      </c>
      <c r="X443" s="478">
        <f t="shared" si="169"/>
        <v>0</v>
      </c>
      <c r="Y443" s="478">
        <f t="shared" si="170"/>
        <v>0</v>
      </c>
      <c r="Z443" s="478">
        <f t="shared" si="171"/>
        <v>0</v>
      </c>
      <c r="AA443" s="478" t="str">
        <f t="shared" si="172"/>
        <v>Y</v>
      </c>
      <c r="AB443" s="478" t="str">
        <f t="shared" si="173"/>
        <v>Facility</v>
      </c>
    </row>
    <row r="444" spans="1:28" x14ac:dyDescent="0.2">
      <c r="A444" s="169" t="s">
        <v>362</v>
      </c>
      <c r="B444" s="169" t="s">
        <v>465</v>
      </c>
      <c r="C444" s="475">
        <v>17450</v>
      </c>
      <c r="D444" s="475">
        <v>7450</v>
      </c>
      <c r="E444" s="477" t="str">
        <f t="shared" ref="E444:E459" si="174">VLOOKUP($D444,$D$3:$AB$155,2,FALSE)</f>
        <v>Tumbarumba</v>
      </c>
      <c r="F444" s="477" t="str">
        <f t="shared" ref="F444:F459" si="175">VLOOKUP($D444,$D$3:$AB$155,3,FALSE)</f>
        <v>N</v>
      </c>
      <c r="G444" s="477">
        <f t="shared" ref="G444:G459" si="176">VLOOKUP($D444,$D$3:$AB$155,4,FALSE)</f>
        <v>9</v>
      </c>
      <c r="H444" s="477">
        <f t="shared" ref="H444:H459" si="177">VLOOKUP($D444,$D$3:$AB$155,5,FALSE)</f>
        <v>0</v>
      </c>
      <c r="I444" s="478">
        <f t="shared" ref="I444:I459" si="178">VLOOKUP($D444,$D$3:$AB$155,6,FALSE)</f>
        <v>3586</v>
      </c>
      <c r="J444" s="454"/>
      <c r="K444" s="478">
        <f t="shared" ref="K444:K459" si="179">VLOOKUP($D444,$D$3:$AB$155,8,FALSE)</f>
        <v>1910</v>
      </c>
      <c r="L444" s="478">
        <f t="shared" ref="L444:L459" si="180">VLOOKUP($D444,$D$3:$AB$155,9,FALSE)</f>
        <v>0</v>
      </c>
      <c r="M444" s="478" t="str">
        <f t="shared" ref="M444:M459" si="181">VLOOKUP($D444,$D$3:$AB$155,10,FALSE)</f>
        <v>Y</v>
      </c>
      <c r="N444" s="478">
        <f t="shared" ref="N444:N459" si="182">VLOOKUP($D444,$D$3:$AB$155,11,FALSE)</f>
        <v>0</v>
      </c>
      <c r="O444" s="478" t="str">
        <f t="shared" ref="O444:O459" si="183">VLOOKUP($D444,$D$3:$AB$155,12,FALSE)</f>
        <v>Y</v>
      </c>
      <c r="P444" s="478">
        <f t="shared" ref="P444:P459" si="184">VLOOKUP($D444,$D$3:$AB$155,13,FALSE)</f>
        <v>0</v>
      </c>
      <c r="Q444" s="478">
        <f t="shared" ref="Q444:Q459" si="185">VLOOKUP($D444,$D$3:$AB$155,14,FALSE)</f>
        <v>0</v>
      </c>
      <c r="R444" s="478">
        <f t="shared" ref="R444:R459" si="186">VLOOKUP($D444,$D$3:$AB$155,15,FALSE)</f>
        <v>0</v>
      </c>
      <c r="S444" s="478" t="str">
        <f t="shared" ref="S444:S459" si="187">VLOOKUP($D444,$D$3:$AB$155,16,FALSE)</f>
        <v>Y</v>
      </c>
      <c r="T444" s="478">
        <f t="shared" ref="T444:T459" si="188">VLOOKUP($D444,$D$3:$AB$155,17,FALSE)</f>
        <v>0</v>
      </c>
      <c r="U444" s="478">
        <f t="shared" ref="U444:U459" si="189">VLOOKUP($D444,$D$3:$AB$155,18,FALSE)</f>
        <v>0</v>
      </c>
      <c r="V444" s="478">
        <f t="shared" ref="V444:V459" si="190">VLOOKUP($D444,$D$3:$AB$155,19,FALSE)</f>
        <v>0</v>
      </c>
      <c r="W444" s="478">
        <f t="shared" ref="W444:W459" si="191">VLOOKUP($D444,$D$3:$AB$155,20,FALSE)</f>
        <v>0</v>
      </c>
      <c r="X444" s="478">
        <f t="shared" ref="X444:X459" si="192">VLOOKUP($D444,$D$3:$AB$155,21,FALSE)</f>
        <v>0</v>
      </c>
      <c r="Y444" s="478">
        <f t="shared" ref="Y444:Y459" si="193">VLOOKUP($D444,$D$3:$AB$155,22,FALSE)</f>
        <v>0</v>
      </c>
      <c r="Z444" s="478">
        <f t="shared" ref="Z444:Z459" si="194">VLOOKUP($D444,$D$3:$AB$155,23,FALSE)</f>
        <v>0</v>
      </c>
      <c r="AA444" s="478">
        <f t="shared" ref="AA444:AA459" si="195">VLOOKUP($D444,$D$3:$AB$155,24,FALSE)</f>
        <v>0</v>
      </c>
      <c r="AB444" s="478">
        <f t="shared" ref="AB444:AB459" si="196">VLOOKUP($D444,$D$3:$AB$155,25,FALSE)</f>
        <v>0</v>
      </c>
    </row>
    <row r="445" spans="1:28" x14ac:dyDescent="0.2">
      <c r="A445" s="169" t="s">
        <v>362</v>
      </c>
      <c r="B445" s="169" t="s">
        <v>465</v>
      </c>
      <c r="C445" s="475">
        <v>17500</v>
      </c>
      <c r="D445" s="475">
        <v>7510</v>
      </c>
      <c r="E445" s="477" t="str">
        <f t="shared" si="174"/>
        <v>Tumut</v>
      </c>
      <c r="F445" s="477" t="str">
        <f t="shared" si="175"/>
        <v>N</v>
      </c>
      <c r="G445" s="477">
        <f t="shared" si="176"/>
        <v>11</v>
      </c>
      <c r="H445" s="477">
        <f t="shared" si="177"/>
        <v>0</v>
      </c>
      <c r="I445" s="478">
        <f t="shared" si="178"/>
        <v>11408</v>
      </c>
      <c r="J445" s="454"/>
      <c r="K445" s="478">
        <f t="shared" si="179"/>
        <v>4480</v>
      </c>
      <c r="L445" s="478">
        <f t="shared" si="180"/>
        <v>0</v>
      </c>
      <c r="M445" s="478" t="str">
        <f t="shared" si="181"/>
        <v>Y</v>
      </c>
      <c r="N445" s="478">
        <f t="shared" si="182"/>
        <v>0</v>
      </c>
      <c r="O445" s="478" t="str">
        <f t="shared" si="183"/>
        <v>Y</v>
      </c>
      <c r="P445" s="478">
        <f t="shared" si="184"/>
        <v>0</v>
      </c>
      <c r="Q445" s="478">
        <f t="shared" si="185"/>
        <v>0</v>
      </c>
      <c r="R445" s="478">
        <f t="shared" si="186"/>
        <v>0</v>
      </c>
      <c r="S445" s="478" t="str">
        <f t="shared" si="187"/>
        <v>Y</v>
      </c>
      <c r="T445" s="478">
        <f t="shared" si="188"/>
        <v>0</v>
      </c>
      <c r="U445" s="478">
        <f t="shared" si="189"/>
        <v>0</v>
      </c>
      <c r="V445" s="478">
        <f t="shared" si="190"/>
        <v>0</v>
      </c>
      <c r="W445" s="478">
        <f t="shared" si="191"/>
        <v>0</v>
      </c>
      <c r="X445" s="478">
        <f t="shared" si="192"/>
        <v>0</v>
      </c>
      <c r="Y445" s="478">
        <f t="shared" si="193"/>
        <v>0</v>
      </c>
      <c r="Z445" s="478">
        <f t="shared" si="194"/>
        <v>0</v>
      </c>
      <c r="AA445" s="478" t="str">
        <f t="shared" si="195"/>
        <v>Y</v>
      </c>
      <c r="AB445" s="478" t="str">
        <f t="shared" si="196"/>
        <v>Facility</v>
      </c>
    </row>
    <row r="446" spans="1:28" x14ac:dyDescent="0.2">
      <c r="A446" s="169" t="s">
        <v>356</v>
      </c>
      <c r="B446" s="169" t="s">
        <v>468</v>
      </c>
      <c r="C446" s="475">
        <v>17640</v>
      </c>
      <c r="D446" s="475">
        <v>7640</v>
      </c>
      <c r="E446" s="477" t="str">
        <f t="shared" si="174"/>
        <v>Upper Lachlan</v>
      </c>
      <c r="F446" s="477" t="str">
        <f t="shared" si="175"/>
        <v>N</v>
      </c>
      <c r="G446" s="477">
        <f t="shared" si="176"/>
        <v>10</v>
      </c>
      <c r="H446" s="477">
        <f t="shared" si="177"/>
        <v>0</v>
      </c>
      <c r="I446" s="478">
        <f t="shared" si="178"/>
        <v>7876</v>
      </c>
      <c r="J446" s="454"/>
      <c r="K446" s="478">
        <f t="shared" si="179"/>
        <v>6035</v>
      </c>
      <c r="L446" s="478">
        <f t="shared" si="180"/>
        <v>0</v>
      </c>
      <c r="M446" s="478" t="str">
        <f t="shared" si="181"/>
        <v>Y</v>
      </c>
      <c r="N446" s="478">
        <f t="shared" si="182"/>
        <v>0</v>
      </c>
      <c r="O446" s="478" t="str">
        <f t="shared" si="183"/>
        <v>Y</v>
      </c>
      <c r="P446" s="478">
        <f t="shared" si="184"/>
        <v>0</v>
      </c>
      <c r="Q446" s="478">
        <f t="shared" si="185"/>
        <v>0</v>
      </c>
      <c r="R446" s="478">
        <f t="shared" si="186"/>
        <v>0</v>
      </c>
      <c r="S446" s="478" t="str">
        <f t="shared" si="187"/>
        <v>Y</v>
      </c>
      <c r="T446" s="478">
        <f t="shared" si="188"/>
        <v>0</v>
      </c>
      <c r="U446" s="478">
        <f t="shared" si="189"/>
        <v>0</v>
      </c>
      <c r="V446" s="478">
        <f t="shared" si="190"/>
        <v>0</v>
      </c>
      <c r="W446" s="478">
        <f t="shared" si="191"/>
        <v>0</v>
      </c>
      <c r="X446" s="478">
        <f t="shared" si="192"/>
        <v>0</v>
      </c>
      <c r="Y446" s="478">
        <f t="shared" si="193"/>
        <v>0</v>
      </c>
      <c r="Z446" s="478">
        <f t="shared" si="194"/>
        <v>0</v>
      </c>
      <c r="AA446" s="478" t="str">
        <f t="shared" si="195"/>
        <v>Y</v>
      </c>
      <c r="AB446" s="478" t="str">
        <f t="shared" si="196"/>
        <v>Facility</v>
      </c>
    </row>
    <row r="447" spans="1:28" x14ac:dyDescent="0.2">
      <c r="A447" s="169" t="s">
        <v>343</v>
      </c>
      <c r="B447" s="169" t="s">
        <v>469</v>
      </c>
      <c r="C447" s="475">
        <v>17650</v>
      </c>
      <c r="D447" s="475">
        <v>7650</v>
      </c>
      <c r="E447" s="477" t="str">
        <f t="shared" si="174"/>
        <v>Uralla</v>
      </c>
      <c r="F447" s="477" t="str">
        <f t="shared" si="175"/>
        <v>N</v>
      </c>
      <c r="G447" s="477">
        <f t="shared" si="176"/>
        <v>10</v>
      </c>
      <c r="H447" s="477">
        <f t="shared" si="177"/>
        <v>0</v>
      </c>
      <c r="I447" s="478">
        <f t="shared" si="178"/>
        <v>6411</v>
      </c>
      <c r="J447" s="454"/>
      <c r="K447" s="478">
        <f t="shared" si="179"/>
        <v>2951</v>
      </c>
      <c r="L447" s="478">
        <f t="shared" si="180"/>
        <v>0</v>
      </c>
      <c r="M447" s="478" t="str">
        <f t="shared" si="181"/>
        <v>Y</v>
      </c>
      <c r="N447" s="478">
        <f t="shared" si="182"/>
        <v>0</v>
      </c>
      <c r="O447" s="478" t="str">
        <f t="shared" si="183"/>
        <v>Y</v>
      </c>
      <c r="P447" s="478">
        <f t="shared" si="184"/>
        <v>0</v>
      </c>
      <c r="Q447" s="478">
        <f t="shared" si="185"/>
        <v>0</v>
      </c>
      <c r="R447" s="478">
        <f t="shared" si="186"/>
        <v>0</v>
      </c>
      <c r="S447" s="478" t="str">
        <f t="shared" si="187"/>
        <v>Y</v>
      </c>
      <c r="T447" s="478">
        <f t="shared" si="188"/>
        <v>0</v>
      </c>
      <c r="U447" s="478" t="str">
        <f t="shared" si="189"/>
        <v>Y</v>
      </c>
      <c r="V447" s="478">
        <f t="shared" si="190"/>
        <v>0</v>
      </c>
      <c r="W447" s="478">
        <f t="shared" si="191"/>
        <v>0</v>
      </c>
      <c r="X447" s="478">
        <f t="shared" si="192"/>
        <v>0</v>
      </c>
      <c r="Y447" s="478">
        <f t="shared" si="193"/>
        <v>0</v>
      </c>
      <c r="Z447" s="478">
        <f t="shared" si="194"/>
        <v>0</v>
      </c>
      <c r="AA447" s="478" t="str">
        <f t="shared" si="195"/>
        <v>Y</v>
      </c>
      <c r="AB447" s="478" t="str">
        <f t="shared" si="196"/>
        <v>Facility</v>
      </c>
    </row>
    <row r="448" spans="1:28" x14ac:dyDescent="0.2">
      <c r="A448" s="169" t="s">
        <v>341</v>
      </c>
      <c r="B448" s="169" t="s">
        <v>393</v>
      </c>
      <c r="C448" s="475">
        <v>17700</v>
      </c>
      <c r="D448" s="475">
        <v>7700</v>
      </c>
      <c r="E448" s="477" t="str">
        <f t="shared" si="174"/>
        <v>Urana Shire</v>
      </c>
      <c r="F448" s="477" t="str">
        <f t="shared" si="175"/>
        <v>N</v>
      </c>
      <c r="G448" s="477">
        <f t="shared" si="176"/>
        <v>8</v>
      </c>
      <c r="H448" s="477">
        <f t="shared" si="177"/>
        <v>0</v>
      </c>
      <c r="I448" s="478">
        <f t="shared" si="178"/>
        <v>1142</v>
      </c>
      <c r="J448" s="454"/>
      <c r="K448" s="478">
        <f t="shared" si="179"/>
        <v>500</v>
      </c>
      <c r="L448" s="478">
        <f t="shared" si="180"/>
        <v>0</v>
      </c>
      <c r="M448" s="478" t="str">
        <f t="shared" si="181"/>
        <v>Y</v>
      </c>
      <c r="N448" s="478">
        <f t="shared" si="182"/>
        <v>0</v>
      </c>
      <c r="O448" s="478" t="str">
        <f t="shared" si="183"/>
        <v>Y</v>
      </c>
      <c r="P448" s="478">
        <f t="shared" si="184"/>
        <v>0</v>
      </c>
      <c r="Q448" s="478">
        <f t="shared" si="185"/>
        <v>0</v>
      </c>
      <c r="R448" s="478">
        <f t="shared" si="186"/>
        <v>0</v>
      </c>
      <c r="S448" s="478">
        <f t="shared" si="187"/>
        <v>0</v>
      </c>
      <c r="T448" s="478">
        <f t="shared" si="188"/>
        <v>0</v>
      </c>
      <c r="U448" s="478">
        <f t="shared" si="189"/>
        <v>0</v>
      </c>
      <c r="V448" s="478">
        <f t="shared" si="190"/>
        <v>0</v>
      </c>
      <c r="W448" s="478">
        <f t="shared" si="191"/>
        <v>0</v>
      </c>
      <c r="X448" s="478">
        <f t="shared" si="192"/>
        <v>0</v>
      </c>
      <c r="Y448" s="478" t="str">
        <f t="shared" si="193"/>
        <v>Y</v>
      </c>
      <c r="Z448" s="478">
        <f t="shared" si="194"/>
        <v>0</v>
      </c>
      <c r="AA448" s="478">
        <f t="shared" si="195"/>
        <v>0</v>
      </c>
      <c r="AB448" s="478">
        <f t="shared" si="196"/>
        <v>0</v>
      </c>
    </row>
    <row r="449" spans="1:28" x14ac:dyDescent="0.2">
      <c r="A449" s="169" t="s">
        <v>362</v>
      </c>
      <c r="B449" s="169" t="s">
        <v>470</v>
      </c>
      <c r="C449" s="475">
        <v>17750</v>
      </c>
      <c r="D449" s="475">
        <v>7750</v>
      </c>
      <c r="E449" s="477" t="str">
        <f t="shared" si="174"/>
        <v>Wagga Wagga</v>
      </c>
      <c r="F449" s="477" t="str">
        <f t="shared" si="175"/>
        <v>N</v>
      </c>
      <c r="G449" s="477">
        <f t="shared" si="176"/>
        <v>4</v>
      </c>
      <c r="H449" s="477">
        <f t="shared" si="177"/>
        <v>0</v>
      </c>
      <c r="I449" s="478">
        <f t="shared" si="178"/>
        <v>63428</v>
      </c>
      <c r="J449" s="454"/>
      <c r="K449" s="478">
        <f t="shared" si="179"/>
        <v>23873</v>
      </c>
      <c r="L449" s="478">
        <f t="shared" si="180"/>
        <v>0</v>
      </c>
      <c r="M449" s="478" t="str">
        <f t="shared" si="181"/>
        <v>Y</v>
      </c>
      <c r="N449" s="478">
        <f t="shared" si="182"/>
        <v>0</v>
      </c>
      <c r="O449" s="478" t="str">
        <f t="shared" si="183"/>
        <v>Y</v>
      </c>
      <c r="P449" s="478">
        <f t="shared" si="184"/>
        <v>0</v>
      </c>
      <c r="Q449" s="478">
        <f t="shared" si="185"/>
        <v>0</v>
      </c>
      <c r="R449" s="478">
        <f t="shared" si="186"/>
        <v>0</v>
      </c>
      <c r="S449" s="478" t="str">
        <f t="shared" si="187"/>
        <v>Y</v>
      </c>
      <c r="T449" s="478">
        <f t="shared" si="188"/>
        <v>0</v>
      </c>
      <c r="U449" s="478" t="str">
        <f t="shared" si="189"/>
        <v>Y</v>
      </c>
      <c r="V449" s="478">
        <f t="shared" si="190"/>
        <v>0</v>
      </c>
      <c r="W449" s="478">
        <f t="shared" si="191"/>
        <v>0</v>
      </c>
      <c r="X449" s="478">
        <f t="shared" si="192"/>
        <v>0</v>
      </c>
      <c r="Y449" s="478">
        <f t="shared" si="193"/>
        <v>0</v>
      </c>
      <c r="Z449" s="478">
        <f t="shared" si="194"/>
        <v>0</v>
      </c>
      <c r="AA449" s="478" t="str">
        <f t="shared" si="195"/>
        <v>Y</v>
      </c>
      <c r="AB449" s="478" t="str">
        <f t="shared" si="196"/>
        <v>Facility</v>
      </c>
    </row>
    <row r="450" spans="1:28" x14ac:dyDescent="0.2">
      <c r="A450" s="169" t="s">
        <v>341</v>
      </c>
      <c r="B450" s="169" t="s">
        <v>438</v>
      </c>
      <c r="C450" s="475">
        <v>17800</v>
      </c>
      <c r="D450" s="475">
        <v>7800</v>
      </c>
      <c r="E450" s="477" t="str">
        <f t="shared" si="174"/>
        <v>Wakool</v>
      </c>
      <c r="F450" s="477" t="str">
        <f t="shared" si="175"/>
        <v>N</v>
      </c>
      <c r="G450" s="477">
        <f t="shared" si="176"/>
        <v>9</v>
      </c>
      <c r="H450" s="477">
        <f t="shared" si="177"/>
        <v>0</v>
      </c>
      <c r="I450" s="478">
        <f t="shared" si="178"/>
        <v>3987</v>
      </c>
      <c r="J450" s="454"/>
      <c r="K450" s="478">
        <f t="shared" si="179"/>
        <v>2863</v>
      </c>
      <c r="L450" s="478">
        <f t="shared" si="180"/>
        <v>0</v>
      </c>
      <c r="M450" s="478" t="str">
        <f t="shared" si="181"/>
        <v>Y</v>
      </c>
      <c r="N450" s="478">
        <f t="shared" si="182"/>
        <v>0</v>
      </c>
      <c r="O450" s="478" t="str">
        <f t="shared" si="183"/>
        <v>Y</v>
      </c>
      <c r="P450" s="478">
        <f t="shared" si="184"/>
        <v>0</v>
      </c>
      <c r="Q450" s="478">
        <f t="shared" si="185"/>
        <v>0</v>
      </c>
      <c r="R450" s="478">
        <f t="shared" si="186"/>
        <v>0</v>
      </c>
      <c r="S450" s="478" t="str">
        <f t="shared" si="187"/>
        <v>Y</v>
      </c>
      <c r="T450" s="478">
        <f t="shared" si="188"/>
        <v>0</v>
      </c>
      <c r="U450" s="478">
        <f t="shared" si="189"/>
        <v>0</v>
      </c>
      <c r="V450" s="478">
        <f t="shared" si="190"/>
        <v>0</v>
      </c>
      <c r="W450" s="478">
        <f t="shared" si="191"/>
        <v>0</v>
      </c>
      <c r="X450" s="478">
        <f t="shared" si="192"/>
        <v>0</v>
      </c>
      <c r="Y450" s="478">
        <f t="shared" si="193"/>
        <v>0</v>
      </c>
      <c r="Z450" s="478">
        <f t="shared" si="194"/>
        <v>0</v>
      </c>
      <c r="AA450" s="478">
        <f t="shared" si="195"/>
        <v>0</v>
      </c>
      <c r="AB450" s="478">
        <f t="shared" si="196"/>
        <v>0</v>
      </c>
    </row>
    <row r="451" spans="1:28" x14ac:dyDescent="0.2">
      <c r="A451" s="169" t="s">
        <v>343</v>
      </c>
      <c r="B451" s="169" t="s">
        <v>471</v>
      </c>
      <c r="C451" s="475">
        <v>17850</v>
      </c>
      <c r="D451" s="475">
        <v>7850</v>
      </c>
      <c r="E451" s="477" t="str">
        <f t="shared" si="174"/>
        <v>Walcha</v>
      </c>
      <c r="F451" s="477" t="str">
        <f t="shared" si="175"/>
        <v>N</v>
      </c>
      <c r="G451" s="477">
        <f t="shared" si="176"/>
        <v>9</v>
      </c>
      <c r="H451" s="477">
        <f t="shared" si="177"/>
        <v>0</v>
      </c>
      <c r="I451" s="478">
        <f t="shared" si="178"/>
        <v>3064</v>
      </c>
      <c r="J451" s="454"/>
      <c r="K451" s="478">
        <f t="shared" si="179"/>
        <v>2138</v>
      </c>
      <c r="L451" s="478">
        <f t="shared" si="180"/>
        <v>0</v>
      </c>
      <c r="M451" s="478" t="str">
        <f t="shared" si="181"/>
        <v>Y</v>
      </c>
      <c r="N451" s="478">
        <f t="shared" si="182"/>
        <v>0</v>
      </c>
      <c r="O451" s="478" t="str">
        <f t="shared" si="183"/>
        <v>Y</v>
      </c>
      <c r="P451" s="478">
        <f t="shared" si="184"/>
        <v>0</v>
      </c>
      <c r="Q451" s="478">
        <f t="shared" si="185"/>
        <v>0</v>
      </c>
      <c r="R451" s="478">
        <f t="shared" si="186"/>
        <v>0</v>
      </c>
      <c r="S451" s="478" t="str">
        <f t="shared" si="187"/>
        <v>Y</v>
      </c>
      <c r="T451" s="478">
        <f t="shared" si="188"/>
        <v>0</v>
      </c>
      <c r="U451" s="478" t="str">
        <f t="shared" si="189"/>
        <v>Y</v>
      </c>
      <c r="V451" s="478">
        <f t="shared" si="190"/>
        <v>0</v>
      </c>
      <c r="W451" s="478">
        <f t="shared" si="191"/>
        <v>0</v>
      </c>
      <c r="X451" s="478">
        <f t="shared" si="192"/>
        <v>0</v>
      </c>
      <c r="Y451" s="478">
        <f t="shared" si="193"/>
        <v>0</v>
      </c>
      <c r="Z451" s="478">
        <f t="shared" si="194"/>
        <v>0</v>
      </c>
      <c r="AA451" s="478" t="str">
        <f t="shared" si="195"/>
        <v>Y</v>
      </c>
      <c r="AB451" s="478" t="str">
        <f t="shared" si="196"/>
        <v>Facility</v>
      </c>
    </row>
    <row r="452" spans="1:28" x14ac:dyDescent="0.2">
      <c r="A452" s="169" t="s">
        <v>353</v>
      </c>
      <c r="B452" s="169" t="s">
        <v>472</v>
      </c>
      <c r="C452" s="475">
        <v>17900</v>
      </c>
      <c r="D452" s="475">
        <v>7900</v>
      </c>
      <c r="E452" s="477" t="str">
        <f t="shared" si="174"/>
        <v>Walgett</v>
      </c>
      <c r="F452" s="477" t="str">
        <f t="shared" si="175"/>
        <v>N</v>
      </c>
      <c r="G452" s="477">
        <f t="shared" si="176"/>
        <v>10</v>
      </c>
      <c r="H452" s="477">
        <f t="shared" si="177"/>
        <v>0</v>
      </c>
      <c r="I452" s="478">
        <f t="shared" si="178"/>
        <v>6791</v>
      </c>
      <c r="J452" s="454"/>
      <c r="K452" s="478">
        <f t="shared" si="179"/>
        <v>3634</v>
      </c>
      <c r="L452" s="478">
        <f t="shared" si="180"/>
        <v>0</v>
      </c>
      <c r="M452" s="478" t="str">
        <f t="shared" si="181"/>
        <v>Y</v>
      </c>
      <c r="N452" s="478">
        <f t="shared" si="182"/>
        <v>0</v>
      </c>
      <c r="O452" s="478" t="str">
        <f t="shared" si="183"/>
        <v>Y</v>
      </c>
      <c r="P452" s="478">
        <f t="shared" si="184"/>
        <v>0</v>
      </c>
      <c r="Q452" s="478">
        <f t="shared" si="185"/>
        <v>0</v>
      </c>
      <c r="R452" s="478">
        <f t="shared" si="186"/>
        <v>0</v>
      </c>
      <c r="S452" s="478">
        <f t="shared" si="187"/>
        <v>0</v>
      </c>
      <c r="T452" s="478">
        <f t="shared" si="188"/>
        <v>0</v>
      </c>
      <c r="U452" s="478">
        <f t="shared" si="189"/>
        <v>0</v>
      </c>
      <c r="V452" s="478">
        <f t="shared" si="190"/>
        <v>0</v>
      </c>
      <c r="W452" s="478">
        <f t="shared" si="191"/>
        <v>0</v>
      </c>
      <c r="X452" s="478">
        <f t="shared" si="192"/>
        <v>0</v>
      </c>
      <c r="Y452" s="478">
        <f t="shared" si="193"/>
        <v>0</v>
      </c>
      <c r="Z452" s="478">
        <f t="shared" si="194"/>
        <v>0</v>
      </c>
      <c r="AA452" s="478" t="str">
        <f t="shared" si="195"/>
        <v>Y</v>
      </c>
      <c r="AB452" s="478" t="str">
        <f t="shared" si="196"/>
        <v>Facility</v>
      </c>
    </row>
    <row r="453" spans="1:28" x14ac:dyDescent="0.2">
      <c r="A453" s="169" t="s">
        <v>353</v>
      </c>
      <c r="B453" s="169" t="s">
        <v>473</v>
      </c>
      <c r="C453" s="475">
        <v>17950</v>
      </c>
      <c r="D453" s="475">
        <v>7950</v>
      </c>
      <c r="E453" s="477" t="str">
        <f t="shared" si="174"/>
        <v>Warren Shire</v>
      </c>
      <c r="F453" s="477" t="str">
        <f t="shared" si="175"/>
        <v>N</v>
      </c>
      <c r="G453" s="477">
        <f t="shared" si="176"/>
        <v>9</v>
      </c>
      <c r="H453" s="477">
        <f t="shared" si="177"/>
        <v>0</v>
      </c>
      <c r="I453" s="478">
        <f t="shared" si="178"/>
        <v>2901</v>
      </c>
      <c r="J453" s="454"/>
      <c r="K453" s="478">
        <f t="shared" si="179"/>
        <v>867</v>
      </c>
      <c r="L453" s="478">
        <f t="shared" si="180"/>
        <v>0</v>
      </c>
      <c r="M453" s="478" t="str">
        <f t="shared" si="181"/>
        <v>Y</v>
      </c>
      <c r="N453" s="478">
        <f t="shared" si="182"/>
        <v>0</v>
      </c>
      <c r="O453" s="478" t="str">
        <f t="shared" si="183"/>
        <v>Y</v>
      </c>
      <c r="P453" s="478">
        <f t="shared" si="184"/>
        <v>0</v>
      </c>
      <c r="Q453" s="478">
        <f t="shared" si="185"/>
        <v>0</v>
      </c>
      <c r="R453" s="478">
        <f t="shared" si="186"/>
        <v>0</v>
      </c>
      <c r="S453" s="478">
        <f t="shared" si="187"/>
        <v>0</v>
      </c>
      <c r="T453" s="478">
        <f t="shared" si="188"/>
        <v>0</v>
      </c>
      <c r="U453" s="478">
        <f t="shared" si="189"/>
        <v>0</v>
      </c>
      <c r="V453" s="478">
        <f t="shared" si="190"/>
        <v>0</v>
      </c>
      <c r="W453" s="478">
        <f t="shared" si="191"/>
        <v>0</v>
      </c>
      <c r="X453" s="478">
        <f t="shared" si="192"/>
        <v>0</v>
      </c>
      <c r="Y453" s="478">
        <f t="shared" si="193"/>
        <v>0</v>
      </c>
      <c r="Z453" s="478">
        <f t="shared" si="194"/>
        <v>0</v>
      </c>
      <c r="AA453" s="478" t="str">
        <f t="shared" si="195"/>
        <v>Y</v>
      </c>
      <c r="AB453" s="478" t="str">
        <f t="shared" si="196"/>
        <v>Facility</v>
      </c>
    </row>
    <row r="454" spans="1:28" x14ac:dyDescent="0.2">
      <c r="A454" s="169" t="s">
        <v>353</v>
      </c>
      <c r="B454" s="169" t="s">
        <v>474</v>
      </c>
      <c r="C454" s="475">
        <v>18020</v>
      </c>
      <c r="D454" s="475">
        <v>8020</v>
      </c>
      <c r="E454" s="477" t="str">
        <f t="shared" si="174"/>
        <v>Warrumbungle</v>
      </c>
      <c r="F454" s="477" t="str">
        <f t="shared" si="175"/>
        <v>N</v>
      </c>
      <c r="G454" s="477">
        <f t="shared" si="176"/>
        <v>11</v>
      </c>
      <c r="H454" s="477">
        <f t="shared" si="177"/>
        <v>0</v>
      </c>
      <c r="I454" s="478">
        <f t="shared" si="178"/>
        <v>9728</v>
      </c>
      <c r="J454" s="454"/>
      <c r="K454" s="478">
        <f t="shared" si="179"/>
        <v>6117</v>
      </c>
      <c r="L454" s="478">
        <f t="shared" si="180"/>
        <v>0</v>
      </c>
      <c r="M454" s="478" t="str">
        <f t="shared" si="181"/>
        <v>Y</v>
      </c>
      <c r="N454" s="478">
        <f t="shared" si="182"/>
        <v>0</v>
      </c>
      <c r="O454" s="478" t="str">
        <f t="shared" si="183"/>
        <v>Y</v>
      </c>
      <c r="P454" s="478">
        <f t="shared" si="184"/>
        <v>0</v>
      </c>
      <c r="Q454" s="478">
        <f t="shared" si="185"/>
        <v>0</v>
      </c>
      <c r="R454" s="478">
        <f t="shared" si="186"/>
        <v>0</v>
      </c>
      <c r="S454" s="478" t="str">
        <f t="shared" si="187"/>
        <v>Y</v>
      </c>
      <c r="T454" s="478">
        <f t="shared" si="188"/>
        <v>0</v>
      </c>
      <c r="U454" s="478">
        <f t="shared" si="189"/>
        <v>0</v>
      </c>
      <c r="V454" s="478">
        <f t="shared" si="190"/>
        <v>0</v>
      </c>
      <c r="W454" s="478">
        <f t="shared" si="191"/>
        <v>0</v>
      </c>
      <c r="X454" s="478">
        <f t="shared" si="192"/>
        <v>0</v>
      </c>
      <c r="Y454" s="478" t="str">
        <f t="shared" si="193"/>
        <v>Y</v>
      </c>
      <c r="Z454" s="478">
        <f t="shared" si="194"/>
        <v>0</v>
      </c>
      <c r="AA454" s="478" t="str">
        <f t="shared" si="195"/>
        <v>Y</v>
      </c>
      <c r="AB454" s="478" t="str">
        <f t="shared" si="196"/>
        <v>Facility</v>
      </c>
    </row>
    <row r="455" spans="1:28" x14ac:dyDescent="0.2">
      <c r="A455" s="169" t="s">
        <v>353</v>
      </c>
      <c r="B455" s="169" t="s">
        <v>476</v>
      </c>
      <c r="C455" s="475">
        <v>18100</v>
      </c>
      <c r="D455" s="475">
        <v>8100</v>
      </c>
      <c r="E455" s="477" t="str">
        <f t="shared" si="174"/>
        <v>Weddin</v>
      </c>
      <c r="F455" s="477" t="str">
        <f t="shared" si="175"/>
        <v>N</v>
      </c>
      <c r="G455" s="477">
        <f t="shared" si="176"/>
        <v>9</v>
      </c>
      <c r="H455" s="477">
        <f t="shared" si="177"/>
        <v>0</v>
      </c>
      <c r="I455" s="478">
        <f t="shared" si="178"/>
        <v>3701</v>
      </c>
      <c r="J455" s="454"/>
      <c r="K455" s="478">
        <f t="shared" si="179"/>
        <v>2592</v>
      </c>
      <c r="L455" s="478">
        <f t="shared" si="180"/>
        <v>0</v>
      </c>
      <c r="M455" s="478" t="str">
        <f t="shared" si="181"/>
        <v>Y</v>
      </c>
      <c r="N455" s="478">
        <f t="shared" si="182"/>
        <v>0</v>
      </c>
      <c r="O455" s="478" t="str">
        <f t="shared" si="183"/>
        <v>Y</v>
      </c>
      <c r="P455" s="478">
        <f t="shared" si="184"/>
        <v>0</v>
      </c>
      <c r="Q455" s="478">
        <f t="shared" si="185"/>
        <v>0</v>
      </c>
      <c r="R455" s="478">
        <f t="shared" si="186"/>
        <v>0</v>
      </c>
      <c r="S455" s="478" t="str">
        <f t="shared" si="187"/>
        <v>Y</v>
      </c>
      <c r="T455" s="478">
        <f t="shared" si="188"/>
        <v>0</v>
      </c>
      <c r="U455" s="478">
        <f t="shared" si="189"/>
        <v>0</v>
      </c>
      <c r="V455" s="478">
        <f t="shared" si="190"/>
        <v>0</v>
      </c>
      <c r="W455" s="478">
        <f t="shared" si="191"/>
        <v>0</v>
      </c>
      <c r="X455" s="478">
        <f t="shared" si="192"/>
        <v>0</v>
      </c>
      <c r="Y455" s="478" t="str">
        <f t="shared" si="193"/>
        <v>Y</v>
      </c>
      <c r="Z455" s="478">
        <f t="shared" si="194"/>
        <v>0</v>
      </c>
      <c r="AA455" s="478" t="str">
        <f t="shared" si="195"/>
        <v>Y</v>
      </c>
      <c r="AB455" s="478" t="str">
        <f t="shared" si="196"/>
        <v>Facility</v>
      </c>
    </row>
    <row r="456" spans="1:28" x14ac:dyDescent="0.2">
      <c r="A456" s="169" t="s">
        <v>353</v>
      </c>
      <c r="B456" s="169" t="s">
        <v>395</v>
      </c>
      <c r="C456" s="475">
        <v>18150</v>
      </c>
      <c r="D456" s="475">
        <v>8150</v>
      </c>
      <c r="E456" s="477" t="str">
        <f t="shared" si="174"/>
        <v>Wellington</v>
      </c>
      <c r="F456" s="477" t="str">
        <f t="shared" si="175"/>
        <v>N</v>
      </c>
      <c r="G456" s="477">
        <f t="shared" si="176"/>
        <v>10</v>
      </c>
      <c r="H456" s="477">
        <f t="shared" si="177"/>
        <v>0</v>
      </c>
      <c r="I456" s="478">
        <f t="shared" si="178"/>
        <v>9073</v>
      </c>
      <c r="J456" s="454"/>
      <c r="K456" s="478">
        <f t="shared" si="179"/>
        <v>4841</v>
      </c>
      <c r="L456" s="478">
        <f t="shared" si="180"/>
        <v>0</v>
      </c>
      <c r="M456" s="478" t="str">
        <f t="shared" si="181"/>
        <v>Y</v>
      </c>
      <c r="N456" s="478">
        <f t="shared" si="182"/>
        <v>0</v>
      </c>
      <c r="O456" s="478" t="str">
        <f t="shared" si="183"/>
        <v>Y</v>
      </c>
      <c r="P456" s="478">
        <f t="shared" si="184"/>
        <v>0</v>
      </c>
      <c r="Q456" s="478">
        <f t="shared" si="185"/>
        <v>0</v>
      </c>
      <c r="R456" s="478">
        <f t="shared" si="186"/>
        <v>0</v>
      </c>
      <c r="S456" s="478">
        <f t="shared" si="187"/>
        <v>0</v>
      </c>
      <c r="T456" s="478">
        <f t="shared" si="188"/>
        <v>0</v>
      </c>
      <c r="U456" s="478">
        <f t="shared" si="189"/>
        <v>0</v>
      </c>
      <c r="V456" s="478">
        <f t="shared" si="190"/>
        <v>0</v>
      </c>
      <c r="W456" s="478">
        <f t="shared" si="191"/>
        <v>0</v>
      </c>
      <c r="X456" s="478">
        <f t="shared" si="192"/>
        <v>0</v>
      </c>
      <c r="Y456" s="478">
        <f t="shared" si="193"/>
        <v>0</v>
      </c>
      <c r="Z456" s="478">
        <f t="shared" si="194"/>
        <v>0</v>
      </c>
      <c r="AA456" s="478" t="str">
        <f t="shared" si="195"/>
        <v>Y</v>
      </c>
      <c r="AB456" s="478" t="str">
        <f t="shared" si="196"/>
        <v>Facility</v>
      </c>
    </row>
    <row r="457" spans="1:28" x14ac:dyDescent="0.2">
      <c r="A457" s="169" t="s">
        <v>341</v>
      </c>
      <c r="B457" s="169" t="s">
        <v>477</v>
      </c>
      <c r="C457" s="475">
        <v>18200</v>
      </c>
      <c r="D457" s="475">
        <v>8200</v>
      </c>
      <c r="E457" s="477" t="str">
        <f t="shared" si="174"/>
        <v>Wentworth</v>
      </c>
      <c r="F457" s="477" t="str">
        <f t="shared" si="175"/>
        <v>N</v>
      </c>
      <c r="G457" s="477">
        <f t="shared" si="176"/>
        <v>10</v>
      </c>
      <c r="H457" s="477">
        <f t="shared" si="177"/>
        <v>0</v>
      </c>
      <c r="I457" s="478">
        <f t="shared" si="178"/>
        <v>6883</v>
      </c>
      <c r="J457" s="454"/>
      <c r="K457" s="478">
        <f t="shared" si="179"/>
        <v>3806</v>
      </c>
      <c r="L457" s="478">
        <f t="shared" si="180"/>
        <v>0</v>
      </c>
      <c r="M457" s="478" t="str">
        <f t="shared" si="181"/>
        <v>Y</v>
      </c>
      <c r="N457" s="478">
        <f t="shared" si="182"/>
        <v>0</v>
      </c>
      <c r="O457" s="478" t="str">
        <f t="shared" si="183"/>
        <v>Y</v>
      </c>
      <c r="P457" s="478">
        <f t="shared" si="184"/>
        <v>0</v>
      </c>
      <c r="Q457" s="478">
        <f t="shared" si="185"/>
        <v>0</v>
      </c>
      <c r="R457" s="478">
        <f t="shared" si="186"/>
        <v>0</v>
      </c>
      <c r="S457" s="478">
        <f t="shared" si="187"/>
        <v>0</v>
      </c>
      <c r="T457" s="478">
        <f t="shared" si="188"/>
        <v>0</v>
      </c>
      <c r="U457" s="478">
        <f t="shared" si="189"/>
        <v>0</v>
      </c>
      <c r="V457" s="478">
        <f t="shared" si="190"/>
        <v>0</v>
      </c>
      <c r="W457" s="478">
        <f t="shared" si="191"/>
        <v>0</v>
      </c>
      <c r="X457" s="478">
        <f t="shared" si="192"/>
        <v>0</v>
      </c>
      <c r="Y457" s="478" t="str">
        <f t="shared" si="193"/>
        <v>Y</v>
      </c>
      <c r="Z457" s="478">
        <f t="shared" si="194"/>
        <v>0</v>
      </c>
      <c r="AA457" s="478" t="str">
        <f t="shared" si="195"/>
        <v>Y</v>
      </c>
      <c r="AB457" s="478" t="str">
        <f t="shared" si="196"/>
        <v>Facility</v>
      </c>
    </row>
    <row r="458" spans="1:28" x14ac:dyDescent="0.2">
      <c r="A458" s="169" t="s">
        <v>356</v>
      </c>
      <c r="B458" s="169" t="s">
        <v>483</v>
      </c>
      <c r="C458" s="475">
        <v>18710</v>
      </c>
      <c r="D458" s="475">
        <v>8710</v>
      </c>
      <c r="E458" s="477" t="str">
        <f t="shared" si="174"/>
        <v>Yass</v>
      </c>
      <c r="F458" s="477" t="str">
        <f t="shared" si="175"/>
        <v>N</v>
      </c>
      <c r="G458" s="477">
        <f t="shared" si="176"/>
        <v>11</v>
      </c>
      <c r="H458" s="477">
        <f t="shared" si="177"/>
        <v>0</v>
      </c>
      <c r="I458" s="478">
        <f t="shared" si="178"/>
        <v>16564</v>
      </c>
      <c r="J458" s="454"/>
      <c r="K458" s="478">
        <f t="shared" si="179"/>
        <v>7181</v>
      </c>
      <c r="L458" s="478">
        <f t="shared" si="180"/>
        <v>0</v>
      </c>
      <c r="M458" s="478" t="str">
        <f t="shared" si="181"/>
        <v>Y</v>
      </c>
      <c r="N458" s="478">
        <f t="shared" si="182"/>
        <v>0</v>
      </c>
      <c r="O458" s="478" t="str">
        <f t="shared" si="183"/>
        <v>Y</v>
      </c>
      <c r="P458" s="478">
        <f t="shared" si="184"/>
        <v>0</v>
      </c>
      <c r="Q458" s="478">
        <f t="shared" si="185"/>
        <v>0</v>
      </c>
      <c r="R458" s="478">
        <f t="shared" si="186"/>
        <v>0</v>
      </c>
      <c r="S458" s="478" t="str">
        <f t="shared" si="187"/>
        <v>Y</v>
      </c>
      <c r="T458" s="478">
        <f t="shared" si="188"/>
        <v>0</v>
      </c>
      <c r="U458" s="478">
        <f t="shared" si="189"/>
        <v>0</v>
      </c>
      <c r="V458" s="478">
        <f t="shared" si="190"/>
        <v>0</v>
      </c>
      <c r="W458" s="478">
        <f t="shared" si="191"/>
        <v>0</v>
      </c>
      <c r="X458" s="478">
        <f t="shared" si="192"/>
        <v>0</v>
      </c>
      <c r="Y458" s="478">
        <f t="shared" si="193"/>
        <v>0</v>
      </c>
      <c r="Z458" s="478">
        <f t="shared" si="194"/>
        <v>0</v>
      </c>
      <c r="AA458" s="478" t="str">
        <f t="shared" si="195"/>
        <v>Y</v>
      </c>
      <c r="AB458" s="478" t="str">
        <f t="shared" si="196"/>
        <v>Facility</v>
      </c>
    </row>
    <row r="459" spans="1:28" ht="13.5" thickBot="1" x14ac:dyDescent="0.25">
      <c r="A459" s="169" t="s">
        <v>356</v>
      </c>
      <c r="B459" s="169" t="s">
        <v>369</v>
      </c>
      <c r="C459" s="475">
        <v>18750</v>
      </c>
      <c r="D459" s="475">
        <v>8750</v>
      </c>
      <c r="E459" s="477" t="str">
        <f t="shared" si="174"/>
        <v>Young</v>
      </c>
      <c r="F459" s="477" t="str">
        <f t="shared" si="175"/>
        <v>N</v>
      </c>
      <c r="G459" s="477">
        <f t="shared" si="176"/>
        <v>11</v>
      </c>
      <c r="H459" s="477">
        <f t="shared" si="177"/>
        <v>0</v>
      </c>
      <c r="I459" s="478">
        <f t="shared" si="178"/>
        <v>12588</v>
      </c>
      <c r="J459" s="454"/>
      <c r="K459" s="478">
        <f t="shared" si="179"/>
        <v>6907</v>
      </c>
      <c r="L459" s="478">
        <f t="shared" si="180"/>
        <v>0</v>
      </c>
      <c r="M459" s="478" t="str">
        <f t="shared" si="181"/>
        <v>Y</v>
      </c>
      <c r="N459" s="478">
        <f t="shared" si="182"/>
        <v>0</v>
      </c>
      <c r="O459" s="478" t="str">
        <f t="shared" si="183"/>
        <v>Y</v>
      </c>
      <c r="P459" s="478">
        <f t="shared" si="184"/>
        <v>0</v>
      </c>
      <c r="Q459" s="478">
        <f t="shared" si="185"/>
        <v>0</v>
      </c>
      <c r="R459" s="478">
        <f t="shared" si="186"/>
        <v>0</v>
      </c>
      <c r="S459" s="478" t="str">
        <f t="shared" si="187"/>
        <v>Y</v>
      </c>
      <c r="T459" s="478">
        <f t="shared" si="188"/>
        <v>0</v>
      </c>
      <c r="U459" s="478" t="str">
        <f t="shared" si="189"/>
        <v>Y</v>
      </c>
      <c r="V459" s="478">
        <f t="shared" si="190"/>
        <v>0</v>
      </c>
      <c r="W459" s="478">
        <f t="shared" si="191"/>
        <v>0</v>
      </c>
      <c r="X459" s="478">
        <f t="shared" si="192"/>
        <v>0</v>
      </c>
      <c r="Y459" s="478">
        <f t="shared" si="193"/>
        <v>0</v>
      </c>
      <c r="Z459" s="478">
        <f t="shared" si="194"/>
        <v>0</v>
      </c>
      <c r="AA459" s="478" t="str">
        <f t="shared" si="195"/>
        <v>Y</v>
      </c>
      <c r="AB459" s="478" t="str">
        <f t="shared" si="196"/>
        <v>Facility</v>
      </c>
    </row>
    <row r="460" spans="1:28" ht="13.5" thickTop="1" x14ac:dyDescent="0.2">
      <c r="A460" s="169"/>
      <c r="B460" s="169"/>
      <c r="C460" s="479"/>
      <c r="D460" s="479"/>
      <c r="E460" s="479"/>
      <c r="F460" s="479"/>
      <c r="G460" s="479"/>
      <c r="H460" s="479"/>
      <c r="I460" s="481">
        <f t="shared" ref="I460" si="197">COUNTIF(I380:I459,"&gt;0")</f>
        <v>80</v>
      </c>
      <c r="J460" s="480"/>
      <c r="K460" s="481">
        <f t="shared" ref="K460" si="198">COUNTIF(K380:K459,"&gt;0")</f>
        <v>80</v>
      </c>
      <c r="L460"/>
      <c r="M460"/>
      <c r="N460"/>
      <c r="O460"/>
      <c r="P460"/>
      <c r="Q460"/>
      <c r="R460"/>
      <c r="S460"/>
      <c r="T460"/>
      <c r="U460"/>
      <c r="V460"/>
      <c r="W460"/>
      <c r="Y460"/>
    </row>
    <row r="461" spans="1:28" x14ac:dyDescent="0.2">
      <c r="A461" s="169"/>
      <c r="B461" s="169"/>
      <c r="C461" s="475"/>
      <c r="D461" s="475"/>
      <c r="E461" s="482"/>
      <c r="F461" s="482"/>
      <c r="G461" s="482"/>
      <c r="H461" s="475"/>
      <c r="I461" s="484">
        <f t="shared" ref="I461" si="199">SUM(I380:I459)</f>
        <v>1014208</v>
      </c>
      <c r="J461" s="483"/>
      <c r="K461" s="484">
        <f t="shared" ref="K461" si="200">SUM(K380:K459)</f>
        <v>492190</v>
      </c>
      <c r="L461"/>
      <c r="M461"/>
      <c r="N461"/>
      <c r="O461"/>
      <c r="P461"/>
      <c r="Q461"/>
      <c r="R461"/>
      <c r="S461"/>
      <c r="T461"/>
      <c r="U461"/>
      <c r="V461"/>
      <c r="W461"/>
      <c r="Y461"/>
    </row>
    <row r="462" spans="1:28" x14ac:dyDescent="0.2">
      <c r="A462" s="169"/>
      <c r="B462" s="169"/>
      <c r="C462" s="475"/>
      <c r="D462" s="475"/>
      <c r="E462" s="482"/>
      <c r="F462" s="482"/>
      <c r="G462" s="482"/>
      <c r="H462" s="475"/>
      <c r="I462" s="478">
        <f t="shared" ref="I462" si="201">MIN(I380:I459)</f>
        <v>1142</v>
      </c>
      <c r="J462" s="483"/>
      <c r="K462" s="478">
        <f t="shared" ref="K462" si="202">MIN(K380:K459)</f>
        <v>500</v>
      </c>
      <c r="L462"/>
      <c r="M462"/>
      <c r="N462"/>
      <c r="O462"/>
      <c r="P462"/>
      <c r="Q462"/>
      <c r="R462"/>
      <c r="S462"/>
      <c r="T462"/>
      <c r="U462"/>
      <c r="V462"/>
      <c r="W462"/>
      <c r="Y462"/>
    </row>
    <row r="463" spans="1:28" x14ac:dyDescent="0.2">
      <c r="A463" s="169"/>
      <c r="B463" s="169"/>
      <c r="C463" s="475"/>
      <c r="D463" s="475"/>
      <c r="E463" s="482"/>
      <c r="F463" s="482"/>
      <c r="G463" s="482"/>
      <c r="H463" s="475"/>
      <c r="I463" s="478">
        <f t="shared" ref="I463" si="203">MAX(I380:I459)</f>
        <v>63428</v>
      </c>
      <c r="J463" s="483"/>
      <c r="K463" s="478">
        <f t="shared" ref="K463" si="204">MAX(K380:K459)</f>
        <v>27545</v>
      </c>
      <c r="L463"/>
      <c r="M463"/>
      <c r="N463"/>
      <c r="O463"/>
      <c r="P463"/>
      <c r="Q463"/>
      <c r="R463"/>
      <c r="S463"/>
      <c r="T463"/>
      <c r="U463"/>
      <c r="V463"/>
      <c r="W463"/>
      <c r="Y463"/>
    </row>
    <row r="464" spans="1:28" x14ac:dyDescent="0.2">
      <c r="A464" s="169"/>
      <c r="B464" s="169"/>
      <c r="C464" s="475"/>
      <c r="D464" s="475"/>
      <c r="E464" s="482"/>
      <c r="F464" s="482"/>
      <c r="G464" s="482"/>
      <c r="H464" s="475"/>
      <c r="I464" s="478">
        <f t="shared" ref="I464" si="205">AVERAGE(I380:I459)</f>
        <v>12677.6</v>
      </c>
      <c r="J464" s="483"/>
      <c r="K464" s="478">
        <f t="shared" ref="K464" si="206">AVERAGE(K380:K459)</f>
        <v>6152.375</v>
      </c>
      <c r="L464"/>
      <c r="M464"/>
      <c r="N464"/>
      <c r="O464"/>
      <c r="P464"/>
      <c r="Q464"/>
      <c r="R464"/>
      <c r="S464"/>
      <c r="T464"/>
      <c r="U464"/>
      <c r="V464"/>
      <c r="W464"/>
      <c r="Y464"/>
    </row>
    <row r="465" spans="1:28" ht="13.5" thickBot="1" x14ac:dyDescent="0.25">
      <c r="A465" s="169"/>
      <c r="B465" s="169"/>
      <c r="C465" s="485"/>
      <c r="D465" s="485"/>
      <c r="E465" s="486"/>
      <c r="F465" s="486"/>
      <c r="G465" s="486"/>
      <c r="H465" s="485"/>
      <c r="I465" s="487">
        <f t="shared" ref="I465" si="207">MEDIAN(I380:I459)</f>
        <v>7514</v>
      </c>
      <c r="J465" s="483"/>
      <c r="K465" s="487">
        <f t="shared" ref="K465" si="208">MEDIAN(K380:K459)</f>
        <v>3867</v>
      </c>
      <c r="L465"/>
      <c r="M465"/>
      <c r="N465"/>
      <c r="O465"/>
      <c r="P465"/>
      <c r="Q465"/>
      <c r="R465"/>
      <c r="S465"/>
      <c r="T465"/>
      <c r="U465"/>
      <c r="V465"/>
      <c r="W465"/>
      <c r="Y465"/>
    </row>
    <row r="466" spans="1:28" ht="13.5" thickTop="1" x14ac:dyDescent="0.2">
      <c r="A466" s="169"/>
      <c r="B466" s="169"/>
      <c r="D466" s="488" t="s">
        <v>485</v>
      </c>
      <c r="E466" s="489"/>
      <c r="G466"/>
      <c r="H466"/>
      <c r="I466"/>
      <c r="K466"/>
      <c r="L466"/>
      <c r="M466"/>
      <c r="N466"/>
      <c r="O466"/>
      <c r="P466"/>
      <c r="Q466"/>
      <c r="R466"/>
      <c r="S466"/>
      <c r="T466"/>
      <c r="U466"/>
      <c r="V466"/>
      <c r="W466"/>
      <c r="Y466"/>
    </row>
    <row r="467" spans="1:28" x14ac:dyDescent="0.2">
      <c r="A467" s="169"/>
      <c r="B467" s="169"/>
      <c r="D467" s="488"/>
      <c r="E467" s="489"/>
      <c r="F467" s="489"/>
      <c r="G467" s="489"/>
      <c r="H467" s="467"/>
      <c r="I467" s="467"/>
      <c r="J467" s="468"/>
      <c r="K467" s="469"/>
      <c r="L467" s="469"/>
      <c r="M467" s="469"/>
      <c r="N467" s="469"/>
      <c r="O467" s="469"/>
      <c r="P467" s="469"/>
      <c r="Q467"/>
      <c r="R467"/>
      <c r="S467"/>
      <c r="T467"/>
      <c r="U467"/>
      <c r="V467"/>
      <c r="W467"/>
      <c r="Y467"/>
    </row>
    <row r="468" spans="1:28" x14ac:dyDescent="0.2">
      <c r="A468" s="169"/>
      <c r="B468" s="169"/>
      <c r="D468" s="465"/>
      <c r="E468" s="489"/>
      <c r="F468" s="489"/>
      <c r="G468" s="489"/>
      <c r="H468" s="490"/>
      <c r="I468" s="490"/>
      <c r="J468" s="468"/>
      <c r="K468" s="469"/>
      <c r="L468" s="469"/>
      <c r="M468" s="469"/>
      <c r="N468" s="469"/>
      <c r="O468" s="469"/>
      <c r="P468" s="469"/>
      <c r="Q468"/>
      <c r="R468"/>
      <c r="S468"/>
      <c r="T468"/>
      <c r="U468"/>
      <c r="V468"/>
      <c r="W468"/>
      <c r="Y468"/>
    </row>
    <row r="469" spans="1:28" ht="15.75" x14ac:dyDescent="0.25">
      <c r="A469" s="169"/>
      <c r="B469" s="169"/>
      <c r="D469" s="470" t="s">
        <v>488</v>
      </c>
      <c r="E469" s="471"/>
      <c r="F469" s="471"/>
      <c r="G469" s="471"/>
      <c r="H469" s="472"/>
      <c r="I469" s="472"/>
      <c r="J469" s="473"/>
      <c r="K469" s="474"/>
      <c r="L469" s="474"/>
      <c r="M469" s="474"/>
      <c r="N469" s="474"/>
      <c r="O469" s="474"/>
      <c r="P469" s="474"/>
      <c r="Q469" s="474"/>
      <c r="R469" s="474"/>
      <c r="S469" s="474"/>
      <c r="T469" s="474"/>
      <c r="U469" s="474"/>
      <c r="V469" s="474"/>
      <c r="W469" s="474"/>
      <c r="X469" s="474"/>
      <c r="Y469" s="474"/>
      <c r="Z469" s="474"/>
      <c r="AA469" s="474"/>
      <c r="AB469" s="474"/>
    </row>
    <row r="470" spans="1:28" x14ac:dyDescent="0.2">
      <c r="A470" s="169" t="s">
        <v>345</v>
      </c>
      <c r="B470" s="169" t="s">
        <v>346</v>
      </c>
      <c r="C470" s="475">
        <v>10150</v>
      </c>
      <c r="D470" s="475">
        <v>150</v>
      </c>
      <c r="E470" s="477" t="str">
        <f t="shared" ref="E470:E520" si="209">VLOOKUP($D470,$D$3:$AB$155,2,FALSE)</f>
        <v>Ashfield</v>
      </c>
      <c r="F470" s="477" t="str">
        <f t="shared" ref="F470:F520" si="210">VLOOKUP($D470,$D$3:$AB$155,3,FALSE)</f>
        <v>S</v>
      </c>
      <c r="G470" s="477">
        <f t="shared" ref="G470:G520" si="211">VLOOKUP($D470,$D$3:$AB$155,4,FALSE)</f>
        <v>2</v>
      </c>
      <c r="H470" s="477">
        <f t="shared" ref="H470:H520" si="212">VLOOKUP($D470,$D$3:$AB$155,5,FALSE)</f>
        <v>0</v>
      </c>
      <c r="I470" s="478">
        <f t="shared" ref="I470:I520" si="213">VLOOKUP($D470,$D$3:$AB$155,6,FALSE)</f>
        <v>44540</v>
      </c>
      <c r="J470" s="454"/>
      <c r="K470" s="478">
        <f t="shared" ref="K470:K520" si="214">VLOOKUP($D470,$D$3:$AB$155,8,FALSE)</f>
        <v>16492</v>
      </c>
      <c r="L470" s="478">
        <f t="shared" ref="L470:L520" si="215">VLOOKUP($D470,$D$3:$AB$155,9,FALSE)</f>
        <v>0</v>
      </c>
      <c r="M470" s="478" t="str">
        <f t="shared" ref="M470:M520" si="216">VLOOKUP($D470,$D$3:$AB$155,10,FALSE)</f>
        <v>Y</v>
      </c>
      <c r="N470" s="478">
        <f t="shared" ref="N470:N520" si="217">VLOOKUP($D470,$D$3:$AB$155,11,FALSE)</f>
        <v>0</v>
      </c>
      <c r="O470" s="478" t="str">
        <f t="shared" ref="O470:O520" si="218">VLOOKUP($D470,$D$3:$AB$155,12,FALSE)</f>
        <v>Y</v>
      </c>
      <c r="P470" s="478">
        <f t="shared" ref="P470:P520" si="219">VLOOKUP($D470,$D$3:$AB$155,13,FALSE)</f>
        <v>0</v>
      </c>
      <c r="Q470" s="478">
        <f t="shared" ref="Q470:Q520" si="220">VLOOKUP($D470,$D$3:$AB$155,14,FALSE)</f>
        <v>0</v>
      </c>
      <c r="R470" s="478">
        <f t="shared" ref="R470:R520" si="221">VLOOKUP($D470,$D$3:$AB$155,15,FALSE)</f>
        <v>0</v>
      </c>
      <c r="S470" s="478" t="str">
        <f t="shared" ref="S470:S520" si="222">VLOOKUP($D470,$D$3:$AB$155,16,FALSE)</f>
        <v>Y</v>
      </c>
      <c r="T470" s="478">
        <f t="shared" ref="T470:T520" si="223">VLOOKUP($D470,$D$3:$AB$155,17,FALSE)</f>
        <v>0</v>
      </c>
      <c r="U470" s="478" t="str">
        <f t="shared" ref="U470:U520" si="224">VLOOKUP($D470,$D$3:$AB$155,18,FALSE)</f>
        <v>Y</v>
      </c>
      <c r="V470" s="478">
        <f t="shared" ref="V470:V520" si="225">VLOOKUP($D470,$D$3:$AB$155,19,FALSE)</f>
        <v>0</v>
      </c>
      <c r="W470" s="478">
        <f t="shared" ref="W470:W520" si="226">VLOOKUP($D470,$D$3:$AB$155,20,FALSE)</f>
        <v>0</v>
      </c>
      <c r="X470" s="478">
        <f t="shared" ref="X470:X520" si="227">VLOOKUP($D470,$D$3:$AB$155,21,FALSE)</f>
        <v>0</v>
      </c>
      <c r="Y470" s="478" t="str">
        <f t="shared" ref="Y470:Y520" si="228">VLOOKUP($D470,$D$3:$AB$155,22,FALSE)</f>
        <v>Y</v>
      </c>
      <c r="Z470" s="478">
        <f t="shared" ref="Z470:Z520" si="229">VLOOKUP($D470,$D$3:$AB$155,23,FALSE)</f>
        <v>0</v>
      </c>
      <c r="AA470" s="478" t="str">
        <f t="shared" ref="AA470:AA520" si="230">VLOOKUP($D470,$D$3:$AB$155,24,FALSE)</f>
        <v>Y</v>
      </c>
      <c r="AB470" s="478" t="str">
        <f t="shared" ref="AB470:AB520" si="231">VLOOKUP($D470,$D$3:$AB$155,25,FALSE)</f>
        <v>Facility</v>
      </c>
    </row>
    <row r="471" spans="1:28" x14ac:dyDescent="0.2">
      <c r="A471" s="169" t="s">
        <v>347</v>
      </c>
      <c r="B471" s="169" t="s">
        <v>348</v>
      </c>
      <c r="C471" s="475">
        <v>10200</v>
      </c>
      <c r="D471" s="475">
        <v>200</v>
      </c>
      <c r="E471" s="477" t="str">
        <f t="shared" si="209"/>
        <v>Auburn</v>
      </c>
      <c r="F471" s="477" t="str">
        <f t="shared" si="210"/>
        <v>S</v>
      </c>
      <c r="G471" s="477">
        <f t="shared" si="211"/>
        <v>2</v>
      </c>
      <c r="H471" s="477">
        <f t="shared" si="212"/>
        <v>0</v>
      </c>
      <c r="I471" s="478">
        <f t="shared" si="213"/>
        <v>88059</v>
      </c>
      <c r="J471" s="454"/>
      <c r="K471" s="478">
        <f t="shared" si="214"/>
        <v>26500</v>
      </c>
      <c r="L471" s="478">
        <f t="shared" si="215"/>
        <v>0</v>
      </c>
      <c r="M471" s="478" t="str">
        <f t="shared" si="216"/>
        <v>Y</v>
      </c>
      <c r="N471" s="478">
        <f t="shared" si="217"/>
        <v>0</v>
      </c>
      <c r="O471" s="478" t="str">
        <f t="shared" si="218"/>
        <v>Y</v>
      </c>
      <c r="P471" s="478">
        <f t="shared" si="219"/>
        <v>0</v>
      </c>
      <c r="Q471" s="478">
        <f t="shared" si="220"/>
        <v>0</v>
      </c>
      <c r="R471" s="478">
        <f t="shared" si="221"/>
        <v>0</v>
      </c>
      <c r="S471" s="478" t="str">
        <f t="shared" si="222"/>
        <v>Y</v>
      </c>
      <c r="T471" s="478">
        <f t="shared" si="223"/>
        <v>0</v>
      </c>
      <c r="U471" s="478" t="str">
        <f t="shared" si="224"/>
        <v>Y</v>
      </c>
      <c r="V471" s="478">
        <f t="shared" si="225"/>
        <v>0</v>
      </c>
      <c r="W471" s="478">
        <f t="shared" si="226"/>
        <v>0</v>
      </c>
      <c r="X471" s="478">
        <f t="shared" si="227"/>
        <v>0</v>
      </c>
      <c r="Y471" s="478" t="str">
        <f t="shared" si="228"/>
        <v>Y</v>
      </c>
      <c r="Z471" s="478">
        <f t="shared" si="229"/>
        <v>0</v>
      </c>
      <c r="AA471" s="478">
        <f t="shared" si="230"/>
        <v>0</v>
      </c>
      <c r="AB471" s="478">
        <f t="shared" si="231"/>
        <v>0</v>
      </c>
    </row>
    <row r="472" spans="1:28" x14ac:dyDescent="0.2">
      <c r="A472" s="169" t="s">
        <v>345</v>
      </c>
      <c r="B472" s="169" t="s">
        <v>352</v>
      </c>
      <c r="C472" s="475">
        <v>10350</v>
      </c>
      <c r="D472" s="475">
        <v>350</v>
      </c>
      <c r="E472" s="477" t="str">
        <f t="shared" si="209"/>
        <v>Bankstown</v>
      </c>
      <c r="F472" s="477" t="str">
        <f t="shared" si="210"/>
        <v>S</v>
      </c>
      <c r="G472" s="477">
        <f t="shared" si="211"/>
        <v>3</v>
      </c>
      <c r="H472" s="477">
        <f t="shared" si="212"/>
        <v>0</v>
      </c>
      <c r="I472" s="478">
        <f t="shared" si="213"/>
        <v>203202</v>
      </c>
      <c r="J472" s="454"/>
      <c r="K472" s="478">
        <f t="shared" si="214"/>
        <v>66498</v>
      </c>
      <c r="L472" s="478">
        <f t="shared" si="215"/>
        <v>0</v>
      </c>
      <c r="M472" s="478" t="str">
        <f t="shared" si="216"/>
        <v>Y</v>
      </c>
      <c r="N472" s="478">
        <f t="shared" si="217"/>
        <v>0</v>
      </c>
      <c r="O472" s="478" t="str">
        <f t="shared" si="218"/>
        <v>Y</v>
      </c>
      <c r="P472" s="478">
        <f t="shared" si="219"/>
        <v>0</v>
      </c>
      <c r="Q472" s="478">
        <f t="shared" si="220"/>
        <v>0</v>
      </c>
      <c r="R472" s="478">
        <f t="shared" si="221"/>
        <v>0</v>
      </c>
      <c r="S472" s="478" t="str">
        <f t="shared" si="222"/>
        <v>Y</v>
      </c>
      <c r="T472" s="478">
        <f t="shared" si="223"/>
        <v>0</v>
      </c>
      <c r="U472" s="478" t="str">
        <f t="shared" si="224"/>
        <v>Y</v>
      </c>
      <c r="V472" s="478">
        <f t="shared" si="225"/>
        <v>0</v>
      </c>
      <c r="W472" s="478">
        <f t="shared" si="226"/>
        <v>0</v>
      </c>
      <c r="X472" s="478">
        <f t="shared" si="227"/>
        <v>0</v>
      </c>
      <c r="Y472" s="478" t="str">
        <f t="shared" si="228"/>
        <v>Y</v>
      </c>
      <c r="Z472" s="478">
        <f t="shared" si="229"/>
        <v>0</v>
      </c>
      <c r="AA472" s="478" t="str">
        <f t="shared" si="230"/>
        <v>Y</v>
      </c>
      <c r="AB472" s="478" t="str">
        <f t="shared" si="231"/>
        <v>Ewaste</v>
      </c>
    </row>
    <row r="473" spans="1:28" x14ac:dyDescent="0.2">
      <c r="A473" s="169" t="s">
        <v>347</v>
      </c>
      <c r="B473" s="169" t="s">
        <v>355</v>
      </c>
      <c r="C473" s="475">
        <v>17420</v>
      </c>
      <c r="D473" s="475">
        <v>500</v>
      </c>
      <c r="E473" s="477" t="str">
        <f t="shared" si="209"/>
        <v>Hills Shire</v>
      </c>
      <c r="F473" s="477" t="str">
        <f t="shared" si="210"/>
        <v>S</v>
      </c>
      <c r="G473" s="477">
        <f t="shared" si="211"/>
        <v>7</v>
      </c>
      <c r="H473" s="477">
        <f t="shared" si="212"/>
        <v>0</v>
      </c>
      <c r="I473" s="478">
        <f t="shared" si="213"/>
        <v>192230</v>
      </c>
      <c r="J473" s="454"/>
      <c r="K473" s="478">
        <f t="shared" si="214"/>
        <v>65352</v>
      </c>
      <c r="L473" s="478">
        <f t="shared" si="215"/>
        <v>0</v>
      </c>
      <c r="M473" s="478" t="str">
        <f t="shared" si="216"/>
        <v>Y</v>
      </c>
      <c r="N473" s="478">
        <f t="shared" si="217"/>
        <v>0</v>
      </c>
      <c r="O473" s="478" t="str">
        <f t="shared" si="218"/>
        <v>Y</v>
      </c>
      <c r="P473" s="478">
        <f t="shared" si="219"/>
        <v>0</v>
      </c>
      <c r="Q473" s="478">
        <f t="shared" si="220"/>
        <v>0</v>
      </c>
      <c r="R473" s="478">
        <f t="shared" si="221"/>
        <v>0</v>
      </c>
      <c r="S473" s="478" t="str">
        <f t="shared" si="222"/>
        <v>Y</v>
      </c>
      <c r="T473" s="478">
        <f t="shared" si="223"/>
        <v>0</v>
      </c>
      <c r="U473" s="478" t="str">
        <f t="shared" si="224"/>
        <v>Y</v>
      </c>
      <c r="V473" s="478">
        <f t="shared" si="225"/>
        <v>0</v>
      </c>
      <c r="W473" s="478">
        <f t="shared" si="226"/>
        <v>0</v>
      </c>
      <c r="X473" s="478">
        <f t="shared" si="227"/>
        <v>0</v>
      </c>
      <c r="Y473" s="478" t="str">
        <f t="shared" si="228"/>
        <v>Y</v>
      </c>
      <c r="Z473" s="478">
        <f t="shared" si="229"/>
        <v>0</v>
      </c>
      <c r="AA473" s="478" t="str">
        <f t="shared" si="230"/>
        <v>Y</v>
      </c>
      <c r="AB473" s="478" t="str">
        <f t="shared" si="231"/>
        <v>Facility</v>
      </c>
    </row>
    <row r="474" spans="1:28" x14ac:dyDescent="0.2">
      <c r="A474" s="169" t="s">
        <v>347</v>
      </c>
      <c r="B474" s="169" t="s">
        <v>361</v>
      </c>
      <c r="C474" s="475">
        <v>10750</v>
      </c>
      <c r="D474" s="475">
        <v>750</v>
      </c>
      <c r="E474" s="477" t="str">
        <f t="shared" si="209"/>
        <v>Blacktown</v>
      </c>
      <c r="F474" s="477" t="str">
        <f t="shared" si="210"/>
        <v>S</v>
      </c>
      <c r="G474" s="477">
        <f t="shared" si="211"/>
        <v>3</v>
      </c>
      <c r="H474" s="477">
        <f t="shared" si="212"/>
        <v>0</v>
      </c>
      <c r="I474" s="478">
        <f t="shared" si="213"/>
        <v>339328</v>
      </c>
      <c r="J474" s="454"/>
      <c r="K474" s="478">
        <f t="shared" si="214"/>
        <v>108900</v>
      </c>
      <c r="L474" s="478">
        <f t="shared" si="215"/>
        <v>0</v>
      </c>
      <c r="M474" s="478" t="str">
        <f t="shared" si="216"/>
        <v>Y</v>
      </c>
      <c r="N474" s="478">
        <f t="shared" si="217"/>
        <v>0</v>
      </c>
      <c r="O474" s="478" t="str">
        <f t="shared" si="218"/>
        <v>Y</v>
      </c>
      <c r="P474" s="478">
        <f t="shared" si="219"/>
        <v>0</v>
      </c>
      <c r="Q474" s="478" t="str">
        <f t="shared" si="220"/>
        <v>Y</v>
      </c>
      <c r="R474" s="478">
        <f t="shared" si="221"/>
        <v>0</v>
      </c>
      <c r="S474" s="478" t="str">
        <f t="shared" si="222"/>
        <v>Y</v>
      </c>
      <c r="T474" s="478">
        <f t="shared" si="223"/>
        <v>0</v>
      </c>
      <c r="U474" s="478">
        <f t="shared" si="224"/>
        <v>0</v>
      </c>
      <c r="V474" s="478">
        <f t="shared" si="225"/>
        <v>0</v>
      </c>
      <c r="W474" s="478">
        <f t="shared" si="226"/>
        <v>0</v>
      </c>
      <c r="X474" s="478">
        <f t="shared" si="227"/>
        <v>0</v>
      </c>
      <c r="Y474" s="478" t="str">
        <f t="shared" si="228"/>
        <v>Y</v>
      </c>
      <c r="Z474" s="478">
        <f t="shared" si="229"/>
        <v>0</v>
      </c>
      <c r="AA474" s="478" t="str">
        <f t="shared" si="230"/>
        <v>Y</v>
      </c>
      <c r="AB474" s="478" t="str">
        <f t="shared" si="231"/>
        <v>Facility</v>
      </c>
    </row>
    <row r="475" spans="1:28" x14ac:dyDescent="0.2">
      <c r="A475" s="169" t="s">
        <v>345</v>
      </c>
      <c r="B475" s="169" t="s">
        <v>370</v>
      </c>
      <c r="C475" s="475">
        <v>11100</v>
      </c>
      <c r="D475" s="475">
        <v>1100</v>
      </c>
      <c r="E475" s="477" t="str">
        <f t="shared" si="209"/>
        <v>Botany Bay</v>
      </c>
      <c r="F475" s="477" t="str">
        <f t="shared" si="210"/>
        <v>S</v>
      </c>
      <c r="G475" s="477">
        <f t="shared" si="211"/>
        <v>2</v>
      </c>
      <c r="H475" s="477">
        <f t="shared" si="212"/>
        <v>0</v>
      </c>
      <c r="I475" s="478">
        <f t="shared" si="213"/>
        <v>46587</v>
      </c>
      <c r="J475" s="454"/>
      <c r="K475" s="478">
        <f t="shared" si="214"/>
        <v>18770</v>
      </c>
      <c r="L475" s="478">
        <f t="shared" si="215"/>
        <v>0</v>
      </c>
      <c r="M475" s="478" t="str">
        <f t="shared" si="216"/>
        <v>Y</v>
      </c>
      <c r="N475" s="478">
        <f t="shared" si="217"/>
        <v>0</v>
      </c>
      <c r="O475" s="478" t="str">
        <f t="shared" si="218"/>
        <v>Y</v>
      </c>
      <c r="P475" s="478">
        <f t="shared" si="219"/>
        <v>0</v>
      </c>
      <c r="Q475" s="478">
        <f t="shared" si="220"/>
        <v>0</v>
      </c>
      <c r="R475" s="478">
        <f t="shared" si="221"/>
        <v>0</v>
      </c>
      <c r="S475" s="478" t="str">
        <f t="shared" si="222"/>
        <v>Y</v>
      </c>
      <c r="T475" s="478">
        <f t="shared" si="223"/>
        <v>0</v>
      </c>
      <c r="U475" s="478" t="str">
        <f t="shared" si="224"/>
        <v>Y</v>
      </c>
      <c r="V475" s="478">
        <f t="shared" si="225"/>
        <v>0</v>
      </c>
      <c r="W475" s="478">
        <f t="shared" si="226"/>
        <v>0</v>
      </c>
      <c r="X475" s="478">
        <f t="shared" si="227"/>
        <v>0</v>
      </c>
      <c r="Y475" s="478" t="str">
        <f t="shared" si="228"/>
        <v>Y</v>
      </c>
      <c r="Z475" s="478">
        <f t="shared" si="229"/>
        <v>0</v>
      </c>
      <c r="AA475" s="478" t="str">
        <f t="shared" si="230"/>
        <v>Y</v>
      </c>
      <c r="AB475" s="478" t="str">
        <f t="shared" si="231"/>
        <v>Facility</v>
      </c>
    </row>
    <row r="476" spans="1:28" x14ac:dyDescent="0.2">
      <c r="A476" s="169" t="s">
        <v>345</v>
      </c>
      <c r="B476" s="169" t="s">
        <v>374</v>
      </c>
      <c r="C476" s="475">
        <v>11300</v>
      </c>
      <c r="D476" s="475">
        <v>1300</v>
      </c>
      <c r="E476" s="477" t="str">
        <f t="shared" si="209"/>
        <v>Burwood</v>
      </c>
      <c r="F476" s="477" t="str">
        <f t="shared" si="210"/>
        <v>S</v>
      </c>
      <c r="G476" s="477">
        <f t="shared" si="211"/>
        <v>2</v>
      </c>
      <c r="H476" s="477">
        <f t="shared" si="212"/>
        <v>0</v>
      </c>
      <c r="I476" s="478">
        <f t="shared" si="213"/>
        <v>36139</v>
      </c>
      <c r="J476" s="454"/>
      <c r="K476" s="478">
        <f t="shared" si="214"/>
        <v>12528</v>
      </c>
      <c r="L476" s="478">
        <f t="shared" si="215"/>
        <v>0</v>
      </c>
      <c r="M476" s="478" t="str">
        <f t="shared" si="216"/>
        <v>Y</v>
      </c>
      <c r="N476" s="478">
        <f t="shared" si="217"/>
        <v>0</v>
      </c>
      <c r="O476" s="478" t="str">
        <f t="shared" si="218"/>
        <v>Y</v>
      </c>
      <c r="P476" s="478">
        <f t="shared" si="219"/>
        <v>0</v>
      </c>
      <c r="Q476" s="478">
        <f t="shared" si="220"/>
        <v>0</v>
      </c>
      <c r="R476" s="478">
        <f t="shared" si="221"/>
        <v>0</v>
      </c>
      <c r="S476" s="478" t="str">
        <f t="shared" si="222"/>
        <v>Y</v>
      </c>
      <c r="T476" s="478">
        <f t="shared" si="223"/>
        <v>0</v>
      </c>
      <c r="U476" s="478" t="str">
        <f t="shared" si="224"/>
        <v>Y</v>
      </c>
      <c r="V476" s="478">
        <f t="shared" si="225"/>
        <v>0</v>
      </c>
      <c r="W476" s="478">
        <f t="shared" si="226"/>
        <v>0</v>
      </c>
      <c r="X476" s="478">
        <f t="shared" si="227"/>
        <v>0</v>
      </c>
      <c r="Y476" s="478" t="str">
        <f t="shared" si="228"/>
        <v>Y</v>
      </c>
      <c r="Z476" s="478">
        <f t="shared" si="229"/>
        <v>0</v>
      </c>
      <c r="AA476" s="478" t="str">
        <f t="shared" si="230"/>
        <v>Y</v>
      </c>
      <c r="AB476" s="478" t="str">
        <f t="shared" si="231"/>
        <v>Facility</v>
      </c>
    </row>
    <row r="477" spans="1:28" x14ac:dyDescent="0.2">
      <c r="A477" s="169" t="s">
        <v>377</v>
      </c>
      <c r="B477" s="169" t="s">
        <v>378</v>
      </c>
      <c r="C477" s="475">
        <v>11450</v>
      </c>
      <c r="D477" s="475">
        <v>1450</v>
      </c>
      <c r="E477" s="477" t="str">
        <f t="shared" si="209"/>
        <v>Camden</v>
      </c>
      <c r="F477" s="477" t="str">
        <f t="shared" si="210"/>
        <v>S</v>
      </c>
      <c r="G477" s="477">
        <f t="shared" si="211"/>
        <v>6</v>
      </c>
      <c r="H477" s="477">
        <f t="shared" si="212"/>
        <v>0</v>
      </c>
      <c r="I477" s="478">
        <f t="shared" si="213"/>
        <v>72256</v>
      </c>
      <c r="J477" s="454"/>
      <c r="K477" s="478">
        <f t="shared" si="214"/>
        <v>27238</v>
      </c>
      <c r="L477" s="478">
        <f t="shared" si="215"/>
        <v>0</v>
      </c>
      <c r="M477" s="478" t="str">
        <f t="shared" si="216"/>
        <v>Y</v>
      </c>
      <c r="N477" s="478">
        <f t="shared" si="217"/>
        <v>0</v>
      </c>
      <c r="O477" s="478" t="str">
        <f t="shared" si="218"/>
        <v>Y</v>
      </c>
      <c r="P477" s="478">
        <f t="shared" si="219"/>
        <v>0</v>
      </c>
      <c r="Q477" s="478" t="str">
        <f t="shared" si="220"/>
        <v>Y</v>
      </c>
      <c r="R477" s="478">
        <f t="shared" si="221"/>
        <v>0</v>
      </c>
      <c r="S477" s="478" t="str">
        <f t="shared" si="222"/>
        <v>Y</v>
      </c>
      <c r="T477" s="478">
        <f t="shared" si="223"/>
        <v>0</v>
      </c>
      <c r="U477" s="478" t="str">
        <f t="shared" si="224"/>
        <v>Y</v>
      </c>
      <c r="V477" s="478">
        <f t="shared" si="225"/>
        <v>0</v>
      </c>
      <c r="W477" s="478">
        <f t="shared" si="226"/>
        <v>0</v>
      </c>
      <c r="X477" s="478">
        <f t="shared" si="227"/>
        <v>0</v>
      </c>
      <c r="Y477" s="478" t="str">
        <f t="shared" si="228"/>
        <v>Y</v>
      </c>
      <c r="Z477" s="478">
        <f t="shared" si="229"/>
        <v>0</v>
      </c>
      <c r="AA477" s="478">
        <f t="shared" si="230"/>
        <v>0</v>
      </c>
      <c r="AB477" s="478">
        <f t="shared" si="231"/>
        <v>0</v>
      </c>
    </row>
    <row r="478" spans="1:28" x14ac:dyDescent="0.2">
      <c r="A478" s="169" t="s">
        <v>377</v>
      </c>
      <c r="B478" s="169" t="s">
        <v>379</v>
      </c>
      <c r="C478" s="475">
        <v>11500</v>
      </c>
      <c r="D478" s="475">
        <v>1500</v>
      </c>
      <c r="E478" s="477" t="str">
        <f t="shared" si="209"/>
        <v>Campbelltown</v>
      </c>
      <c r="F478" s="477" t="str">
        <f t="shared" si="210"/>
        <v>S</v>
      </c>
      <c r="G478" s="477">
        <f t="shared" si="211"/>
        <v>7</v>
      </c>
      <c r="H478" s="477">
        <f t="shared" si="212"/>
        <v>0</v>
      </c>
      <c r="I478" s="478">
        <f t="shared" si="213"/>
        <v>158941</v>
      </c>
      <c r="J478" s="454"/>
      <c r="K478" s="478">
        <f t="shared" si="214"/>
        <v>57250</v>
      </c>
      <c r="L478" s="478">
        <f t="shared" si="215"/>
        <v>0</v>
      </c>
      <c r="M478" s="478" t="str">
        <f t="shared" si="216"/>
        <v>Y</v>
      </c>
      <c r="N478" s="478">
        <f t="shared" si="217"/>
        <v>0</v>
      </c>
      <c r="O478" s="478" t="str">
        <f t="shared" si="218"/>
        <v>Y</v>
      </c>
      <c r="P478" s="478">
        <f t="shared" si="219"/>
        <v>0</v>
      </c>
      <c r="Q478" s="478" t="str">
        <f t="shared" si="220"/>
        <v>Y</v>
      </c>
      <c r="R478" s="478">
        <f t="shared" si="221"/>
        <v>0</v>
      </c>
      <c r="S478" s="478" t="str">
        <f t="shared" si="222"/>
        <v>Y</v>
      </c>
      <c r="T478" s="478">
        <f t="shared" si="223"/>
        <v>0</v>
      </c>
      <c r="U478" s="478" t="str">
        <f t="shared" si="224"/>
        <v>Y</v>
      </c>
      <c r="V478" s="478">
        <f t="shared" si="225"/>
        <v>0</v>
      </c>
      <c r="W478" s="478">
        <f t="shared" si="226"/>
        <v>0</v>
      </c>
      <c r="X478" s="478">
        <f t="shared" si="227"/>
        <v>0</v>
      </c>
      <c r="Y478" s="478" t="str">
        <f t="shared" si="228"/>
        <v>Y</v>
      </c>
      <c r="Z478" s="478">
        <f t="shared" si="229"/>
        <v>0</v>
      </c>
      <c r="AA478" s="478" t="str">
        <f t="shared" si="230"/>
        <v>Y</v>
      </c>
      <c r="AB478" s="478" t="str">
        <f t="shared" si="231"/>
        <v>Other</v>
      </c>
    </row>
    <row r="479" spans="1:28" x14ac:dyDescent="0.2">
      <c r="A479" s="169" t="s">
        <v>345</v>
      </c>
      <c r="B479" s="169" t="s">
        <v>380</v>
      </c>
      <c r="C479" s="475">
        <v>11520</v>
      </c>
      <c r="D479" s="475">
        <v>1520</v>
      </c>
      <c r="E479" s="477" t="str">
        <f t="shared" si="209"/>
        <v>Canada Bay</v>
      </c>
      <c r="F479" s="477" t="str">
        <f t="shared" si="210"/>
        <v>S</v>
      </c>
      <c r="G479" s="477">
        <f t="shared" si="211"/>
        <v>2</v>
      </c>
      <c r="H479" s="477">
        <f t="shared" si="212"/>
        <v>0</v>
      </c>
      <c r="I479" s="478">
        <f t="shared" si="213"/>
        <v>88819</v>
      </c>
      <c r="J479" s="454"/>
      <c r="K479" s="478">
        <f t="shared" si="214"/>
        <v>37747</v>
      </c>
      <c r="L479" s="478">
        <f t="shared" si="215"/>
        <v>0</v>
      </c>
      <c r="M479" s="478" t="str">
        <f t="shared" si="216"/>
        <v>Y</v>
      </c>
      <c r="N479" s="478">
        <f t="shared" si="217"/>
        <v>0</v>
      </c>
      <c r="O479" s="478" t="str">
        <f t="shared" si="218"/>
        <v>Y</v>
      </c>
      <c r="P479" s="478">
        <f t="shared" si="219"/>
        <v>0</v>
      </c>
      <c r="Q479" s="478">
        <f t="shared" si="220"/>
        <v>0</v>
      </c>
      <c r="R479" s="478">
        <f t="shared" si="221"/>
        <v>0</v>
      </c>
      <c r="S479" s="478" t="str">
        <f t="shared" si="222"/>
        <v>Y</v>
      </c>
      <c r="T479" s="478">
        <f t="shared" si="223"/>
        <v>0</v>
      </c>
      <c r="U479" s="478" t="str">
        <f t="shared" si="224"/>
        <v>Y</v>
      </c>
      <c r="V479" s="478">
        <f t="shared" si="225"/>
        <v>0</v>
      </c>
      <c r="W479" s="478">
        <f t="shared" si="226"/>
        <v>0</v>
      </c>
      <c r="X479" s="478">
        <f t="shared" si="227"/>
        <v>0</v>
      </c>
      <c r="Y479" s="478" t="str">
        <f t="shared" si="228"/>
        <v>Y</v>
      </c>
      <c r="Z479" s="478">
        <f t="shared" si="229"/>
        <v>0</v>
      </c>
      <c r="AA479" s="478" t="str">
        <f t="shared" si="230"/>
        <v>Y</v>
      </c>
      <c r="AB479" s="478" t="str">
        <f t="shared" si="231"/>
        <v>Ewaste</v>
      </c>
    </row>
    <row r="480" spans="1:28" x14ac:dyDescent="0.2">
      <c r="A480" s="169" t="s">
        <v>345</v>
      </c>
      <c r="B480" s="169" t="s">
        <v>352</v>
      </c>
      <c r="C480" s="475">
        <v>11550</v>
      </c>
      <c r="D480" s="475">
        <v>1550</v>
      </c>
      <c r="E480" s="477" t="str">
        <f t="shared" si="209"/>
        <v xml:space="preserve">Canterbury </v>
      </c>
      <c r="F480" s="477" t="str">
        <f t="shared" si="210"/>
        <v>S</v>
      </c>
      <c r="G480" s="477">
        <f t="shared" si="211"/>
        <v>3</v>
      </c>
      <c r="H480" s="477">
        <f t="shared" si="212"/>
        <v>0</v>
      </c>
      <c r="I480" s="478">
        <f t="shared" si="213"/>
        <v>151746</v>
      </c>
      <c r="J480" s="454"/>
      <c r="K480" s="478">
        <f t="shared" si="214"/>
        <v>50940</v>
      </c>
      <c r="L480" s="478">
        <f t="shared" si="215"/>
        <v>0</v>
      </c>
      <c r="M480" s="478" t="str">
        <f t="shared" si="216"/>
        <v>Y</v>
      </c>
      <c r="N480" s="478">
        <f t="shared" si="217"/>
        <v>0</v>
      </c>
      <c r="O480" s="478" t="str">
        <f t="shared" si="218"/>
        <v>Y</v>
      </c>
      <c r="P480" s="478">
        <f t="shared" si="219"/>
        <v>0</v>
      </c>
      <c r="Q480" s="478">
        <f t="shared" si="220"/>
        <v>0</v>
      </c>
      <c r="R480" s="478">
        <f t="shared" si="221"/>
        <v>0</v>
      </c>
      <c r="S480" s="478" t="str">
        <f t="shared" si="222"/>
        <v>Y</v>
      </c>
      <c r="T480" s="478">
        <f t="shared" si="223"/>
        <v>0</v>
      </c>
      <c r="U480" s="478" t="str">
        <f t="shared" si="224"/>
        <v>Y</v>
      </c>
      <c r="V480" s="478">
        <f t="shared" si="225"/>
        <v>0</v>
      </c>
      <c r="W480" s="478">
        <f t="shared" si="226"/>
        <v>0</v>
      </c>
      <c r="X480" s="478">
        <f t="shared" si="227"/>
        <v>0</v>
      </c>
      <c r="Y480" s="478" t="str">
        <f t="shared" si="228"/>
        <v>Y</v>
      </c>
      <c r="Z480" s="478">
        <f t="shared" si="229"/>
        <v>0</v>
      </c>
      <c r="AA480" s="478" t="str">
        <f t="shared" si="230"/>
        <v>Y</v>
      </c>
      <c r="AB480" s="478" t="str">
        <f t="shared" si="231"/>
        <v>Ewaste</v>
      </c>
    </row>
    <row r="481" spans="1:28" x14ac:dyDescent="0.2">
      <c r="A481" s="169" t="s">
        <v>384</v>
      </c>
      <c r="B481" s="169" t="s">
        <v>385</v>
      </c>
      <c r="C481" s="475">
        <v>11720</v>
      </c>
      <c r="D481" s="475">
        <v>1720</v>
      </c>
      <c r="E481" s="477" t="str">
        <f t="shared" si="209"/>
        <v>Cessnock</v>
      </c>
      <c r="F481" s="477" t="str">
        <f t="shared" si="210"/>
        <v>E</v>
      </c>
      <c r="G481" s="477">
        <f t="shared" si="211"/>
        <v>4</v>
      </c>
      <c r="H481" s="477">
        <f t="shared" si="212"/>
        <v>0</v>
      </c>
      <c r="I481" s="478">
        <f t="shared" si="213"/>
        <v>55862</v>
      </c>
      <c r="J481" s="454"/>
      <c r="K481" s="478">
        <f t="shared" si="214"/>
        <v>25654</v>
      </c>
      <c r="L481" s="478">
        <f t="shared" si="215"/>
        <v>0</v>
      </c>
      <c r="M481" s="478" t="str">
        <f t="shared" si="216"/>
        <v>Y</v>
      </c>
      <c r="N481" s="478">
        <f t="shared" si="217"/>
        <v>0</v>
      </c>
      <c r="O481" s="478" t="str">
        <f t="shared" si="218"/>
        <v>Y</v>
      </c>
      <c r="P481" s="478">
        <f t="shared" si="219"/>
        <v>0</v>
      </c>
      <c r="Q481" s="478">
        <f t="shared" si="220"/>
        <v>0</v>
      </c>
      <c r="R481" s="478">
        <f t="shared" si="221"/>
        <v>0</v>
      </c>
      <c r="S481" s="478" t="str">
        <f t="shared" si="222"/>
        <v>Y</v>
      </c>
      <c r="T481" s="478">
        <f t="shared" si="223"/>
        <v>0</v>
      </c>
      <c r="U481" s="478">
        <f t="shared" si="224"/>
        <v>0</v>
      </c>
      <c r="V481" s="478">
        <f t="shared" si="225"/>
        <v>0</v>
      </c>
      <c r="W481" s="478">
        <f t="shared" si="226"/>
        <v>0</v>
      </c>
      <c r="X481" s="478">
        <f t="shared" si="227"/>
        <v>0</v>
      </c>
      <c r="Y481" s="478">
        <f t="shared" si="228"/>
        <v>0</v>
      </c>
      <c r="Z481" s="478">
        <f t="shared" si="229"/>
        <v>0</v>
      </c>
      <c r="AA481" s="478" t="str">
        <f t="shared" si="230"/>
        <v>Y</v>
      </c>
      <c r="AB481" s="478" t="str">
        <f t="shared" si="231"/>
        <v>Facility</v>
      </c>
    </row>
    <row r="482" spans="1:28" x14ac:dyDescent="0.2">
      <c r="A482" s="169" t="s">
        <v>347</v>
      </c>
      <c r="B482" s="169" t="s">
        <v>398</v>
      </c>
      <c r="C482" s="475">
        <v>12850</v>
      </c>
      <c r="D482" s="475">
        <v>2850</v>
      </c>
      <c r="E482" s="477" t="str">
        <f t="shared" si="209"/>
        <v>Fairfield</v>
      </c>
      <c r="F482" s="477" t="str">
        <f t="shared" si="210"/>
        <v>S</v>
      </c>
      <c r="G482" s="477">
        <f t="shared" si="211"/>
        <v>3</v>
      </c>
      <c r="H482" s="477">
        <f t="shared" si="212"/>
        <v>0</v>
      </c>
      <c r="I482" s="478">
        <f t="shared" si="213"/>
        <v>204442</v>
      </c>
      <c r="J482" s="454"/>
      <c r="K482" s="478">
        <f t="shared" si="214"/>
        <v>65418</v>
      </c>
      <c r="L482" s="478">
        <f t="shared" si="215"/>
        <v>0</v>
      </c>
      <c r="M482" s="478" t="str">
        <f t="shared" si="216"/>
        <v>Y</v>
      </c>
      <c r="N482" s="478">
        <f t="shared" si="217"/>
        <v>0</v>
      </c>
      <c r="O482" s="478" t="str">
        <f t="shared" si="218"/>
        <v>Y</v>
      </c>
      <c r="P482" s="478">
        <f t="shared" si="219"/>
        <v>0</v>
      </c>
      <c r="Q482" s="478" t="str">
        <f t="shared" si="220"/>
        <v>Y</v>
      </c>
      <c r="R482" s="478">
        <f t="shared" si="221"/>
        <v>0</v>
      </c>
      <c r="S482" s="478" t="str">
        <f t="shared" si="222"/>
        <v>Y</v>
      </c>
      <c r="T482" s="478">
        <f t="shared" si="223"/>
        <v>0</v>
      </c>
      <c r="U482" s="478">
        <f t="shared" si="224"/>
        <v>0</v>
      </c>
      <c r="V482" s="478">
        <f t="shared" si="225"/>
        <v>0</v>
      </c>
      <c r="W482" s="478">
        <f t="shared" si="226"/>
        <v>0</v>
      </c>
      <c r="X482" s="478">
        <f t="shared" si="227"/>
        <v>0</v>
      </c>
      <c r="Y482" s="478" t="str">
        <f t="shared" si="228"/>
        <v>Y</v>
      </c>
      <c r="Z482" s="478">
        <f t="shared" si="229"/>
        <v>0</v>
      </c>
      <c r="AA482" s="478" t="str">
        <f t="shared" si="230"/>
        <v>Y</v>
      </c>
      <c r="AB482" s="478" t="str">
        <f t="shared" si="231"/>
        <v>Facility</v>
      </c>
    </row>
    <row r="483" spans="1:28" x14ac:dyDescent="0.2">
      <c r="A483" s="169" t="s">
        <v>384</v>
      </c>
      <c r="B483" s="169" t="s">
        <v>403</v>
      </c>
      <c r="C483" s="475">
        <v>13100</v>
      </c>
      <c r="D483" s="475">
        <v>3100</v>
      </c>
      <c r="E483" s="477" t="str">
        <f t="shared" si="209"/>
        <v>Gosford</v>
      </c>
      <c r="F483" s="477" t="str">
        <f t="shared" si="210"/>
        <v>E</v>
      </c>
      <c r="G483" s="477">
        <f t="shared" si="211"/>
        <v>7</v>
      </c>
      <c r="H483" s="477">
        <f t="shared" si="212"/>
        <v>0</v>
      </c>
      <c r="I483" s="478">
        <f t="shared" si="213"/>
        <v>173138</v>
      </c>
      <c r="J483" s="454"/>
      <c r="K483" s="478">
        <f t="shared" si="214"/>
        <v>69086</v>
      </c>
      <c r="L483" s="478">
        <f t="shared" si="215"/>
        <v>0</v>
      </c>
      <c r="M483" s="478" t="str">
        <f t="shared" si="216"/>
        <v>Y</v>
      </c>
      <c r="N483" s="478">
        <f t="shared" si="217"/>
        <v>0</v>
      </c>
      <c r="O483" s="478" t="str">
        <f t="shared" si="218"/>
        <v>Y</v>
      </c>
      <c r="P483" s="478">
        <f t="shared" si="219"/>
        <v>0</v>
      </c>
      <c r="Q483" s="478">
        <f t="shared" si="220"/>
        <v>0</v>
      </c>
      <c r="R483" s="478">
        <f t="shared" si="221"/>
        <v>0</v>
      </c>
      <c r="S483" s="478" t="str">
        <f t="shared" si="222"/>
        <v>Y</v>
      </c>
      <c r="T483" s="478">
        <f t="shared" si="223"/>
        <v>0</v>
      </c>
      <c r="U483" s="478" t="str">
        <f t="shared" si="224"/>
        <v>Y</v>
      </c>
      <c r="V483" s="478">
        <f t="shared" si="225"/>
        <v>0</v>
      </c>
      <c r="W483" s="478">
        <f t="shared" si="226"/>
        <v>0</v>
      </c>
      <c r="X483" s="478">
        <f t="shared" si="227"/>
        <v>0</v>
      </c>
      <c r="Y483" s="478" t="str">
        <f t="shared" si="228"/>
        <v>Y</v>
      </c>
      <c r="Z483" s="478">
        <f t="shared" si="229"/>
        <v>0</v>
      </c>
      <c r="AA483" s="478" t="str">
        <f t="shared" si="230"/>
        <v>Y</v>
      </c>
      <c r="AB483" s="478" t="str">
        <f t="shared" si="231"/>
        <v>Facility</v>
      </c>
    </row>
    <row r="484" spans="1:28" x14ac:dyDescent="0.2">
      <c r="A484" s="169" t="s">
        <v>347</v>
      </c>
      <c r="B484" s="169" t="s">
        <v>410</v>
      </c>
      <c r="C484" s="475">
        <v>13800</v>
      </c>
      <c r="D484" s="475">
        <v>3800</v>
      </c>
      <c r="E484" s="477" t="str">
        <f t="shared" si="209"/>
        <v>Hawkesbury</v>
      </c>
      <c r="F484" s="477" t="str">
        <f t="shared" si="210"/>
        <v>E</v>
      </c>
      <c r="G484" s="477">
        <f t="shared" si="211"/>
        <v>6</v>
      </c>
      <c r="H484" s="477">
        <f t="shared" si="212"/>
        <v>0</v>
      </c>
      <c r="I484" s="478">
        <f t="shared" si="213"/>
        <v>66134</v>
      </c>
      <c r="J484" s="454"/>
      <c r="K484" s="478">
        <f t="shared" si="214"/>
        <v>25461</v>
      </c>
      <c r="L484" s="478">
        <f t="shared" si="215"/>
        <v>0</v>
      </c>
      <c r="M484" s="478" t="str">
        <f t="shared" si="216"/>
        <v>Y</v>
      </c>
      <c r="N484" s="478">
        <f t="shared" si="217"/>
        <v>0</v>
      </c>
      <c r="O484" s="478" t="str">
        <f t="shared" si="218"/>
        <v>Y</v>
      </c>
      <c r="P484" s="478">
        <f t="shared" si="219"/>
        <v>0</v>
      </c>
      <c r="Q484" s="478">
        <f t="shared" si="220"/>
        <v>0</v>
      </c>
      <c r="R484" s="478">
        <f t="shared" si="221"/>
        <v>0</v>
      </c>
      <c r="S484" s="478" t="str">
        <f t="shared" si="222"/>
        <v>Y</v>
      </c>
      <c r="T484" s="478">
        <f t="shared" si="223"/>
        <v>0</v>
      </c>
      <c r="U484" s="478" t="str">
        <f t="shared" si="224"/>
        <v>Y</v>
      </c>
      <c r="V484" s="478">
        <f t="shared" si="225"/>
        <v>0</v>
      </c>
      <c r="W484" s="478">
        <f t="shared" si="226"/>
        <v>0</v>
      </c>
      <c r="X484" s="478">
        <f t="shared" si="227"/>
        <v>0</v>
      </c>
      <c r="Y484" s="478" t="str">
        <f t="shared" si="228"/>
        <v>Y</v>
      </c>
      <c r="Z484" s="478">
        <f t="shared" si="229"/>
        <v>0</v>
      </c>
      <c r="AA484" s="478" t="str">
        <f t="shared" si="230"/>
        <v>Y</v>
      </c>
      <c r="AB484" s="478" t="str">
        <f t="shared" si="231"/>
        <v>Facility</v>
      </c>
    </row>
    <row r="485" spans="1:28" x14ac:dyDescent="0.2">
      <c r="A485" s="169" t="s">
        <v>347</v>
      </c>
      <c r="B485" s="169" t="s">
        <v>348</v>
      </c>
      <c r="C485" s="475">
        <v>13950</v>
      </c>
      <c r="D485" s="475">
        <v>3950</v>
      </c>
      <c r="E485" s="477" t="str">
        <f t="shared" si="209"/>
        <v>Holroyd</v>
      </c>
      <c r="F485" s="477" t="str">
        <f t="shared" si="210"/>
        <v>S</v>
      </c>
      <c r="G485" s="477">
        <f t="shared" si="211"/>
        <v>3</v>
      </c>
      <c r="H485" s="477">
        <f t="shared" si="212"/>
        <v>0</v>
      </c>
      <c r="I485" s="478">
        <f t="shared" si="213"/>
        <v>113294</v>
      </c>
      <c r="J485" s="454"/>
      <c r="K485" s="478">
        <f t="shared" si="214"/>
        <v>37465</v>
      </c>
      <c r="L485" s="478">
        <f t="shared" si="215"/>
        <v>0</v>
      </c>
      <c r="M485" s="478" t="str">
        <f t="shared" si="216"/>
        <v>Y</v>
      </c>
      <c r="N485" s="478">
        <f t="shared" si="217"/>
        <v>0</v>
      </c>
      <c r="O485" s="478" t="str">
        <f t="shared" si="218"/>
        <v>Y</v>
      </c>
      <c r="P485" s="478">
        <f t="shared" si="219"/>
        <v>0</v>
      </c>
      <c r="Q485" s="478" t="str">
        <f t="shared" si="220"/>
        <v>Y</v>
      </c>
      <c r="R485" s="478">
        <f t="shared" si="221"/>
        <v>0</v>
      </c>
      <c r="S485" s="478" t="str">
        <f t="shared" si="222"/>
        <v>Y</v>
      </c>
      <c r="T485" s="478">
        <f t="shared" si="223"/>
        <v>0</v>
      </c>
      <c r="U485" s="478">
        <f t="shared" si="224"/>
        <v>0</v>
      </c>
      <c r="V485" s="478">
        <f t="shared" si="225"/>
        <v>0</v>
      </c>
      <c r="W485" s="478">
        <f t="shared" si="226"/>
        <v>0</v>
      </c>
      <c r="X485" s="478">
        <f t="shared" si="227"/>
        <v>0</v>
      </c>
      <c r="Y485" s="478" t="str">
        <f t="shared" si="228"/>
        <v>Y</v>
      </c>
      <c r="Z485" s="478">
        <f t="shared" si="229"/>
        <v>0</v>
      </c>
      <c r="AA485" s="478" t="str">
        <f t="shared" si="230"/>
        <v>Y</v>
      </c>
      <c r="AB485" s="478" t="str">
        <f t="shared" si="231"/>
        <v>Facility</v>
      </c>
    </row>
    <row r="486" spans="1:28" x14ac:dyDescent="0.2">
      <c r="A486" s="169" t="s">
        <v>412</v>
      </c>
      <c r="B486" s="169" t="s">
        <v>413</v>
      </c>
      <c r="C486" s="491">
        <v>14000</v>
      </c>
      <c r="D486" s="491">
        <v>4000</v>
      </c>
      <c r="E486" s="477" t="str">
        <f t="shared" si="209"/>
        <v>Hornsby</v>
      </c>
      <c r="F486" s="477" t="str">
        <f t="shared" si="210"/>
        <v>S</v>
      </c>
      <c r="G486" s="477">
        <f t="shared" si="211"/>
        <v>7</v>
      </c>
      <c r="H486" s="477">
        <f t="shared" si="212"/>
        <v>0</v>
      </c>
      <c r="I486" s="478">
        <f t="shared" si="213"/>
        <v>170563</v>
      </c>
      <c r="J486" s="454"/>
      <c r="K486" s="478">
        <f t="shared" si="214"/>
        <v>56044</v>
      </c>
      <c r="L486" s="478">
        <f t="shared" si="215"/>
        <v>0</v>
      </c>
      <c r="M486" s="478" t="str">
        <f t="shared" si="216"/>
        <v>Y</v>
      </c>
      <c r="N486" s="478">
        <f t="shared" si="217"/>
        <v>0</v>
      </c>
      <c r="O486" s="478" t="str">
        <f t="shared" si="218"/>
        <v>Y</v>
      </c>
      <c r="P486" s="478">
        <f t="shared" si="219"/>
        <v>0</v>
      </c>
      <c r="Q486" s="478">
        <f t="shared" si="220"/>
        <v>0</v>
      </c>
      <c r="R486" s="478">
        <f t="shared" si="221"/>
        <v>0</v>
      </c>
      <c r="S486" s="478" t="str">
        <f t="shared" si="222"/>
        <v>Y</v>
      </c>
      <c r="T486" s="478">
        <f t="shared" si="223"/>
        <v>0</v>
      </c>
      <c r="U486" s="478" t="str">
        <f t="shared" si="224"/>
        <v>Y</v>
      </c>
      <c r="V486" s="478">
        <f t="shared" si="225"/>
        <v>0</v>
      </c>
      <c r="W486" s="478">
        <f t="shared" si="226"/>
        <v>0</v>
      </c>
      <c r="X486" s="478">
        <f t="shared" si="227"/>
        <v>0</v>
      </c>
      <c r="Y486" s="478" t="str">
        <f t="shared" si="228"/>
        <v>Y</v>
      </c>
      <c r="Z486" s="478">
        <f t="shared" si="229"/>
        <v>0</v>
      </c>
      <c r="AA486" s="478" t="str">
        <f t="shared" si="230"/>
        <v>Y</v>
      </c>
      <c r="AB486" s="478" t="str">
        <f t="shared" si="231"/>
        <v>Facility</v>
      </c>
    </row>
    <row r="487" spans="1:28" x14ac:dyDescent="0.2">
      <c r="A487" s="169" t="s">
        <v>412</v>
      </c>
      <c r="B487" s="169" t="s">
        <v>414</v>
      </c>
      <c r="C487" s="475">
        <v>14100</v>
      </c>
      <c r="D487" s="475">
        <v>4100</v>
      </c>
      <c r="E487" s="477" t="str">
        <f t="shared" si="209"/>
        <v>Hunters Hill</v>
      </c>
      <c r="F487" s="477" t="str">
        <f t="shared" si="210"/>
        <v>S</v>
      </c>
      <c r="G487" s="477">
        <f t="shared" si="211"/>
        <v>2</v>
      </c>
      <c r="H487" s="477">
        <f t="shared" si="212"/>
        <v>0</v>
      </c>
      <c r="I487" s="478">
        <f t="shared" si="213"/>
        <v>14741</v>
      </c>
      <c r="J487" s="454"/>
      <c r="K487" s="478">
        <f t="shared" si="214"/>
        <v>5983</v>
      </c>
      <c r="L487" s="478">
        <f t="shared" si="215"/>
        <v>0</v>
      </c>
      <c r="M487" s="478" t="str">
        <f t="shared" si="216"/>
        <v>Y</v>
      </c>
      <c r="N487" s="478">
        <f t="shared" si="217"/>
        <v>0</v>
      </c>
      <c r="O487" s="478" t="str">
        <f t="shared" si="218"/>
        <v>Y</v>
      </c>
      <c r="P487" s="478">
        <f t="shared" si="219"/>
        <v>0</v>
      </c>
      <c r="Q487" s="478">
        <f t="shared" si="220"/>
        <v>0</v>
      </c>
      <c r="R487" s="478">
        <f t="shared" si="221"/>
        <v>0</v>
      </c>
      <c r="S487" s="478" t="str">
        <f t="shared" si="222"/>
        <v>Y</v>
      </c>
      <c r="T487" s="478">
        <f t="shared" si="223"/>
        <v>0</v>
      </c>
      <c r="U487" s="478" t="str">
        <f t="shared" si="224"/>
        <v>Y</v>
      </c>
      <c r="V487" s="478">
        <f t="shared" si="225"/>
        <v>0</v>
      </c>
      <c r="W487" s="478">
        <f t="shared" si="226"/>
        <v>0</v>
      </c>
      <c r="X487" s="478">
        <f t="shared" si="227"/>
        <v>0</v>
      </c>
      <c r="Y487" s="478" t="str">
        <f t="shared" si="228"/>
        <v>Y</v>
      </c>
      <c r="Z487" s="478">
        <f t="shared" si="229"/>
        <v>0</v>
      </c>
      <c r="AA487" s="478">
        <f t="shared" si="230"/>
        <v>0</v>
      </c>
      <c r="AB487" s="478">
        <f t="shared" si="231"/>
        <v>0</v>
      </c>
    </row>
    <row r="488" spans="1:28" x14ac:dyDescent="0.2">
      <c r="A488" s="169" t="s">
        <v>345</v>
      </c>
      <c r="B488" s="169" t="s">
        <v>415</v>
      </c>
      <c r="C488" s="475">
        <v>14150</v>
      </c>
      <c r="D488" s="475">
        <v>4150</v>
      </c>
      <c r="E488" s="477" t="str">
        <f t="shared" si="209"/>
        <v>Hurstville</v>
      </c>
      <c r="F488" s="477" t="str">
        <f t="shared" si="210"/>
        <v>S</v>
      </c>
      <c r="G488" s="477">
        <f t="shared" si="211"/>
        <v>3</v>
      </c>
      <c r="H488" s="477">
        <f t="shared" si="212"/>
        <v>0</v>
      </c>
      <c r="I488" s="478">
        <f t="shared" si="213"/>
        <v>86484</v>
      </c>
      <c r="J488" s="454"/>
      <c r="K488" s="478">
        <f t="shared" si="214"/>
        <v>30706</v>
      </c>
      <c r="L488" s="478">
        <f t="shared" si="215"/>
        <v>0</v>
      </c>
      <c r="M488" s="478" t="str">
        <f t="shared" si="216"/>
        <v>Y</v>
      </c>
      <c r="N488" s="478">
        <f t="shared" si="217"/>
        <v>0</v>
      </c>
      <c r="O488" s="478" t="str">
        <f t="shared" si="218"/>
        <v>Y</v>
      </c>
      <c r="P488" s="478">
        <f t="shared" si="219"/>
        <v>0</v>
      </c>
      <c r="Q488" s="478">
        <f t="shared" si="220"/>
        <v>0</v>
      </c>
      <c r="R488" s="478">
        <f t="shared" si="221"/>
        <v>0</v>
      </c>
      <c r="S488" s="478" t="str">
        <f t="shared" si="222"/>
        <v>Y</v>
      </c>
      <c r="T488" s="478">
        <f t="shared" si="223"/>
        <v>0</v>
      </c>
      <c r="U488" s="478" t="str">
        <f t="shared" si="224"/>
        <v>Y</v>
      </c>
      <c r="V488" s="478">
        <f t="shared" si="225"/>
        <v>0</v>
      </c>
      <c r="W488" s="478">
        <f t="shared" si="226"/>
        <v>0</v>
      </c>
      <c r="X488" s="478">
        <f t="shared" si="227"/>
        <v>0</v>
      </c>
      <c r="Y488" s="478" t="str">
        <f t="shared" si="228"/>
        <v>Y</v>
      </c>
      <c r="Z488" s="478">
        <f t="shared" si="229"/>
        <v>0</v>
      </c>
      <c r="AA488" s="478" t="str">
        <f t="shared" si="230"/>
        <v>Y</v>
      </c>
      <c r="AB488" s="478" t="str">
        <f t="shared" si="231"/>
        <v>Facility</v>
      </c>
    </row>
    <row r="489" spans="1:28" x14ac:dyDescent="0.2">
      <c r="A489" s="169" t="s">
        <v>420</v>
      </c>
      <c r="B489" s="169" t="s">
        <v>421</v>
      </c>
      <c r="C489" s="475">
        <v>14400</v>
      </c>
      <c r="D489" s="475">
        <v>4400</v>
      </c>
      <c r="E489" s="477" t="str">
        <f t="shared" si="209"/>
        <v>Kiama</v>
      </c>
      <c r="F489" s="477" t="str">
        <f t="shared" si="210"/>
        <v>E</v>
      </c>
      <c r="G489" s="477">
        <f t="shared" si="211"/>
        <v>4</v>
      </c>
      <c r="H489" s="477">
        <f t="shared" si="212"/>
        <v>0</v>
      </c>
      <c r="I489" s="478">
        <f t="shared" si="213"/>
        <v>21505</v>
      </c>
      <c r="J489" s="454"/>
      <c r="K489" s="478">
        <f t="shared" si="214"/>
        <v>10480</v>
      </c>
      <c r="L489" s="478">
        <f t="shared" si="215"/>
        <v>0</v>
      </c>
      <c r="M489" s="478" t="str">
        <f t="shared" si="216"/>
        <v>Y</v>
      </c>
      <c r="N489" s="478">
        <f t="shared" si="217"/>
        <v>0</v>
      </c>
      <c r="O489" s="478" t="str">
        <f t="shared" si="218"/>
        <v>Y</v>
      </c>
      <c r="P489" s="478">
        <f t="shared" si="219"/>
        <v>0</v>
      </c>
      <c r="Q489" s="478">
        <f t="shared" si="220"/>
        <v>0</v>
      </c>
      <c r="R489" s="478">
        <f t="shared" si="221"/>
        <v>0</v>
      </c>
      <c r="S489" s="478" t="str">
        <f t="shared" si="222"/>
        <v>Y</v>
      </c>
      <c r="T489" s="478">
        <f t="shared" si="223"/>
        <v>0</v>
      </c>
      <c r="U489" s="478" t="str">
        <f t="shared" si="224"/>
        <v>Y</v>
      </c>
      <c r="V489" s="478">
        <f t="shared" si="225"/>
        <v>0</v>
      </c>
      <c r="W489" s="478">
        <f t="shared" si="226"/>
        <v>0</v>
      </c>
      <c r="X489" s="478">
        <f t="shared" si="227"/>
        <v>0</v>
      </c>
      <c r="Y489" s="478" t="str">
        <f t="shared" si="228"/>
        <v>Y</v>
      </c>
      <c r="Z489" s="478">
        <f t="shared" si="229"/>
        <v>0</v>
      </c>
      <c r="AA489" s="478" t="str">
        <f t="shared" si="230"/>
        <v>Y</v>
      </c>
      <c r="AB489" s="478" t="str">
        <f t="shared" si="231"/>
        <v>Facility</v>
      </c>
    </row>
    <row r="490" spans="1:28" x14ac:dyDescent="0.2">
      <c r="A490" s="169" t="s">
        <v>345</v>
      </c>
      <c r="B490" s="169" t="s">
        <v>415</v>
      </c>
      <c r="C490" s="475">
        <v>14450</v>
      </c>
      <c r="D490" s="475">
        <v>4450</v>
      </c>
      <c r="E490" s="477" t="str">
        <f t="shared" si="209"/>
        <v>Kogarah</v>
      </c>
      <c r="F490" s="477" t="str">
        <f t="shared" si="210"/>
        <v>S</v>
      </c>
      <c r="G490" s="477">
        <f t="shared" si="211"/>
        <v>2</v>
      </c>
      <c r="H490" s="477">
        <f t="shared" si="212"/>
        <v>0</v>
      </c>
      <c r="I490" s="478">
        <f t="shared" si="213"/>
        <v>61422</v>
      </c>
      <c r="J490" s="454"/>
      <c r="K490" s="478">
        <f t="shared" si="214"/>
        <v>23035</v>
      </c>
      <c r="L490" s="478">
        <f t="shared" si="215"/>
        <v>0</v>
      </c>
      <c r="M490" s="478" t="str">
        <f t="shared" si="216"/>
        <v>Y</v>
      </c>
      <c r="N490" s="478">
        <f t="shared" si="217"/>
        <v>0</v>
      </c>
      <c r="O490" s="478" t="str">
        <f t="shared" si="218"/>
        <v>Y</v>
      </c>
      <c r="P490" s="478">
        <f t="shared" si="219"/>
        <v>0</v>
      </c>
      <c r="Q490" s="478">
        <f t="shared" si="220"/>
        <v>0</v>
      </c>
      <c r="R490" s="478">
        <f t="shared" si="221"/>
        <v>0</v>
      </c>
      <c r="S490" s="478" t="str">
        <f t="shared" si="222"/>
        <v>Y</v>
      </c>
      <c r="T490" s="478">
        <f t="shared" si="223"/>
        <v>0</v>
      </c>
      <c r="U490" s="478" t="str">
        <f t="shared" si="224"/>
        <v>Y</v>
      </c>
      <c r="V490" s="478">
        <f t="shared" si="225"/>
        <v>0</v>
      </c>
      <c r="W490" s="478">
        <f t="shared" si="226"/>
        <v>0</v>
      </c>
      <c r="X490" s="478">
        <f t="shared" si="227"/>
        <v>0</v>
      </c>
      <c r="Y490" s="478" t="str">
        <f t="shared" si="228"/>
        <v>Y</v>
      </c>
      <c r="Z490" s="478">
        <f t="shared" si="229"/>
        <v>0</v>
      </c>
      <c r="AA490" s="478" t="str">
        <f t="shared" si="230"/>
        <v>Y</v>
      </c>
      <c r="AB490" s="478" t="str">
        <f t="shared" si="231"/>
        <v>Facility</v>
      </c>
    </row>
    <row r="491" spans="1:28" x14ac:dyDescent="0.2">
      <c r="A491" s="169" t="s">
        <v>412</v>
      </c>
      <c r="B491" s="169" t="s">
        <v>422</v>
      </c>
      <c r="C491" s="475">
        <v>14500</v>
      </c>
      <c r="D491" s="475">
        <v>4500</v>
      </c>
      <c r="E491" s="477" t="str">
        <f t="shared" si="209"/>
        <v>Ku-ring-gai</v>
      </c>
      <c r="F491" s="477" t="str">
        <f t="shared" si="210"/>
        <v>S</v>
      </c>
      <c r="G491" s="477">
        <f t="shared" si="211"/>
        <v>3</v>
      </c>
      <c r="H491" s="477">
        <f t="shared" si="212"/>
        <v>0</v>
      </c>
      <c r="I491" s="478">
        <f t="shared" si="213"/>
        <v>122859</v>
      </c>
      <c r="J491" s="454"/>
      <c r="K491" s="478">
        <f t="shared" si="214"/>
        <v>44150</v>
      </c>
      <c r="L491" s="478">
        <f t="shared" si="215"/>
        <v>0</v>
      </c>
      <c r="M491" s="478" t="str">
        <f t="shared" si="216"/>
        <v>Y</v>
      </c>
      <c r="N491" s="478">
        <f t="shared" si="217"/>
        <v>0</v>
      </c>
      <c r="O491" s="478" t="str">
        <f t="shared" si="218"/>
        <v>Y</v>
      </c>
      <c r="P491" s="478">
        <f t="shared" si="219"/>
        <v>0</v>
      </c>
      <c r="Q491" s="478">
        <f t="shared" si="220"/>
        <v>0</v>
      </c>
      <c r="R491" s="478">
        <f t="shared" si="221"/>
        <v>0</v>
      </c>
      <c r="S491" s="478" t="str">
        <f t="shared" si="222"/>
        <v>Y</v>
      </c>
      <c r="T491" s="478">
        <f t="shared" si="223"/>
        <v>0</v>
      </c>
      <c r="U491" s="478" t="str">
        <f t="shared" si="224"/>
        <v>Y</v>
      </c>
      <c r="V491" s="478">
        <f t="shared" si="225"/>
        <v>0</v>
      </c>
      <c r="W491" s="478">
        <f t="shared" si="226"/>
        <v>0</v>
      </c>
      <c r="X491" s="478">
        <f t="shared" si="227"/>
        <v>0</v>
      </c>
      <c r="Y491" s="478" t="str">
        <f t="shared" si="228"/>
        <v>Y</v>
      </c>
      <c r="Z491" s="478">
        <f t="shared" si="229"/>
        <v>0</v>
      </c>
      <c r="AA491" s="478" t="str">
        <f t="shared" si="230"/>
        <v>Y</v>
      </c>
      <c r="AB491" s="478" t="str">
        <f t="shared" si="231"/>
        <v>Ewaste</v>
      </c>
    </row>
    <row r="492" spans="1:28" x14ac:dyDescent="0.2">
      <c r="A492" s="169" t="s">
        <v>384</v>
      </c>
      <c r="B492" s="169" t="s">
        <v>425</v>
      </c>
      <c r="C492" s="475">
        <v>14650</v>
      </c>
      <c r="D492" s="475">
        <v>4650</v>
      </c>
      <c r="E492" s="477" t="str">
        <f t="shared" si="209"/>
        <v>Lake Macquarie</v>
      </c>
      <c r="F492" s="477" t="str">
        <f t="shared" si="210"/>
        <v>E</v>
      </c>
      <c r="G492" s="477">
        <f t="shared" si="211"/>
        <v>5</v>
      </c>
      <c r="H492" s="477">
        <f t="shared" si="212"/>
        <v>0</v>
      </c>
      <c r="I492" s="478">
        <f t="shared" si="213"/>
        <v>204166</v>
      </c>
      <c r="J492" s="454"/>
      <c r="K492" s="478">
        <f t="shared" si="214"/>
        <v>76894</v>
      </c>
      <c r="L492" s="478">
        <f t="shared" si="215"/>
        <v>0</v>
      </c>
      <c r="M492" s="478" t="str">
        <f t="shared" si="216"/>
        <v>Y</v>
      </c>
      <c r="N492" s="478">
        <f t="shared" si="217"/>
        <v>0</v>
      </c>
      <c r="O492" s="478" t="str">
        <f t="shared" si="218"/>
        <v>Y</v>
      </c>
      <c r="P492" s="478">
        <f t="shared" si="219"/>
        <v>0</v>
      </c>
      <c r="Q492" s="478">
        <f t="shared" si="220"/>
        <v>0</v>
      </c>
      <c r="R492" s="478">
        <f t="shared" si="221"/>
        <v>0</v>
      </c>
      <c r="S492" s="478" t="str">
        <f t="shared" si="222"/>
        <v>Y</v>
      </c>
      <c r="T492" s="478">
        <f t="shared" si="223"/>
        <v>0</v>
      </c>
      <c r="U492" s="478" t="str">
        <f t="shared" si="224"/>
        <v>Y</v>
      </c>
      <c r="V492" s="478">
        <f t="shared" si="225"/>
        <v>0</v>
      </c>
      <c r="W492" s="478">
        <f t="shared" si="226"/>
        <v>0</v>
      </c>
      <c r="X492" s="478">
        <f t="shared" si="227"/>
        <v>0</v>
      </c>
      <c r="Y492" s="478" t="str">
        <f t="shared" si="228"/>
        <v>Y</v>
      </c>
      <c r="Z492" s="478">
        <f t="shared" si="229"/>
        <v>0</v>
      </c>
      <c r="AA492" s="478" t="str">
        <f t="shared" si="230"/>
        <v>Y</v>
      </c>
      <c r="AB492" s="478" t="str">
        <f t="shared" si="231"/>
        <v>Facility</v>
      </c>
    </row>
    <row r="493" spans="1:28" x14ac:dyDescent="0.2">
      <c r="A493" s="169" t="s">
        <v>412</v>
      </c>
      <c r="B493" s="169" t="s">
        <v>426</v>
      </c>
      <c r="C493" s="475">
        <v>14700</v>
      </c>
      <c r="D493" s="475">
        <v>4700</v>
      </c>
      <c r="E493" s="477" t="str">
        <f t="shared" si="209"/>
        <v>Lane Cove</v>
      </c>
      <c r="F493" s="477" t="str">
        <f t="shared" si="210"/>
        <v>S</v>
      </c>
      <c r="G493" s="477">
        <f t="shared" si="211"/>
        <v>2</v>
      </c>
      <c r="H493" s="477">
        <f t="shared" si="212"/>
        <v>0</v>
      </c>
      <c r="I493" s="478">
        <f t="shared" si="213"/>
        <v>35959</v>
      </c>
      <c r="J493" s="454"/>
      <c r="K493" s="478">
        <f t="shared" si="214"/>
        <v>15296</v>
      </c>
      <c r="L493" s="478">
        <f t="shared" si="215"/>
        <v>0</v>
      </c>
      <c r="M493" s="478" t="str">
        <f t="shared" si="216"/>
        <v>Y</v>
      </c>
      <c r="N493" s="478">
        <f t="shared" si="217"/>
        <v>0</v>
      </c>
      <c r="O493" s="478" t="str">
        <f t="shared" si="218"/>
        <v>Y</v>
      </c>
      <c r="P493" s="478">
        <f t="shared" si="219"/>
        <v>0</v>
      </c>
      <c r="Q493" s="478">
        <f t="shared" si="220"/>
        <v>0</v>
      </c>
      <c r="R493" s="478">
        <f t="shared" si="221"/>
        <v>0</v>
      </c>
      <c r="S493" s="478" t="str">
        <f t="shared" si="222"/>
        <v>Y</v>
      </c>
      <c r="T493" s="478">
        <f t="shared" si="223"/>
        <v>0</v>
      </c>
      <c r="U493" s="478" t="str">
        <f t="shared" si="224"/>
        <v>Y</v>
      </c>
      <c r="V493" s="478">
        <f t="shared" si="225"/>
        <v>0</v>
      </c>
      <c r="W493" s="478">
        <f t="shared" si="226"/>
        <v>0</v>
      </c>
      <c r="X493" s="478">
        <f t="shared" si="227"/>
        <v>0</v>
      </c>
      <c r="Y493" s="478" t="str">
        <f t="shared" si="228"/>
        <v>Y</v>
      </c>
      <c r="Z493" s="478">
        <f t="shared" si="229"/>
        <v>0</v>
      </c>
      <c r="AA493" s="478">
        <f t="shared" si="230"/>
        <v>0</v>
      </c>
      <c r="AB493" s="478">
        <f t="shared" si="231"/>
        <v>0</v>
      </c>
    </row>
    <row r="494" spans="1:28" x14ac:dyDescent="0.2">
      <c r="A494" s="169" t="s">
        <v>345</v>
      </c>
      <c r="B494" s="169" t="s">
        <v>346</v>
      </c>
      <c r="C494" s="475">
        <v>14800</v>
      </c>
      <c r="D494" s="475">
        <v>4800</v>
      </c>
      <c r="E494" s="477" t="str">
        <f t="shared" si="209"/>
        <v>Leichhardt</v>
      </c>
      <c r="F494" s="477" t="str">
        <f t="shared" si="210"/>
        <v>S</v>
      </c>
      <c r="G494" s="477">
        <f t="shared" si="211"/>
        <v>2</v>
      </c>
      <c r="H494" s="477">
        <f t="shared" si="212"/>
        <v>0</v>
      </c>
      <c r="I494" s="478">
        <f t="shared" si="213"/>
        <v>58756</v>
      </c>
      <c r="J494" s="454"/>
      <c r="K494" s="478">
        <f t="shared" si="214"/>
        <v>25075</v>
      </c>
      <c r="L494" s="478">
        <f t="shared" si="215"/>
        <v>0</v>
      </c>
      <c r="M494" s="478" t="str">
        <f t="shared" si="216"/>
        <v>Y</v>
      </c>
      <c r="N494" s="478">
        <f t="shared" si="217"/>
        <v>0</v>
      </c>
      <c r="O494" s="478" t="str">
        <f t="shared" si="218"/>
        <v>Y</v>
      </c>
      <c r="P494" s="478">
        <f t="shared" si="219"/>
        <v>0</v>
      </c>
      <c r="Q494" s="478">
        <f t="shared" si="220"/>
        <v>0</v>
      </c>
      <c r="R494" s="478">
        <f t="shared" si="221"/>
        <v>0</v>
      </c>
      <c r="S494" s="478" t="str">
        <f t="shared" si="222"/>
        <v>Y</v>
      </c>
      <c r="T494" s="478">
        <f t="shared" si="223"/>
        <v>0</v>
      </c>
      <c r="U494" s="478" t="str">
        <f t="shared" si="224"/>
        <v>Y</v>
      </c>
      <c r="V494" s="478">
        <f t="shared" si="225"/>
        <v>0</v>
      </c>
      <c r="W494" s="478">
        <f t="shared" si="226"/>
        <v>0</v>
      </c>
      <c r="X494" s="478">
        <f t="shared" si="227"/>
        <v>0</v>
      </c>
      <c r="Y494" s="478" t="str">
        <f t="shared" si="228"/>
        <v>Y</v>
      </c>
      <c r="Z494" s="478">
        <f t="shared" si="229"/>
        <v>0</v>
      </c>
      <c r="AA494" s="478" t="str">
        <f t="shared" si="230"/>
        <v>Y</v>
      </c>
      <c r="AB494" s="478" t="str">
        <f t="shared" si="231"/>
        <v>Facility</v>
      </c>
    </row>
    <row r="495" spans="1:28" x14ac:dyDescent="0.2">
      <c r="A495" s="169" t="s">
        <v>347</v>
      </c>
      <c r="B495" s="169" t="s">
        <v>430</v>
      </c>
      <c r="C495" s="475">
        <v>14900</v>
      </c>
      <c r="D495" s="475">
        <v>4900</v>
      </c>
      <c r="E495" s="477" t="str">
        <f t="shared" si="209"/>
        <v>Liverpool</v>
      </c>
      <c r="F495" s="477" t="str">
        <f t="shared" si="210"/>
        <v>S</v>
      </c>
      <c r="G495" s="477">
        <f t="shared" si="211"/>
        <v>7</v>
      </c>
      <c r="H495" s="477">
        <f t="shared" si="212"/>
        <v>0</v>
      </c>
      <c r="I495" s="478">
        <f t="shared" si="213"/>
        <v>204594</v>
      </c>
      <c r="J495" s="454"/>
      <c r="K495" s="478">
        <f t="shared" si="214"/>
        <v>65437</v>
      </c>
      <c r="L495" s="478">
        <f t="shared" si="215"/>
        <v>0</v>
      </c>
      <c r="M495" s="478" t="str">
        <f t="shared" si="216"/>
        <v>Y</v>
      </c>
      <c r="N495" s="478">
        <f t="shared" si="217"/>
        <v>0</v>
      </c>
      <c r="O495" s="478" t="str">
        <f t="shared" si="218"/>
        <v>Y</v>
      </c>
      <c r="P495" s="478">
        <f t="shared" si="219"/>
        <v>0</v>
      </c>
      <c r="Q495" s="478" t="str">
        <f t="shared" si="220"/>
        <v>Y</v>
      </c>
      <c r="R495" s="478">
        <f t="shared" si="221"/>
        <v>0</v>
      </c>
      <c r="S495" s="478" t="str">
        <f t="shared" si="222"/>
        <v>Y</v>
      </c>
      <c r="T495" s="478">
        <f t="shared" si="223"/>
        <v>0</v>
      </c>
      <c r="U495" s="478" t="str">
        <f t="shared" si="224"/>
        <v>Y</v>
      </c>
      <c r="V495" s="478">
        <f t="shared" si="225"/>
        <v>0</v>
      </c>
      <c r="W495" s="478">
        <f t="shared" si="226"/>
        <v>0</v>
      </c>
      <c r="X495" s="478">
        <f t="shared" si="227"/>
        <v>0</v>
      </c>
      <c r="Y495" s="478" t="str">
        <f t="shared" si="228"/>
        <v>Y</v>
      </c>
      <c r="Z495" s="478">
        <f t="shared" si="229"/>
        <v>0</v>
      </c>
      <c r="AA495" s="478" t="str">
        <f t="shared" si="230"/>
        <v>Y</v>
      </c>
      <c r="AB495" s="478" t="str">
        <f t="shared" si="231"/>
        <v>Facility</v>
      </c>
    </row>
    <row r="496" spans="1:28" x14ac:dyDescent="0.2">
      <c r="A496" s="169" t="s">
        <v>384</v>
      </c>
      <c r="B496" s="169" t="s">
        <v>433</v>
      </c>
      <c r="C496" s="475">
        <v>15050</v>
      </c>
      <c r="D496" s="475">
        <v>5050</v>
      </c>
      <c r="E496" s="477" t="str">
        <f t="shared" si="209"/>
        <v>Maitland</v>
      </c>
      <c r="F496" s="477" t="str">
        <f t="shared" si="210"/>
        <v>E</v>
      </c>
      <c r="G496" s="477">
        <f t="shared" si="211"/>
        <v>4</v>
      </c>
      <c r="H496" s="477">
        <f t="shared" si="212"/>
        <v>0</v>
      </c>
      <c r="I496" s="478">
        <f t="shared" si="213"/>
        <v>76607</v>
      </c>
      <c r="J496" s="454"/>
      <c r="K496" s="478">
        <f t="shared" si="214"/>
        <v>29445</v>
      </c>
      <c r="L496" s="478">
        <f t="shared" si="215"/>
        <v>0</v>
      </c>
      <c r="M496" s="478" t="str">
        <f t="shared" si="216"/>
        <v>Y</v>
      </c>
      <c r="N496" s="478">
        <f t="shared" si="217"/>
        <v>0</v>
      </c>
      <c r="O496" s="478" t="str">
        <f t="shared" si="218"/>
        <v>Y</v>
      </c>
      <c r="P496" s="478">
        <f t="shared" si="219"/>
        <v>0</v>
      </c>
      <c r="Q496" s="478">
        <f t="shared" si="220"/>
        <v>0</v>
      </c>
      <c r="R496" s="478">
        <f t="shared" si="221"/>
        <v>0</v>
      </c>
      <c r="S496" s="478" t="str">
        <f t="shared" si="222"/>
        <v>Y</v>
      </c>
      <c r="T496" s="478">
        <f t="shared" si="223"/>
        <v>0</v>
      </c>
      <c r="U496" s="478">
        <f t="shared" si="224"/>
        <v>0</v>
      </c>
      <c r="V496" s="478">
        <f t="shared" si="225"/>
        <v>0</v>
      </c>
      <c r="W496" s="478">
        <f t="shared" si="226"/>
        <v>0</v>
      </c>
      <c r="X496" s="478">
        <f t="shared" si="227"/>
        <v>0</v>
      </c>
      <c r="Y496" s="478">
        <f t="shared" si="228"/>
        <v>0</v>
      </c>
      <c r="Z496" s="478">
        <f t="shared" si="229"/>
        <v>0</v>
      </c>
      <c r="AA496" s="478" t="str">
        <f t="shared" si="230"/>
        <v>Y</v>
      </c>
      <c r="AB496" s="478" t="str">
        <f t="shared" si="231"/>
        <v>Facility</v>
      </c>
    </row>
    <row r="497" spans="1:28" x14ac:dyDescent="0.2">
      <c r="A497" s="169">
        <v>0</v>
      </c>
      <c r="B497" s="169" t="s">
        <v>434</v>
      </c>
      <c r="C497" s="491">
        <v>15150</v>
      </c>
      <c r="D497" s="491">
        <v>5150</v>
      </c>
      <c r="E497" s="477" t="str">
        <f t="shared" si="209"/>
        <v>Manly</v>
      </c>
      <c r="F497" s="477" t="str">
        <f t="shared" si="210"/>
        <v>S</v>
      </c>
      <c r="G497" s="477">
        <f t="shared" si="211"/>
        <v>2</v>
      </c>
      <c r="H497" s="477">
        <f t="shared" si="212"/>
        <v>0</v>
      </c>
      <c r="I497" s="478">
        <f t="shared" si="213"/>
        <v>45365</v>
      </c>
      <c r="J497" s="454"/>
      <c r="K497" s="478">
        <f t="shared" si="214"/>
        <v>17598</v>
      </c>
      <c r="L497" s="478">
        <f t="shared" si="215"/>
        <v>0</v>
      </c>
      <c r="M497" s="478" t="str">
        <f t="shared" si="216"/>
        <v>Y</v>
      </c>
      <c r="N497" s="478">
        <f t="shared" si="217"/>
        <v>0</v>
      </c>
      <c r="O497" s="478" t="str">
        <f t="shared" si="218"/>
        <v>Y</v>
      </c>
      <c r="P497" s="478">
        <f t="shared" si="219"/>
        <v>0</v>
      </c>
      <c r="Q497" s="478" t="str">
        <f t="shared" si="220"/>
        <v>Y</v>
      </c>
      <c r="R497" s="478">
        <f t="shared" si="221"/>
        <v>0</v>
      </c>
      <c r="S497" s="478" t="str">
        <f t="shared" si="222"/>
        <v>Y</v>
      </c>
      <c r="T497" s="478">
        <f t="shared" si="223"/>
        <v>0</v>
      </c>
      <c r="U497" s="478" t="str">
        <f t="shared" si="224"/>
        <v>Y</v>
      </c>
      <c r="V497" s="478">
        <f t="shared" si="225"/>
        <v>0</v>
      </c>
      <c r="W497" s="478">
        <f t="shared" si="226"/>
        <v>0</v>
      </c>
      <c r="X497" s="478">
        <f t="shared" si="227"/>
        <v>0</v>
      </c>
      <c r="Y497" s="478" t="str">
        <f t="shared" si="228"/>
        <v>Y</v>
      </c>
      <c r="Z497" s="478">
        <f t="shared" si="229"/>
        <v>0</v>
      </c>
      <c r="AA497" s="478" t="str">
        <f t="shared" si="230"/>
        <v>Y</v>
      </c>
      <c r="AB497" s="478" t="str">
        <f t="shared" si="231"/>
        <v>Facility</v>
      </c>
    </row>
    <row r="498" spans="1:28" x14ac:dyDescent="0.2">
      <c r="A498" s="169" t="s">
        <v>345</v>
      </c>
      <c r="B498" s="169" t="s">
        <v>346</v>
      </c>
      <c r="C498" s="475">
        <v>15200</v>
      </c>
      <c r="D498" s="475">
        <v>5200</v>
      </c>
      <c r="E498" s="477" t="str">
        <f t="shared" si="209"/>
        <v>Marrickville</v>
      </c>
      <c r="F498" s="477" t="str">
        <f t="shared" si="210"/>
        <v>S</v>
      </c>
      <c r="G498" s="477">
        <f t="shared" si="211"/>
        <v>3</v>
      </c>
      <c r="H498" s="477">
        <f t="shared" si="212"/>
        <v>0</v>
      </c>
      <c r="I498" s="478">
        <f t="shared" si="213"/>
        <v>84270</v>
      </c>
      <c r="J498" s="454"/>
      <c r="K498" s="478">
        <f t="shared" si="214"/>
        <v>33494</v>
      </c>
      <c r="L498" s="478">
        <f t="shared" si="215"/>
        <v>0</v>
      </c>
      <c r="M498" s="478" t="str">
        <f t="shared" si="216"/>
        <v>Y</v>
      </c>
      <c r="N498" s="478">
        <f t="shared" si="217"/>
        <v>0</v>
      </c>
      <c r="O498" s="478" t="str">
        <f t="shared" si="218"/>
        <v>Y</v>
      </c>
      <c r="P498" s="478">
        <f t="shared" si="219"/>
        <v>0</v>
      </c>
      <c r="Q498" s="478">
        <f t="shared" si="220"/>
        <v>0</v>
      </c>
      <c r="R498" s="478">
        <f t="shared" si="221"/>
        <v>0</v>
      </c>
      <c r="S498" s="478" t="str">
        <f t="shared" si="222"/>
        <v>Y</v>
      </c>
      <c r="T498" s="478">
        <f t="shared" si="223"/>
        <v>0</v>
      </c>
      <c r="U498" s="478" t="str">
        <f t="shared" si="224"/>
        <v>Y</v>
      </c>
      <c r="V498" s="478">
        <f t="shared" si="225"/>
        <v>0</v>
      </c>
      <c r="W498" s="478" t="str">
        <f t="shared" si="226"/>
        <v>Y</v>
      </c>
      <c r="X498" s="478">
        <f t="shared" si="227"/>
        <v>0</v>
      </c>
      <c r="Y498" s="478" t="str">
        <f t="shared" si="228"/>
        <v>Y</v>
      </c>
      <c r="Z498" s="478">
        <f t="shared" si="229"/>
        <v>0</v>
      </c>
      <c r="AA498" s="478" t="str">
        <f t="shared" si="230"/>
        <v>Y</v>
      </c>
      <c r="AB498" s="478" t="str">
        <f t="shared" si="231"/>
        <v>Ewaste</v>
      </c>
    </row>
    <row r="499" spans="1:28" x14ac:dyDescent="0.2">
      <c r="A499" s="169">
        <v>0</v>
      </c>
      <c r="B499" s="169" t="s">
        <v>437</v>
      </c>
      <c r="C499" s="475">
        <v>15350</v>
      </c>
      <c r="D499" s="475">
        <v>5350</v>
      </c>
      <c r="E499" s="477" t="str">
        <f t="shared" si="209"/>
        <v>Mosman</v>
      </c>
      <c r="F499" s="477" t="str">
        <f t="shared" si="210"/>
        <v>S</v>
      </c>
      <c r="G499" s="477">
        <f t="shared" si="211"/>
        <v>2</v>
      </c>
      <c r="H499" s="477">
        <f t="shared" si="212"/>
        <v>0</v>
      </c>
      <c r="I499" s="478">
        <f t="shared" si="213"/>
        <v>30496</v>
      </c>
      <c r="J499" s="454"/>
      <c r="K499" s="478">
        <f t="shared" si="214"/>
        <v>13483</v>
      </c>
      <c r="L499" s="478">
        <f t="shared" si="215"/>
        <v>0</v>
      </c>
      <c r="M499" s="478" t="str">
        <f t="shared" si="216"/>
        <v>Y</v>
      </c>
      <c r="N499" s="478">
        <f t="shared" si="217"/>
        <v>0</v>
      </c>
      <c r="O499" s="478" t="str">
        <f t="shared" si="218"/>
        <v>Y</v>
      </c>
      <c r="P499" s="478">
        <f t="shared" si="219"/>
        <v>0</v>
      </c>
      <c r="Q499" s="478">
        <f t="shared" si="220"/>
        <v>0</v>
      </c>
      <c r="R499" s="478">
        <f t="shared" si="221"/>
        <v>0</v>
      </c>
      <c r="S499" s="478" t="str">
        <f t="shared" si="222"/>
        <v>Y</v>
      </c>
      <c r="T499" s="478">
        <f t="shared" si="223"/>
        <v>0</v>
      </c>
      <c r="U499" s="478" t="str">
        <f t="shared" si="224"/>
        <v>Y</v>
      </c>
      <c r="V499" s="478">
        <f t="shared" si="225"/>
        <v>0</v>
      </c>
      <c r="W499" s="478">
        <f t="shared" si="226"/>
        <v>0</v>
      </c>
      <c r="X499" s="478">
        <f t="shared" si="227"/>
        <v>0</v>
      </c>
      <c r="Y499" s="478" t="str">
        <f t="shared" si="228"/>
        <v>Y</v>
      </c>
      <c r="Z499" s="478">
        <f t="shared" si="229"/>
        <v>0</v>
      </c>
      <c r="AA499" s="478" t="str">
        <f t="shared" si="230"/>
        <v>Y</v>
      </c>
      <c r="AB499" s="478" t="str">
        <f t="shared" si="231"/>
        <v>Facility</v>
      </c>
    </row>
    <row r="500" spans="1:28" x14ac:dyDescent="0.2">
      <c r="A500" s="169" t="s">
        <v>384</v>
      </c>
      <c r="B500" s="169" t="s">
        <v>444</v>
      </c>
      <c r="C500" s="475">
        <v>15900</v>
      </c>
      <c r="D500" s="475">
        <v>5900</v>
      </c>
      <c r="E500" s="477" t="str">
        <f t="shared" si="209"/>
        <v>Newcastle</v>
      </c>
      <c r="F500" s="477" t="str">
        <f t="shared" si="210"/>
        <v>E</v>
      </c>
      <c r="G500" s="477">
        <f t="shared" si="211"/>
        <v>5</v>
      </c>
      <c r="H500" s="477">
        <f t="shared" si="212"/>
        <v>0</v>
      </c>
      <c r="I500" s="478">
        <f t="shared" si="213"/>
        <v>161225</v>
      </c>
      <c r="J500" s="454"/>
      <c r="K500" s="478">
        <f t="shared" si="214"/>
        <v>68537</v>
      </c>
      <c r="L500" s="478">
        <f t="shared" si="215"/>
        <v>0</v>
      </c>
      <c r="M500" s="478" t="str">
        <f t="shared" si="216"/>
        <v>Y</v>
      </c>
      <c r="N500" s="478">
        <f t="shared" si="217"/>
        <v>0</v>
      </c>
      <c r="O500" s="478" t="str">
        <f t="shared" si="218"/>
        <v>Y</v>
      </c>
      <c r="P500" s="478">
        <f t="shared" si="219"/>
        <v>0</v>
      </c>
      <c r="Q500" s="478">
        <f t="shared" si="220"/>
        <v>0</v>
      </c>
      <c r="R500" s="478">
        <f t="shared" si="221"/>
        <v>0</v>
      </c>
      <c r="S500" s="478" t="str">
        <f t="shared" si="222"/>
        <v>Y</v>
      </c>
      <c r="T500" s="478">
        <f t="shared" si="223"/>
        <v>0</v>
      </c>
      <c r="U500" s="478" t="str">
        <f t="shared" si="224"/>
        <v>Y</v>
      </c>
      <c r="V500" s="478">
        <f t="shared" si="225"/>
        <v>0</v>
      </c>
      <c r="W500" s="478">
        <f t="shared" si="226"/>
        <v>0</v>
      </c>
      <c r="X500" s="478">
        <f t="shared" si="227"/>
        <v>0</v>
      </c>
      <c r="Y500" s="478" t="str">
        <f t="shared" si="228"/>
        <v>Y</v>
      </c>
      <c r="Z500" s="478">
        <f t="shared" si="229"/>
        <v>0</v>
      </c>
      <c r="AA500" s="478" t="str">
        <f t="shared" si="230"/>
        <v>Y</v>
      </c>
      <c r="AB500" s="478" t="str">
        <f t="shared" si="231"/>
        <v>Facility</v>
      </c>
    </row>
    <row r="501" spans="1:28" x14ac:dyDescent="0.2">
      <c r="A501" s="169" t="s">
        <v>412</v>
      </c>
      <c r="B501" s="169" t="s">
        <v>445</v>
      </c>
      <c r="C501" s="475">
        <v>15950</v>
      </c>
      <c r="D501" s="475">
        <v>5950</v>
      </c>
      <c r="E501" s="477" t="str">
        <f t="shared" si="209"/>
        <v>North Sydney</v>
      </c>
      <c r="F501" s="477" t="str">
        <f t="shared" si="210"/>
        <v>S</v>
      </c>
      <c r="G501" s="477">
        <f t="shared" si="211"/>
        <v>2</v>
      </c>
      <c r="H501" s="477">
        <f t="shared" si="212"/>
        <v>0</v>
      </c>
      <c r="I501" s="478">
        <f t="shared" si="213"/>
        <v>72618</v>
      </c>
      <c r="J501" s="454"/>
      <c r="K501" s="478">
        <f t="shared" si="214"/>
        <v>34897</v>
      </c>
      <c r="L501" s="478">
        <f t="shared" si="215"/>
        <v>0</v>
      </c>
      <c r="M501" s="478" t="str">
        <f t="shared" si="216"/>
        <v>Y</v>
      </c>
      <c r="N501" s="478">
        <f t="shared" si="217"/>
        <v>0</v>
      </c>
      <c r="O501" s="478" t="str">
        <f t="shared" si="218"/>
        <v>Y</v>
      </c>
      <c r="P501" s="478">
        <f t="shared" si="219"/>
        <v>0</v>
      </c>
      <c r="Q501" s="478" t="str">
        <f t="shared" si="220"/>
        <v>Y</v>
      </c>
      <c r="R501" s="478">
        <f t="shared" si="221"/>
        <v>0</v>
      </c>
      <c r="S501" s="478" t="str">
        <f t="shared" si="222"/>
        <v>Y</v>
      </c>
      <c r="T501" s="478">
        <f t="shared" si="223"/>
        <v>0</v>
      </c>
      <c r="U501" s="478">
        <f t="shared" si="224"/>
        <v>0</v>
      </c>
      <c r="V501" s="478">
        <f t="shared" si="225"/>
        <v>0</v>
      </c>
      <c r="W501" s="478">
        <f t="shared" si="226"/>
        <v>0</v>
      </c>
      <c r="X501" s="478">
        <f t="shared" si="227"/>
        <v>0</v>
      </c>
      <c r="Y501" s="478" t="str">
        <f t="shared" si="228"/>
        <v>Y</v>
      </c>
      <c r="Z501" s="478">
        <f t="shared" si="229"/>
        <v>0</v>
      </c>
      <c r="AA501" s="478">
        <f t="shared" si="230"/>
        <v>0</v>
      </c>
      <c r="AB501" s="478">
        <f t="shared" si="231"/>
        <v>0</v>
      </c>
    </row>
    <row r="502" spans="1:28" x14ac:dyDescent="0.2">
      <c r="A502" s="169" t="s">
        <v>347</v>
      </c>
      <c r="B502" s="169" t="s">
        <v>450</v>
      </c>
      <c r="C502" s="475">
        <v>16250</v>
      </c>
      <c r="D502" s="475">
        <v>6250</v>
      </c>
      <c r="E502" s="477" t="str">
        <f t="shared" si="209"/>
        <v>Parramatta</v>
      </c>
      <c r="F502" s="477" t="str">
        <f t="shared" si="210"/>
        <v>S</v>
      </c>
      <c r="G502" s="477">
        <f t="shared" si="211"/>
        <v>3</v>
      </c>
      <c r="H502" s="477">
        <f t="shared" si="212"/>
        <v>0</v>
      </c>
      <c r="I502" s="478">
        <f t="shared" si="213"/>
        <v>194448</v>
      </c>
      <c r="J502" s="454"/>
      <c r="K502" s="478">
        <f t="shared" si="214"/>
        <v>67057</v>
      </c>
      <c r="L502" s="478">
        <f t="shared" si="215"/>
        <v>0</v>
      </c>
      <c r="M502" s="478" t="str">
        <f t="shared" si="216"/>
        <v>Y</v>
      </c>
      <c r="N502" s="478">
        <f t="shared" si="217"/>
        <v>0</v>
      </c>
      <c r="O502" s="478" t="str">
        <f t="shared" si="218"/>
        <v>Y</v>
      </c>
      <c r="P502" s="478">
        <f t="shared" si="219"/>
        <v>0</v>
      </c>
      <c r="Q502" s="478" t="str">
        <f t="shared" si="220"/>
        <v>Y</v>
      </c>
      <c r="R502" s="478">
        <f t="shared" si="221"/>
        <v>0</v>
      </c>
      <c r="S502" s="478" t="str">
        <f t="shared" si="222"/>
        <v>Y</v>
      </c>
      <c r="T502" s="478">
        <f t="shared" si="223"/>
        <v>0</v>
      </c>
      <c r="U502" s="478" t="str">
        <f t="shared" si="224"/>
        <v>Y</v>
      </c>
      <c r="V502" s="478">
        <f t="shared" si="225"/>
        <v>0</v>
      </c>
      <c r="W502" s="478">
        <f t="shared" si="226"/>
        <v>0</v>
      </c>
      <c r="X502" s="478">
        <f t="shared" si="227"/>
        <v>0</v>
      </c>
      <c r="Y502" s="478" t="str">
        <f t="shared" si="228"/>
        <v>Y</v>
      </c>
      <c r="Z502" s="478">
        <f t="shared" si="229"/>
        <v>0</v>
      </c>
      <c r="AA502" s="478" t="str">
        <f t="shared" si="230"/>
        <v>Y</v>
      </c>
      <c r="AB502" s="478" t="str">
        <f t="shared" si="231"/>
        <v>Facility</v>
      </c>
    </row>
    <row r="503" spans="1:28" x14ac:dyDescent="0.2">
      <c r="A503" s="169" t="s">
        <v>347</v>
      </c>
      <c r="B503" s="169" t="s">
        <v>451</v>
      </c>
      <c r="C503" s="475">
        <v>16350</v>
      </c>
      <c r="D503" s="475">
        <v>6350</v>
      </c>
      <c r="E503" s="477" t="str">
        <f t="shared" si="209"/>
        <v>Penrith</v>
      </c>
      <c r="F503" s="477" t="str">
        <f t="shared" si="210"/>
        <v>S</v>
      </c>
      <c r="G503" s="477">
        <f t="shared" si="211"/>
        <v>7</v>
      </c>
      <c r="H503" s="477">
        <f t="shared" si="212"/>
        <v>0</v>
      </c>
      <c r="I503" s="478">
        <f t="shared" si="213"/>
        <v>197922</v>
      </c>
      <c r="J503" s="454"/>
      <c r="K503" s="478">
        <f t="shared" si="214"/>
        <v>70847</v>
      </c>
      <c r="L503" s="478">
        <f t="shared" si="215"/>
        <v>0</v>
      </c>
      <c r="M503" s="478" t="str">
        <f t="shared" si="216"/>
        <v>Y</v>
      </c>
      <c r="N503" s="478">
        <f t="shared" si="217"/>
        <v>0</v>
      </c>
      <c r="O503" s="478" t="str">
        <f t="shared" si="218"/>
        <v>Y</v>
      </c>
      <c r="P503" s="478">
        <f t="shared" si="219"/>
        <v>0</v>
      </c>
      <c r="Q503" s="478" t="str">
        <f t="shared" si="220"/>
        <v>Y</v>
      </c>
      <c r="R503" s="478">
        <f t="shared" si="221"/>
        <v>0</v>
      </c>
      <c r="S503" s="478" t="str">
        <f t="shared" si="222"/>
        <v>Y</v>
      </c>
      <c r="T503" s="478">
        <f t="shared" si="223"/>
        <v>0</v>
      </c>
      <c r="U503" s="478">
        <f t="shared" si="224"/>
        <v>0</v>
      </c>
      <c r="V503" s="478">
        <f t="shared" si="225"/>
        <v>0</v>
      </c>
      <c r="W503" s="478" t="str">
        <f t="shared" si="226"/>
        <v>Y</v>
      </c>
      <c r="X503" s="478">
        <f t="shared" si="227"/>
        <v>0</v>
      </c>
      <c r="Y503" s="478" t="str">
        <f t="shared" si="228"/>
        <v>Y</v>
      </c>
      <c r="Z503" s="478">
        <f t="shared" si="229"/>
        <v>0</v>
      </c>
      <c r="AA503" s="478" t="str">
        <f t="shared" si="230"/>
        <v>Y</v>
      </c>
      <c r="AB503" s="478" t="str">
        <f t="shared" si="231"/>
        <v>Facility</v>
      </c>
    </row>
    <row r="504" spans="1:28" x14ac:dyDescent="0.2">
      <c r="A504" s="169">
        <v>0</v>
      </c>
      <c r="B504" s="169" t="s">
        <v>434</v>
      </c>
      <c r="C504" s="475">
        <v>16370</v>
      </c>
      <c r="D504" s="475">
        <v>6370</v>
      </c>
      <c r="E504" s="477" t="str">
        <f t="shared" si="209"/>
        <v>Pittwater</v>
      </c>
      <c r="F504" s="477" t="str">
        <f t="shared" si="210"/>
        <v>S</v>
      </c>
      <c r="G504" s="477">
        <f t="shared" si="211"/>
        <v>2</v>
      </c>
      <c r="H504" s="477">
        <f t="shared" si="212"/>
        <v>0</v>
      </c>
      <c r="I504" s="478">
        <f t="shared" si="213"/>
        <v>64189</v>
      </c>
      <c r="J504" s="454"/>
      <c r="K504" s="478">
        <f t="shared" si="214"/>
        <v>24614</v>
      </c>
      <c r="L504" s="478">
        <f t="shared" si="215"/>
        <v>0</v>
      </c>
      <c r="M504" s="478" t="str">
        <f t="shared" si="216"/>
        <v>Y</v>
      </c>
      <c r="N504" s="478">
        <f t="shared" si="217"/>
        <v>0</v>
      </c>
      <c r="O504" s="478" t="str">
        <f t="shared" si="218"/>
        <v>Y</v>
      </c>
      <c r="P504" s="478">
        <f t="shared" si="219"/>
        <v>0</v>
      </c>
      <c r="Q504" s="478">
        <f t="shared" si="220"/>
        <v>0</v>
      </c>
      <c r="R504" s="478">
        <f t="shared" si="221"/>
        <v>0</v>
      </c>
      <c r="S504" s="478" t="str">
        <f t="shared" si="222"/>
        <v>Y</v>
      </c>
      <c r="T504" s="478">
        <f t="shared" si="223"/>
        <v>0</v>
      </c>
      <c r="U504" s="478" t="str">
        <f t="shared" si="224"/>
        <v>Y</v>
      </c>
      <c r="V504" s="478">
        <f t="shared" si="225"/>
        <v>0</v>
      </c>
      <c r="W504" s="478">
        <f t="shared" si="226"/>
        <v>0</v>
      </c>
      <c r="X504" s="478">
        <f t="shared" si="227"/>
        <v>0</v>
      </c>
      <c r="Y504" s="478" t="str">
        <f t="shared" si="228"/>
        <v>Y</v>
      </c>
      <c r="Z504" s="478">
        <f t="shared" si="229"/>
        <v>0</v>
      </c>
      <c r="AA504" s="478">
        <f t="shared" si="230"/>
        <v>0</v>
      </c>
      <c r="AB504" s="478">
        <f t="shared" si="231"/>
        <v>0</v>
      </c>
    </row>
    <row r="505" spans="1:28" x14ac:dyDescent="0.2">
      <c r="A505" s="169" t="s">
        <v>384</v>
      </c>
      <c r="B505" s="169" t="s">
        <v>452</v>
      </c>
      <c r="C505" s="475">
        <v>16400</v>
      </c>
      <c r="D505" s="475">
        <v>6400</v>
      </c>
      <c r="E505" s="477" t="str">
        <f t="shared" si="209"/>
        <v>Port Stephens</v>
      </c>
      <c r="F505" s="477" t="str">
        <f t="shared" si="210"/>
        <v>E</v>
      </c>
      <c r="G505" s="477">
        <f t="shared" si="211"/>
        <v>4</v>
      </c>
      <c r="H505" s="477">
        <f t="shared" si="212"/>
        <v>0</v>
      </c>
      <c r="I505" s="478">
        <f t="shared" si="213"/>
        <v>70447</v>
      </c>
      <c r="J505" s="454"/>
      <c r="K505" s="478">
        <f t="shared" si="214"/>
        <v>30987</v>
      </c>
      <c r="L505" s="478">
        <f t="shared" si="215"/>
        <v>0</v>
      </c>
      <c r="M505" s="478" t="str">
        <f t="shared" si="216"/>
        <v>Y</v>
      </c>
      <c r="N505" s="478">
        <f t="shared" si="217"/>
        <v>0</v>
      </c>
      <c r="O505" s="478" t="str">
        <f t="shared" si="218"/>
        <v>Y</v>
      </c>
      <c r="P505" s="478">
        <f t="shared" si="219"/>
        <v>0</v>
      </c>
      <c r="Q505" s="478" t="str">
        <f t="shared" si="220"/>
        <v>Y</v>
      </c>
      <c r="R505" s="478">
        <f t="shared" si="221"/>
        <v>0</v>
      </c>
      <c r="S505" s="478" t="str">
        <f t="shared" si="222"/>
        <v>Y</v>
      </c>
      <c r="T505" s="478">
        <f t="shared" si="223"/>
        <v>0</v>
      </c>
      <c r="U505" s="478">
        <f t="shared" si="224"/>
        <v>0</v>
      </c>
      <c r="V505" s="478">
        <f t="shared" si="225"/>
        <v>0</v>
      </c>
      <c r="W505" s="478">
        <f t="shared" si="226"/>
        <v>0</v>
      </c>
      <c r="X505" s="478">
        <f t="shared" si="227"/>
        <v>0</v>
      </c>
      <c r="Y505" s="478" t="str">
        <f t="shared" si="228"/>
        <v>Y</v>
      </c>
      <c r="Z505" s="478">
        <f t="shared" si="229"/>
        <v>0</v>
      </c>
      <c r="AA505" s="478" t="str">
        <f t="shared" si="230"/>
        <v>Y</v>
      </c>
      <c r="AB505" s="478" t="str">
        <f t="shared" si="231"/>
        <v>Facility</v>
      </c>
    </row>
    <row r="506" spans="1:28" x14ac:dyDescent="0.2">
      <c r="A506" s="169" t="s">
        <v>345</v>
      </c>
      <c r="B506" s="169" t="s">
        <v>453</v>
      </c>
      <c r="C506" s="475">
        <v>16550</v>
      </c>
      <c r="D506" s="475">
        <v>6550</v>
      </c>
      <c r="E506" s="477" t="str">
        <f t="shared" si="209"/>
        <v>Randwick</v>
      </c>
      <c r="F506" s="477" t="str">
        <f t="shared" si="210"/>
        <v>S</v>
      </c>
      <c r="G506" s="477">
        <f t="shared" si="211"/>
        <v>3</v>
      </c>
      <c r="H506" s="477">
        <f t="shared" si="212"/>
        <v>0</v>
      </c>
      <c r="I506" s="478">
        <f t="shared" si="213"/>
        <v>145822</v>
      </c>
      <c r="J506" s="454"/>
      <c r="K506" s="478">
        <f t="shared" si="214"/>
        <v>57375</v>
      </c>
      <c r="L506" s="478">
        <f t="shared" si="215"/>
        <v>0</v>
      </c>
      <c r="M506" s="478" t="str">
        <f t="shared" si="216"/>
        <v>Y</v>
      </c>
      <c r="N506" s="478">
        <f t="shared" si="217"/>
        <v>0</v>
      </c>
      <c r="O506" s="478" t="str">
        <f t="shared" si="218"/>
        <v>Y</v>
      </c>
      <c r="P506" s="478">
        <f t="shared" si="219"/>
        <v>0</v>
      </c>
      <c r="Q506" s="478" t="str">
        <f t="shared" si="220"/>
        <v>Y</v>
      </c>
      <c r="R506" s="478">
        <f t="shared" si="221"/>
        <v>0</v>
      </c>
      <c r="S506" s="478" t="str">
        <f t="shared" si="222"/>
        <v>Y</v>
      </c>
      <c r="T506" s="478">
        <f t="shared" si="223"/>
        <v>0</v>
      </c>
      <c r="U506" s="478" t="str">
        <f t="shared" si="224"/>
        <v>Y</v>
      </c>
      <c r="V506" s="478">
        <f t="shared" si="225"/>
        <v>0</v>
      </c>
      <c r="W506" s="478" t="str">
        <f t="shared" si="226"/>
        <v>Y</v>
      </c>
      <c r="X506" s="478">
        <f t="shared" si="227"/>
        <v>0</v>
      </c>
      <c r="Y506" s="478" t="str">
        <f t="shared" si="228"/>
        <v>Y</v>
      </c>
      <c r="Z506" s="478">
        <f t="shared" si="229"/>
        <v>0</v>
      </c>
      <c r="AA506" s="478" t="str">
        <f t="shared" si="230"/>
        <v>Y</v>
      </c>
      <c r="AB506" s="478" t="str">
        <f t="shared" si="231"/>
        <v>Facility</v>
      </c>
    </row>
    <row r="507" spans="1:28" x14ac:dyDescent="0.2">
      <c r="A507" s="169" t="s">
        <v>345</v>
      </c>
      <c r="B507" s="169" t="s">
        <v>370</v>
      </c>
      <c r="C507" s="475">
        <v>16650</v>
      </c>
      <c r="D507" s="475">
        <v>6650</v>
      </c>
      <c r="E507" s="477" t="str">
        <f t="shared" si="209"/>
        <v>Rockdale</v>
      </c>
      <c r="F507" s="477" t="str">
        <f t="shared" si="210"/>
        <v>S</v>
      </c>
      <c r="G507" s="477">
        <f t="shared" si="211"/>
        <v>3</v>
      </c>
      <c r="H507" s="477">
        <f t="shared" si="212"/>
        <v>0</v>
      </c>
      <c r="I507" s="478">
        <f t="shared" si="213"/>
        <v>109862</v>
      </c>
      <c r="J507" s="454"/>
      <c r="K507" s="478">
        <f t="shared" si="214"/>
        <v>38623</v>
      </c>
      <c r="L507" s="478">
        <f t="shared" si="215"/>
        <v>0</v>
      </c>
      <c r="M507" s="478" t="str">
        <f t="shared" si="216"/>
        <v>Y</v>
      </c>
      <c r="N507" s="478">
        <f t="shared" si="217"/>
        <v>0</v>
      </c>
      <c r="O507" s="478" t="str">
        <f t="shared" si="218"/>
        <v>Y</v>
      </c>
      <c r="P507" s="478">
        <f t="shared" si="219"/>
        <v>0</v>
      </c>
      <c r="Q507" s="478" t="str">
        <f t="shared" si="220"/>
        <v>Y</v>
      </c>
      <c r="R507" s="478">
        <f t="shared" si="221"/>
        <v>0</v>
      </c>
      <c r="S507" s="478" t="str">
        <f t="shared" si="222"/>
        <v>Y</v>
      </c>
      <c r="T507" s="478">
        <f t="shared" si="223"/>
        <v>0</v>
      </c>
      <c r="U507" s="478">
        <f t="shared" si="224"/>
        <v>0</v>
      </c>
      <c r="V507" s="478">
        <f t="shared" si="225"/>
        <v>0</v>
      </c>
      <c r="W507" s="478">
        <f t="shared" si="226"/>
        <v>0</v>
      </c>
      <c r="X507" s="478">
        <f t="shared" si="227"/>
        <v>0</v>
      </c>
      <c r="Y507" s="478" t="str">
        <f t="shared" si="228"/>
        <v>Y</v>
      </c>
      <c r="Z507" s="478">
        <f t="shared" si="229"/>
        <v>0</v>
      </c>
      <c r="AA507" s="478" t="str">
        <f t="shared" si="230"/>
        <v>Y</v>
      </c>
      <c r="AB507" s="478" t="str">
        <f t="shared" si="231"/>
        <v>Facility</v>
      </c>
    </row>
    <row r="508" spans="1:28" x14ac:dyDescent="0.2">
      <c r="A508" s="169" t="s">
        <v>412</v>
      </c>
      <c r="B508" s="169" t="s">
        <v>455</v>
      </c>
      <c r="C508" s="491">
        <v>16700</v>
      </c>
      <c r="D508" s="491">
        <v>6700</v>
      </c>
      <c r="E508" s="477" t="str">
        <f t="shared" si="209"/>
        <v>Ryde</v>
      </c>
      <c r="F508" s="477" t="str">
        <f t="shared" si="210"/>
        <v>S</v>
      </c>
      <c r="G508" s="477">
        <f t="shared" si="211"/>
        <v>3</v>
      </c>
      <c r="H508" s="477">
        <f t="shared" si="212"/>
        <v>0</v>
      </c>
      <c r="I508" s="478">
        <f t="shared" si="213"/>
        <v>117171</v>
      </c>
      <c r="J508" s="454"/>
      <c r="K508" s="478">
        <f t="shared" si="214"/>
        <v>45021</v>
      </c>
      <c r="L508" s="478">
        <f t="shared" si="215"/>
        <v>0</v>
      </c>
      <c r="M508" s="478" t="str">
        <f t="shared" si="216"/>
        <v>Y</v>
      </c>
      <c r="N508" s="478">
        <f t="shared" si="217"/>
        <v>0</v>
      </c>
      <c r="O508" s="478" t="str">
        <f t="shared" si="218"/>
        <v>Y</v>
      </c>
      <c r="P508" s="478">
        <f t="shared" si="219"/>
        <v>0</v>
      </c>
      <c r="Q508" s="478">
        <f t="shared" si="220"/>
        <v>0</v>
      </c>
      <c r="R508" s="478">
        <f t="shared" si="221"/>
        <v>0</v>
      </c>
      <c r="S508" s="478" t="str">
        <f t="shared" si="222"/>
        <v>Y</v>
      </c>
      <c r="T508" s="478">
        <f t="shared" si="223"/>
        <v>0</v>
      </c>
      <c r="U508" s="478" t="str">
        <f t="shared" si="224"/>
        <v>Y</v>
      </c>
      <c r="V508" s="478">
        <f t="shared" si="225"/>
        <v>0</v>
      </c>
      <c r="W508" s="478">
        <f t="shared" si="226"/>
        <v>0</v>
      </c>
      <c r="X508" s="478">
        <f t="shared" si="227"/>
        <v>0</v>
      </c>
      <c r="Y508" s="478" t="str">
        <f t="shared" si="228"/>
        <v>Y</v>
      </c>
      <c r="Z508" s="478">
        <f t="shared" si="229"/>
        <v>0</v>
      </c>
      <c r="AA508" s="478" t="str">
        <f t="shared" si="230"/>
        <v>Y</v>
      </c>
      <c r="AB508" s="478" t="str">
        <f t="shared" si="231"/>
        <v>Other</v>
      </c>
    </row>
    <row r="509" spans="1:28" x14ac:dyDescent="0.2">
      <c r="A509" s="169" t="s">
        <v>420</v>
      </c>
      <c r="B509" s="169" t="s">
        <v>456</v>
      </c>
      <c r="C509" s="475">
        <v>16900</v>
      </c>
      <c r="D509" s="475">
        <v>6900</v>
      </c>
      <c r="E509" s="477" t="str">
        <f t="shared" si="209"/>
        <v>Shellharbour</v>
      </c>
      <c r="F509" s="477" t="str">
        <f t="shared" si="210"/>
        <v>E</v>
      </c>
      <c r="G509" s="477">
        <f t="shared" si="211"/>
        <v>4</v>
      </c>
      <c r="H509" s="477">
        <f t="shared" si="212"/>
        <v>0</v>
      </c>
      <c r="I509" s="478">
        <f t="shared" si="213"/>
        <v>69714</v>
      </c>
      <c r="J509" s="454"/>
      <c r="K509" s="478">
        <f t="shared" si="214"/>
        <v>26956</v>
      </c>
      <c r="L509" s="478">
        <f t="shared" si="215"/>
        <v>0</v>
      </c>
      <c r="M509" s="478" t="str">
        <f t="shared" si="216"/>
        <v>Y</v>
      </c>
      <c r="N509" s="478">
        <f t="shared" si="217"/>
        <v>0</v>
      </c>
      <c r="O509" s="478" t="str">
        <f t="shared" si="218"/>
        <v>Y</v>
      </c>
      <c r="P509" s="478">
        <f t="shared" si="219"/>
        <v>0</v>
      </c>
      <c r="Q509" s="478">
        <f t="shared" si="220"/>
        <v>0</v>
      </c>
      <c r="R509" s="478">
        <f t="shared" si="221"/>
        <v>0</v>
      </c>
      <c r="S509" s="478" t="str">
        <f t="shared" si="222"/>
        <v>Y</v>
      </c>
      <c r="T509" s="478">
        <f t="shared" si="223"/>
        <v>0</v>
      </c>
      <c r="U509" s="478" t="str">
        <f t="shared" si="224"/>
        <v>Y</v>
      </c>
      <c r="V509" s="478">
        <f t="shared" si="225"/>
        <v>0</v>
      </c>
      <c r="W509" s="478">
        <f t="shared" si="226"/>
        <v>0</v>
      </c>
      <c r="X509" s="478">
        <f t="shared" si="227"/>
        <v>0</v>
      </c>
      <c r="Y509" s="478" t="str">
        <f t="shared" si="228"/>
        <v>Y</v>
      </c>
      <c r="Z509" s="478">
        <f t="shared" si="229"/>
        <v>0</v>
      </c>
      <c r="AA509" s="478" t="str">
        <f t="shared" si="230"/>
        <v>Y</v>
      </c>
      <c r="AB509" s="478" t="str">
        <f t="shared" si="231"/>
        <v>Facility</v>
      </c>
    </row>
    <row r="510" spans="1:28" x14ac:dyDescent="0.2">
      <c r="A510" s="169" t="s">
        <v>420</v>
      </c>
      <c r="B510" s="169" t="s">
        <v>457</v>
      </c>
      <c r="C510" s="475">
        <v>16950</v>
      </c>
      <c r="D510" s="475">
        <v>6950</v>
      </c>
      <c r="E510" s="477" t="str">
        <f t="shared" si="209"/>
        <v>Shoalhaven</v>
      </c>
      <c r="F510" s="477" t="str">
        <f t="shared" si="210"/>
        <v>E</v>
      </c>
      <c r="G510" s="477">
        <f t="shared" si="211"/>
        <v>5</v>
      </c>
      <c r="H510" s="477">
        <f t="shared" si="212"/>
        <v>0</v>
      </c>
      <c r="I510" s="478">
        <f t="shared" si="213"/>
        <v>100147</v>
      </c>
      <c r="J510" s="454"/>
      <c r="K510" s="478">
        <f t="shared" si="214"/>
        <v>53812</v>
      </c>
      <c r="L510" s="478">
        <f t="shared" si="215"/>
        <v>0</v>
      </c>
      <c r="M510" s="478" t="str">
        <f t="shared" si="216"/>
        <v>Y</v>
      </c>
      <c r="N510" s="478">
        <f t="shared" si="217"/>
        <v>0</v>
      </c>
      <c r="O510" s="478" t="str">
        <f t="shared" si="218"/>
        <v>Y</v>
      </c>
      <c r="P510" s="478">
        <f t="shared" si="219"/>
        <v>0</v>
      </c>
      <c r="Q510" s="478">
        <f t="shared" si="220"/>
        <v>0</v>
      </c>
      <c r="R510" s="478">
        <f t="shared" si="221"/>
        <v>0</v>
      </c>
      <c r="S510" s="478" t="str">
        <f t="shared" si="222"/>
        <v>Y</v>
      </c>
      <c r="T510" s="478">
        <f t="shared" si="223"/>
        <v>0</v>
      </c>
      <c r="U510" s="478">
        <f t="shared" si="224"/>
        <v>0</v>
      </c>
      <c r="V510" s="478">
        <f t="shared" si="225"/>
        <v>0</v>
      </c>
      <c r="W510" s="478">
        <f t="shared" si="226"/>
        <v>0</v>
      </c>
      <c r="X510" s="478">
        <f t="shared" si="227"/>
        <v>0</v>
      </c>
      <c r="Y510" s="478" t="str">
        <f t="shared" si="228"/>
        <v>Y</v>
      </c>
      <c r="Z510" s="478">
        <f t="shared" si="229"/>
        <v>0</v>
      </c>
      <c r="AA510" s="478" t="str">
        <f t="shared" si="230"/>
        <v>Y</v>
      </c>
      <c r="AB510" s="478" t="str">
        <f t="shared" si="231"/>
        <v>Facility</v>
      </c>
    </row>
    <row r="511" spans="1:28" x14ac:dyDescent="0.2">
      <c r="A511" s="169">
        <v>0</v>
      </c>
      <c r="B511" s="169" t="s">
        <v>459</v>
      </c>
      <c r="C511" s="475">
        <v>17100</v>
      </c>
      <c r="D511" s="475">
        <v>7100</v>
      </c>
      <c r="E511" s="477" t="str">
        <f t="shared" si="209"/>
        <v>Strathfield</v>
      </c>
      <c r="F511" s="477" t="str">
        <f t="shared" si="210"/>
        <v>S</v>
      </c>
      <c r="G511" s="477">
        <f t="shared" si="211"/>
        <v>2</v>
      </c>
      <c r="H511" s="477">
        <f t="shared" si="212"/>
        <v>0</v>
      </c>
      <c r="I511" s="478">
        <f t="shared" si="213"/>
        <v>40125</v>
      </c>
      <c r="J511" s="454"/>
      <c r="K511" s="478">
        <f t="shared" si="214"/>
        <v>15740</v>
      </c>
      <c r="L511" s="478">
        <f t="shared" si="215"/>
        <v>0</v>
      </c>
      <c r="M511" s="478" t="str">
        <f t="shared" si="216"/>
        <v>Y</v>
      </c>
      <c r="N511" s="478">
        <f t="shared" si="217"/>
        <v>0</v>
      </c>
      <c r="O511" s="478" t="str">
        <f t="shared" si="218"/>
        <v>Y</v>
      </c>
      <c r="P511" s="478">
        <f t="shared" si="219"/>
        <v>0</v>
      </c>
      <c r="Q511" s="478">
        <f t="shared" si="220"/>
        <v>0</v>
      </c>
      <c r="R511" s="478">
        <f t="shared" si="221"/>
        <v>0</v>
      </c>
      <c r="S511" s="478" t="str">
        <f t="shared" si="222"/>
        <v>Y</v>
      </c>
      <c r="T511" s="478">
        <f t="shared" si="223"/>
        <v>0</v>
      </c>
      <c r="U511" s="478" t="str">
        <f t="shared" si="224"/>
        <v>Y</v>
      </c>
      <c r="V511" s="478">
        <f t="shared" si="225"/>
        <v>0</v>
      </c>
      <c r="W511" s="478" t="str">
        <f t="shared" si="226"/>
        <v>Y</v>
      </c>
      <c r="X511" s="478">
        <f t="shared" si="227"/>
        <v>0</v>
      </c>
      <c r="Y511" s="478" t="str">
        <f t="shared" si="228"/>
        <v>Y</v>
      </c>
      <c r="Z511" s="478">
        <f t="shared" si="229"/>
        <v>0</v>
      </c>
      <c r="AA511" s="478">
        <f t="shared" si="230"/>
        <v>0</v>
      </c>
      <c r="AB511" s="478">
        <f t="shared" si="231"/>
        <v>0</v>
      </c>
    </row>
    <row r="512" spans="1:28" x14ac:dyDescent="0.2">
      <c r="A512" s="169" t="s">
        <v>345</v>
      </c>
      <c r="B512" s="169" t="s">
        <v>460</v>
      </c>
      <c r="C512" s="475">
        <v>17150</v>
      </c>
      <c r="D512" s="475">
        <v>7150</v>
      </c>
      <c r="E512" s="477" t="str">
        <f t="shared" si="209"/>
        <v>Sutherland</v>
      </c>
      <c r="F512" s="477" t="str">
        <f t="shared" si="210"/>
        <v>S</v>
      </c>
      <c r="G512" s="477">
        <f t="shared" si="211"/>
        <v>3</v>
      </c>
      <c r="H512" s="477">
        <f t="shared" si="212"/>
        <v>0</v>
      </c>
      <c r="I512" s="478">
        <f t="shared" si="213"/>
        <v>226220</v>
      </c>
      <c r="J512" s="454"/>
      <c r="K512" s="478">
        <f t="shared" si="214"/>
        <v>84070</v>
      </c>
      <c r="L512" s="478">
        <f t="shared" si="215"/>
        <v>0</v>
      </c>
      <c r="M512" s="478" t="str">
        <f t="shared" si="216"/>
        <v>Y</v>
      </c>
      <c r="N512" s="478">
        <f t="shared" si="217"/>
        <v>0</v>
      </c>
      <c r="O512" s="478" t="str">
        <f t="shared" si="218"/>
        <v>Y</v>
      </c>
      <c r="P512" s="478">
        <f t="shared" si="219"/>
        <v>0</v>
      </c>
      <c r="Q512" s="478">
        <f t="shared" si="220"/>
        <v>0</v>
      </c>
      <c r="R512" s="478">
        <f t="shared" si="221"/>
        <v>0</v>
      </c>
      <c r="S512" s="478" t="str">
        <f t="shared" si="222"/>
        <v>Y</v>
      </c>
      <c r="T512" s="478">
        <f t="shared" si="223"/>
        <v>0</v>
      </c>
      <c r="U512" s="478" t="str">
        <f t="shared" si="224"/>
        <v>Y</v>
      </c>
      <c r="V512" s="478">
        <f t="shared" si="225"/>
        <v>0</v>
      </c>
      <c r="W512" s="478">
        <f t="shared" si="226"/>
        <v>0</v>
      </c>
      <c r="X512" s="478">
        <f t="shared" si="227"/>
        <v>0</v>
      </c>
      <c r="Y512" s="478" t="str">
        <f t="shared" si="228"/>
        <v>Y</v>
      </c>
      <c r="Z512" s="478">
        <f t="shared" si="229"/>
        <v>0</v>
      </c>
      <c r="AA512" s="478" t="str">
        <f t="shared" si="230"/>
        <v>Y</v>
      </c>
      <c r="AB512" s="478" t="str">
        <f t="shared" si="231"/>
        <v>Haz</v>
      </c>
    </row>
    <row r="513" spans="1:28" x14ac:dyDescent="0.2">
      <c r="A513" s="169" t="s">
        <v>345</v>
      </c>
      <c r="B513" s="169" t="s">
        <v>461</v>
      </c>
      <c r="C513" s="475">
        <v>17200</v>
      </c>
      <c r="D513" s="475">
        <v>7210</v>
      </c>
      <c r="E513" s="477" t="str">
        <f t="shared" si="209"/>
        <v>Sydney</v>
      </c>
      <c r="F513" s="477" t="str">
        <f t="shared" si="210"/>
        <v>S</v>
      </c>
      <c r="G513" s="477">
        <f t="shared" si="211"/>
        <v>1</v>
      </c>
      <c r="H513" s="477">
        <f t="shared" si="212"/>
        <v>0</v>
      </c>
      <c r="I513" s="478">
        <f t="shared" si="213"/>
        <v>205339</v>
      </c>
      <c r="J513" s="454"/>
      <c r="K513" s="478">
        <f t="shared" si="214"/>
        <v>119801</v>
      </c>
      <c r="L513" s="478">
        <f t="shared" si="215"/>
        <v>0</v>
      </c>
      <c r="M513" s="478" t="str">
        <f t="shared" si="216"/>
        <v>Y</v>
      </c>
      <c r="N513" s="478">
        <f t="shared" si="217"/>
        <v>0</v>
      </c>
      <c r="O513" s="478" t="str">
        <f t="shared" si="218"/>
        <v>Y</v>
      </c>
      <c r="P513" s="478">
        <f t="shared" si="219"/>
        <v>0</v>
      </c>
      <c r="Q513" s="478" t="str">
        <f t="shared" si="220"/>
        <v>Y</v>
      </c>
      <c r="R513" s="478">
        <f t="shared" si="221"/>
        <v>0</v>
      </c>
      <c r="S513" s="478" t="str">
        <f t="shared" si="222"/>
        <v>Y</v>
      </c>
      <c r="T513" s="478">
        <f t="shared" si="223"/>
        <v>0</v>
      </c>
      <c r="U513" s="478" t="str">
        <f t="shared" si="224"/>
        <v>Y</v>
      </c>
      <c r="V513" s="478">
        <f t="shared" si="225"/>
        <v>0</v>
      </c>
      <c r="W513" s="478">
        <f t="shared" si="226"/>
        <v>0</v>
      </c>
      <c r="X513" s="478">
        <f t="shared" si="227"/>
        <v>0</v>
      </c>
      <c r="Y513" s="478" t="str">
        <f t="shared" si="228"/>
        <v>Y</v>
      </c>
      <c r="Z513" s="478">
        <f t="shared" si="229"/>
        <v>0</v>
      </c>
      <c r="AA513" s="478" t="str">
        <f t="shared" si="230"/>
        <v>Y</v>
      </c>
      <c r="AB513" s="478" t="str">
        <f t="shared" si="231"/>
        <v>Ewaste</v>
      </c>
    </row>
    <row r="514" spans="1:28" x14ac:dyDescent="0.2">
      <c r="A514" s="169">
        <v>0</v>
      </c>
      <c r="B514" s="169" t="s">
        <v>434</v>
      </c>
      <c r="C514" s="475">
        <v>18000</v>
      </c>
      <c r="D514" s="475">
        <v>8000</v>
      </c>
      <c r="E514" s="477" t="str">
        <f t="shared" si="209"/>
        <v>Warringah</v>
      </c>
      <c r="F514" s="477" t="str">
        <f t="shared" si="210"/>
        <v>S</v>
      </c>
      <c r="G514" s="477">
        <f t="shared" si="211"/>
        <v>3</v>
      </c>
      <c r="H514" s="477">
        <f t="shared" si="212"/>
        <v>0</v>
      </c>
      <c r="I514" s="478">
        <f t="shared" si="213"/>
        <v>156693</v>
      </c>
      <c r="J514" s="454"/>
      <c r="K514" s="478">
        <f t="shared" si="214"/>
        <v>58524</v>
      </c>
      <c r="L514" s="478">
        <f t="shared" si="215"/>
        <v>0</v>
      </c>
      <c r="M514" s="478" t="str">
        <f t="shared" si="216"/>
        <v>Y</v>
      </c>
      <c r="N514" s="478">
        <f t="shared" si="217"/>
        <v>0</v>
      </c>
      <c r="O514" s="478" t="str">
        <f t="shared" si="218"/>
        <v>Y</v>
      </c>
      <c r="P514" s="478">
        <f t="shared" si="219"/>
        <v>0</v>
      </c>
      <c r="Q514" s="478">
        <f t="shared" si="220"/>
        <v>0</v>
      </c>
      <c r="R514" s="478">
        <f t="shared" si="221"/>
        <v>0</v>
      </c>
      <c r="S514" s="478" t="str">
        <f t="shared" si="222"/>
        <v>Y</v>
      </c>
      <c r="T514" s="478">
        <f t="shared" si="223"/>
        <v>0</v>
      </c>
      <c r="U514" s="478" t="str">
        <f t="shared" si="224"/>
        <v>Y</v>
      </c>
      <c r="V514" s="478">
        <f t="shared" si="225"/>
        <v>0</v>
      </c>
      <c r="W514" s="478">
        <f t="shared" si="226"/>
        <v>0</v>
      </c>
      <c r="X514" s="478">
        <f t="shared" si="227"/>
        <v>0</v>
      </c>
      <c r="Y514" s="478" t="str">
        <f t="shared" si="228"/>
        <v>Y</v>
      </c>
      <c r="Z514" s="478">
        <f t="shared" si="229"/>
        <v>0</v>
      </c>
      <c r="AA514" s="478" t="str">
        <f t="shared" si="230"/>
        <v>Y</v>
      </c>
      <c r="AB514" s="478" t="str">
        <f t="shared" si="231"/>
        <v>Facility</v>
      </c>
    </row>
    <row r="515" spans="1:28" x14ac:dyDescent="0.2">
      <c r="A515" s="169" t="s">
        <v>345</v>
      </c>
      <c r="B515" s="169" t="s">
        <v>475</v>
      </c>
      <c r="C515" s="475">
        <v>18050</v>
      </c>
      <c r="D515" s="475">
        <v>8050</v>
      </c>
      <c r="E515" s="477" t="str">
        <f t="shared" si="209"/>
        <v>Waverley</v>
      </c>
      <c r="F515" s="477" t="str">
        <f t="shared" si="210"/>
        <v>S</v>
      </c>
      <c r="G515" s="477">
        <f t="shared" si="211"/>
        <v>2</v>
      </c>
      <c r="H515" s="477">
        <f t="shared" si="212"/>
        <v>0</v>
      </c>
      <c r="I515" s="478">
        <f t="shared" si="213"/>
        <v>72699</v>
      </c>
      <c r="J515" s="454"/>
      <c r="K515" s="478">
        <f t="shared" si="214"/>
        <v>30386</v>
      </c>
      <c r="L515" s="478">
        <f t="shared" si="215"/>
        <v>0</v>
      </c>
      <c r="M515" s="478" t="str">
        <f t="shared" si="216"/>
        <v>Y</v>
      </c>
      <c r="N515" s="478">
        <f t="shared" si="217"/>
        <v>0</v>
      </c>
      <c r="O515" s="478" t="str">
        <f t="shared" si="218"/>
        <v>Y</v>
      </c>
      <c r="P515" s="478">
        <f t="shared" si="219"/>
        <v>0</v>
      </c>
      <c r="Q515" s="478">
        <f t="shared" si="220"/>
        <v>0</v>
      </c>
      <c r="R515" s="478">
        <f t="shared" si="221"/>
        <v>0</v>
      </c>
      <c r="S515" s="478" t="str">
        <f t="shared" si="222"/>
        <v>Y</v>
      </c>
      <c r="T515" s="478">
        <f t="shared" si="223"/>
        <v>0</v>
      </c>
      <c r="U515" s="478" t="str">
        <f t="shared" si="224"/>
        <v>Y</v>
      </c>
      <c r="V515" s="478">
        <f t="shared" si="225"/>
        <v>0</v>
      </c>
      <c r="W515" s="478">
        <f t="shared" si="226"/>
        <v>0</v>
      </c>
      <c r="X515" s="478">
        <f t="shared" si="227"/>
        <v>0</v>
      </c>
      <c r="Y515" s="478" t="str">
        <f t="shared" si="228"/>
        <v>Y</v>
      </c>
      <c r="Z515" s="478">
        <f t="shared" si="229"/>
        <v>0</v>
      </c>
      <c r="AA515" s="478" t="str">
        <f t="shared" si="230"/>
        <v>Y</v>
      </c>
      <c r="AB515" s="478" t="str">
        <f t="shared" si="231"/>
        <v>other</v>
      </c>
    </row>
    <row r="516" spans="1:28" x14ac:dyDescent="0.2">
      <c r="A516" s="169" t="s">
        <v>412</v>
      </c>
      <c r="B516" s="169" t="s">
        <v>478</v>
      </c>
      <c r="C516" s="475">
        <v>18250</v>
      </c>
      <c r="D516" s="475">
        <v>8250</v>
      </c>
      <c r="E516" s="477" t="str">
        <f t="shared" si="209"/>
        <v>Willoughby</v>
      </c>
      <c r="F516" s="477" t="str">
        <f t="shared" si="210"/>
        <v>S</v>
      </c>
      <c r="G516" s="477">
        <f t="shared" si="211"/>
        <v>2</v>
      </c>
      <c r="H516" s="477">
        <f t="shared" si="212"/>
        <v>0</v>
      </c>
      <c r="I516" s="478">
        <f t="shared" si="213"/>
        <v>76354</v>
      </c>
      <c r="J516" s="454"/>
      <c r="K516" s="478">
        <f t="shared" si="214"/>
        <v>31780</v>
      </c>
      <c r="L516" s="478">
        <f t="shared" si="215"/>
        <v>0</v>
      </c>
      <c r="M516" s="478" t="str">
        <f t="shared" si="216"/>
        <v>Y</v>
      </c>
      <c r="N516" s="478">
        <f t="shared" si="217"/>
        <v>0</v>
      </c>
      <c r="O516" s="478" t="str">
        <f t="shared" si="218"/>
        <v>Y</v>
      </c>
      <c r="P516" s="478">
        <f t="shared" si="219"/>
        <v>0</v>
      </c>
      <c r="Q516" s="478" t="str">
        <f t="shared" si="220"/>
        <v>Y</v>
      </c>
      <c r="R516" s="478">
        <f t="shared" si="221"/>
        <v>0</v>
      </c>
      <c r="S516" s="478" t="str">
        <f t="shared" si="222"/>
        <v>Y</v>
      </c>
      <c r="T516" s="478">
        <f t="shared" si="223"/>
        <v>0</v>
      </c>
      <c r="U516" s="478" t="str">
        <f t="shared" si="224"/>
        <v>Y</v>
      </c>
      <c r="V516" s="478">
        <f t="shared" si="225"/>
        <v>0</v>
      </c>
      <c r="W516" s="478">
        <f t="shared" si="226"/>
        <v>0</v>
      </c>
      <c r="X516" s="478">
        <f t="shared" si="227"/>
        <v>0</v>
      </c>
      <c r="Y516" s="478" t="str">
        <f t="shared" si="228"/>
        <v>Y</v>
      </c>
      <c r="Z516" s="478">
        <f t="shared" si="229"/>
        <v>0</v>
      </c>
      <c r="AA516" s="478">
        <f t="shared" si="230"/>
        <v>0</v>
      </c>
      <c r="AB516" s="478">
        <f t="shared" si="231"/>
        <v>0</v>
      </c>
    </row>
    <row r="517" spans="1:28" x14ac:dyDescent="0.2">
      <c r="A517" s="169" t="s">
        <v>420</v>
      </c>
      <c r="B517" s="169" t="s">
        <v>479</v>
      </c>
      <c r="C517" s="475">
        <v>18350</v>
      </c>
      <c r="D517" s="475">
        <v>8350</v>
      </c>
      <c r="E517" s="477" t="str">
        <f t="shared" si="209"/>
        <v>Wingecarribee</v>
      </c>
      <c r="F517" s="477" t="str">
        <f t="shared" si="210"/>
        <v>E</v>
      </c>
      <c r="G517" s="477">
        <f t="shared" si="211"/>
        <v>4</v>
      </c>
      <c r="H517" s="477">
        <f t="shared" si="212"/>
        <v>0</v>
      </c>
      <c r="I517" s="478">
        <f t="shared" si="213"/>
        <v>48028</v>
      </c>
      <c r="J517" s="454"/>
      <c r="K517" s="478">
        <f t="shared" si="214"/>
        <v>24928</v>
      </c>
      <c r="L517" s="478">
        <f t="shared" si="215"/>
        <v>0</v>
      </c>
      <c r="M517" s="478" t="str">
        <f t="shared" si="216"/>
        <v>Y</v>
      </c>
      <c r="N517" s="478">
        <f t="shared" si="217"/>
        <v>0</v>
      </c>
      <c r="O517" s="478" t="str">
        <f t="shared" si="218"/>
        <v>Y</v>
      </c>
      <c r="P517" s="478">
        <f t="shared" si="219"/>
        <v>0</v>
      </c>
      <c r="Q517" s="478" t="str">
        <f t="shared" si="220"/>
        <v>Y</v>
      </c>
      <c r="R517" s="478">
        <f t="shared" si="221"/>
        <v>0</v>
      </c>
      <c r="S517" s="478" t="str">
        <f t="shared" si="222"/>
        <v>Y</v>
      </c>
      <c r="T517" s="478">
        <f t="shared" si="223"/>
        <v>0</v>
      </c>
      <c r="U517" s="478" t="str">
        <f t="shared" si="224"/>
        <v>Y</v>
      </c>
      <c r="V517" s="478">
        <f t="shared" si="225"/>
        <v>0</v>
      </c>
      <c r="W517" s="478">
        <f t="shared" si="226"/>
        <v>0</v>
      </c>
      <c r="X517" s="478">
        <f t="shared" si="227"/>
        <v>0</v>
      </c>
      <c r="Y517" s="478" t="str">
        <f t="shared" si="228"/>
        <v>Y</v>
      </c>
      <c r="Z517" s="478">
        <f t="shared" si="229"/>
        <v>0</v>
      </c>
      <c r="AA517" s="478" t="str">
        <f t="shared" si="230"/>
        <v>Y</v>
      </c>
      <c r="AB517" s="478" t="str">
        <f t="shared" si="231"/>
        <v>Facility</v>
      </c>
    </row>
    <row r="518" spans="1:28" x14ac:dyDescent="0.2">
      <c r="A518" s="169" t="s">
        <v>420</v>
      </c>
      <c r="B518" s="169" t="s">
        <v>481</v>
      </c>
      <c r="C518" s="475">
        <v>18450</v>
      </c>
      <c r="D518" s="475">
        <v>8450</v>
      </c>
      <c r="E518" s="477" t="str">
        <f t="shared" si="209"/>
        <v>Wollongong</v>
      </c>
      <c r="F518" s="477" t="str">
        <f t="shared" si="210"/>
        <v>E</v>
      </c>
      <c r="G518" s="477">
        <f t="shared" si="211"/>
        <v>5</v>
      </c>
      <c r="H518" s="477">
        <f t="shared" si="212"/>
        <v>0</v>
      </c>
      <c r="I518" s="478">
        <f t="shared" si="213"/>
        <v>208875</v>
      </c>
      <c r="J518" s="454"/>
      <c r="K518" s="478">
        <f t="shared" si="214"/>
        <v>81860</v>
      </c>
      <c r="L518" s="478">
        <f t="shared" si="215"/>
        <v>0</v>
      </c>
      <c r="M518" s="478" t="str">
        <f t="shared" si="216"/>
        <v>Y</v>
      </c>
      <c r="N518" s="478">
        <f t="shared" si="217"/>
        <v>0</v>
      </c>
      <c r="O518" s="478" t="str">
        <f t="shared" si="218"/>
        <v>Y</v>
      </c>
      <c r="P518" s="478">
        <f t="shared" si="219"/>
        <v>0</v>
      </c>
      <c r="Q518" s="478">
        <f t="shared" si="220"/>
        <v>0</v>
      </c>
      <c r="R518" s="478">
        <f t="shared" si="221"/>
        <v>0</v>
      </c>
      <c r="S518" s="478" t="str">
        <f t="shared" si="222"/>
        <v>Y</v>
      </c>
      <c r="T518" s="478">
        <f t="shared" si="223"/>
        <v>0</v>
      </c>
      <c r="U518" s="478" t="str">
        <f t="shared" si="224"/>
        <v>Y</v>
      </c>
      <c r="V518" s="478">
        <f t="shared" si="225"/>
        <v>0</v>
      </c>
      <c r="W518" s="478">
        <f t="shared" si="226"/>
        <v>0</v>
      </c>
      <c r="X518" s="478">
        <f t="shared" si="227"/>
        <v>0</v>
      </c>
      <c r="Y518" s="478" t="str">
        <f t="shared" si="228"/>
        <v>Y</v>
      </c>
      <c r="Z518" s="478">
        <f t="shared" si="229"/>
        <v>0</v>
      </c>
      <c r="AA518" s="478" t="str">
        <f t="shared" si="230"/>
        <v>Y</v>
      </c>
      <c r="AB518" s="478" t="str">
        <f t="shared" si="231"/>
        <v>Facility</v>
      </c>
    </row>
    <row r="519" spans="1:28" x14ac:dyDescent="0.2">
      <c r="A519" s="169" t="s">
        <v>345</v>
      </c>
      <c r="B519" s="169" t="s">
        <v>482</v>
      </c>
      <c r="C519" s="475">
        <v>18500</v>
      </c>
      <c r="D519" s="475">
        <v>8500</v>
      </c>
      <c r="E519" s="477" t="str">
        <f t="shared" si="209"/>
        <v>Woollahra</v>
      </c>
      <c r="F519" s="477" t="str">
        <f t="shared" si="210"/>
        <v>S</v>
      </c>
      <c r="G519" s="477">
        <f t="shared" si="211"/>
        <v>2</v>
      </c>
      <c r="H519" s="477">
        <f t="shared" si="212"/>
        <v>0</v>
      </c>
      <c r="I519" s="478">
        <f t="shared" si="213"/>
        <v>59307</v>
      </c>
      <c r="J519" s="454"/>
      <c r="K519" s="478">
        <f t="shared" si="214"/>
        <v>26483</v>
      </c>
      <c r="L519" s="478">
        <f t="shared" si="215"/>
        <v>0</v>
      </c>
      <c r="M519" s="478" t="str">
        <f t="shared" si="216"/>
        <v>Y</v>
      </c>
      <c r="N519" s="478">
        <f t="shared" si="217"/>
        <v>0</v>
      </c>
      <c r="O519" s="478" t="str">
        <f t="shared" si="218"/>
        <v>Y</v>
      </c>
      <c r="P519" s="478">
        <f t="shared" si="219"/>
        <v>0</v>
      </c>
      <c r="Q519" s="478">
        <f t="shared" si="220"/>
        <v>0</v>
      </c>
      <c r="R519" s="478">
        <f t="shared" si="221"/>
        <v>0</v>
      </c>
      <c r="S519" s="478" t="str">
        <f t="shared" si="222"/>
        <v>Y</v>
      </c>
      <c r="T519" s="478">
        <f t="shared" si="223"/>
        <v>0</v>
      </c>
      <c r="U519" s="478">
        <f t="shared" si="224"/>
        <v>0</v>
      </c>
      <c r="V519" s="478">
        <f t="shared" si="225"/>
        <v>0</v>
      </c>
      <c r="W519" s="478" t="str">
        <f t="shared" si="226"/>
        <v>Y</v>
      </c>
      <c r="X519" s="478">
        <f t="shared" si="227"/>
        <v>0</v>
      </c>
      <c r="Y519" s="478" t="str">
        <f t="shared" si="228"/>
        <v>Y</v>
      </c>
      <c r="Z519" s="478">
        <f t="shared" si="229"/>
        <v>0</v>
      </c>
      <c r="AA519" s="478">
        <f t="shared" si="230"/>
        <v>0</v>
      </c>
      <c r="AB519" s="478">
        <f t="shared" si="231"/>
        <v>0</v>
      </c>
    </row>
    <row r="520" spans="1:28" ht="13.5" thickBot="1" x14ac:dyDescent="0.25">
      <c r="A520" s="169" t="s">
        <v>384</v>
      </c>
      <c r="B520" s="169" t="s">
        <v>403</v>
      </c>
      <c r="C520" s="475">
        <v>18550</v>
      </c>
      <c r="D520" s="475">
        <v>8550</v>
      </c>
      <c r="E520" s="477" t="str">
        <f t="shared" si="209"/>
        <v>Wyong</v>
      </c>
      <c r="F520" s="477" t="str">
        <f t="shared" si="210"/>
        <v>E</v>
      </c>
      <c r="G520" s="477">
        <f t="shared" si="211"/>
        <v>7</v>
      </c>
      <c r="H520" s="477">
        <f t="shared" si="212"/>
        <v>0</v>
      </c>
      <c r="I520" s="478">
        <f t="shared" si="213"/>
        <v>159981</v>
      </c>
      <c r="J520" s="454"/>
      <c r="K520" s="478">
        <f t="shared" si="214"/>
        <v>62862</v>
      </c>
      <c r="L520" s="478">
        <f t="shared" si="215"/>
        <v>0</v>
      </c>
      <c r="M520" s="478" t="str">
        <f t="shared" si="216"/>
        <v>Y</v>
      </c>
      <c r="N520" s="478">
        <f t="shared" si="217"/>
        <v>0</v>
      </c>
      <c r="O520" s="478" t="str">
        <f t="shared" si="218"/>
        <v>Y</v>
      </c>
      <c r="P520" s="478">
        <f t="shared" si="219"/>
        <v>0</v>
      </c>
      <c r="Q520" s="478">
        <f t="shared" si="220"/>
        <v>0</v>
      </c>
      <c r="R520" s="478">
        <f t="shared" si="221"/>
        <v>0</v>
      </c>
      <c r="S520" s="478" t="str">
        <f t="shared" si="222"/>
        <v>Y</v>
      </c>
      <c r="T520" s="478">
        <f t="shared" si="223"/>
        <v>0</v>
      </c>
      <c r="U520" s="478" t="str">
        <f t="shared" si="224"/>
        <v>Y</v>
      </c>
      <c r="V520" s="478">
        <f t="shared" si="225"/>
        <v>0</v>
      </c>
      <c r="W520" s="478">
        <f t="shared" si="226"/>
        <v>0</v>
      </c>
      <c r="X520" s="478">
        <f t="shared" si="227"/>
        <v>0</v>
      </c>
      <c r="Y520" s="478" t="str">
        <f t="shared" si="228"/>
        <v>Y</v>
      </c>
      <c r="Z520" s="478">
        <f t="shared" si="229"/>
        <v>0</v>
      </c>
      <c r="AA520" s="478" t="str">
        <f t="shared" si="230"/>
        <v>Y</v>
      </c>
      <c r="AB520" s="478" t="str">
        <f t="shared" si="231"/>
        <v>Facility</v>
      </c>
    </row>
    <row r="521" spans="1:28" ht="13.5" thickTop="1" x14ac:dyDescent="0.2">
      <c r="A521" s="169"/>
      <c r="B521" s="169"/>
      <c r="C521" s="479"/>
      <c r="D521" s="479"/>
      <c r="E521" s="492" t="s">
        <v>489</v>
      </c>
      <c r="F521" s="492"/>
      <c r="G521" s="492"/>
      <c r="H521" s="479"/>
      <c r="I521" s="481">
        <f t="shared" ref="I521" si="232">COUNTIF(I470:I520,"&gt;0")</f>
        <v>51</v>
      </c>
      <c r="J521" s="480"/>
      <c r="K521" s="481">
        <f t="shared" ref="K521" si="233">COUNTIF(K470:K520,"&gt;0")</f>
        <v>51</v>
      </c>
      <c r="L521"/>
      <c r="M521"/>
      <c r="N521"/>
      <c r="O521"/>
      <c r="P521"/>
      <c r="Q521"/>
      <c r="R521"/>
      <c r="S521"/>
      <c r="T521"/>
      <c r="U521"/>
      <c r="V521"/>
      <c r="W521"/>
      <c r="Y521"/>
    </row>
    <row r="522" spans="1:28" x14ac:dyDescent="0.2">
      <c r="A522" s="169"/>
      <c r="B522" s="169"/>
      <c r="C522" s="475"/>
      <c r="D522" s="475"/>
      <c r="E522" s="482" t="s">
        <v>490</v>
      </c>
      <c r="F522" s="482"/>
      <c r="G522" s="482"/>
      <c r="H522" s="475"/>
      <c r="I522" s="484">
        <f>SUM(I470:I520)</f>
        <v>5809690</v>
      </c>
      <c r="J522" s="483"/>
      <c r="K522" s="484">
        <f>SUM(K470:K520)</f>
        <v>2213579</v>
      </c>
      <c r="L522"/>
      <c r="M522"/>
      <c r="N522"/>
      <c r="O522"/>
      <c r="P522"/>
      <c r="Q522"/>
      <c r="R522"/>
      <c r="S522"/>
      <c r="T522"/>
      <c r="U522"/>
      <c r="V522"/>
      <c r="W522"/>
      <c r="Y522"/>
    </row>
    <row r="523" spans="1:28" x14ac:dyDescent="0.2">
      <c r="A523" s="169"/>
      <c r="B523" s="169"/>
      <c r="C523" s="475"/>
      <c r="D523" s="475"/>
      <c r="E523" s="482" t="s">
        <v>491</v>
      </c>
      <c r="F523" s="482"/>
      <c r="G523" s="482"/>
      <c r="H523" s="475"/>
      <c r="I523" s="478">
        <f>MIN(I470:I520)</f>
        <v>14741</v>
      </c>
      <c r="J523" s="483"/>
      <c r="K523" s="478">
        <f>MIN(K470:K520)</f>
        <v>5983</v>
      </c>
      <c r="L523"/>
      <c r="M523"/>
      <c r="N523"/>
      <c r="O523"/>
      <c r="P523"/>
      <c r="Q523"/>
      <c r="R523"/>
      <c r="S523"/>
      <c r="T523"/>
      <c r="U523"/>
      <c r="V523"/>
      <c r="W523"/>
      <c r="Y523"/>
    </row>
    <row r="524" spans="1:28" x14ac:dyDescent="0.2">
      <c r="A524" s="169"/>
      <c r="B524" s="169"/>
      <c r="C524" s="475"/>
      <c r="D524" s="475"/>
      <c r="E524" s="482" t="s">
        <v>492</v>
      </c>
      <c r="F524" s="482"/>
      <c r="G524" s="482"/>
      <c r="H524" s="475"/>
      <c r="I524" s="478">
        <f>MAX(I470:I520)</f>
        <v>339328</v>
      </c>
      <c r="J524" s="483"/>
      <c r="K524" s="478">
        <f>MAX(K470:K520)</f>
        <v>119801</v>
      </c>
      <c r="L524"/>
      <c r="M524"/>
      <c r="N524"/>
      <c r="O524"/>
      <c r="P524"/>
      <c r="Q524"/>
      <c r="R524"/>
      <c r="S524"/>
      <c r="T524"/>
      <c r="U524"/>
      <c r="V524"/>
      <c r="W524"/>
      <c r="Y524"/>
    </row>
    <row r="525" spans="1:28" x14ac:dyDescent="0.2">
      <c r="A525" s="169"/>
      <c r="B525" s="169"/>
      <c r="C525" s="475"/>
      <c r="D525" s="475"/>
      <c r="E525" s="482" t="s">
        <v>493</v>
      </c>
      <c r="F525" s="482"/>
      <c r="G525" s="482"/>
      <c r="H525" s="475"/>
      <c r="I525" s="478">
        <f>AVERAGE(I470:I520)</f>
        <v>113915.49019607843</v>
      </c>
      <c r="J525" s="483"/>
      <c r="K525" s="478">
        <f>AVERAGE(K470:K520)</f>
        <v>43403.509803921566</v>
      </c>
      <c r="L525"/>
      <c r="M525"/>
      <c r="N525"/>
      <c r="O525"/>
      <c r="P525"/>
      <c r="Q525"/>
      <c r="R525"/>
      <c r="S525"/>
      <c r="T525"/>
      <c r="U525"/>
      <c r="V525"/>
      <c r="W525"/>
      <c r="Y525"/>
    </row>
    <row r="526" spans="1:28" ht="13.5" thickBot="1" x14ac:dyDescent="0.25">
      <c r="A526" s="169"/>
      <c r="B526" s="169"/>
      <c r="C526" s="485"/>
      <c r="D526" s="485"/>
      <c r="E526" s="486" t="s">
        <v>494</v>
      </c>
      <c r="F526" s="486"/>
      <c r="G526" s="486"/>
      <c r="H526" s="485"/>
      <c r="I526" s="487">
        <f>MEDIAN(I470:I520)</f>
        <v>88059</v>
      </c>
      <c r="J526" s="483"/>
      <c r="K526" s="487">
        <f>MEDIAN(K470:K520)</f>
        <v>34897</v>
      </c>
      <c r="L526"/>
      <c r="M526"/>
      <c r="N526"/>
      <c r="O526"/>
      <c r="P526"/>
      <c r="Q526"/>
      <c r="R526"/>
      <c r="S526"/>
      <c r="T526"/>
      <c r="U526"/>
      <c r="V526"/>
      <c r="W526"/>
      <c r="Y526"/>
    </row>
    <row r="527" spans="1:28" ht="13.5" thickTop="1" x14ac:dyDescent="0.2">
      <c r="A527" s="169"/>
      <c r="B527" s="169"/>
      <c r="D527" s="488" t="s">
        <v>485</v>
      </c>
      <c r="E527" s="489"/>
      <c r="F527" s="489"/>
      <c r="G527" s="489"/>
      <c r="H527" s="467"/>
      <c r="I527" s="467"/>
      <c r="J527" s="468"/>
      <c r="K527"/>
      <c r="L527"/>
      <c r="M527"/>
      <c r="N527"/>
      <c r="O527"/>
      <c r="P527"/>
      <c r="Q527"/>
      <c r="R527"/>
      <c r="S527"/>
      <c r="T527"/>
      <c r="U527"/>
      <c r="V527"/>
      <c r="W527"/>
      <c r="Y527"/>
    </row>
    <row r="528" spans="1:28" x14ac:dyDescent="0.2">
      <c r="A528" s="169"/>
      <c r="B528" s="169"/>
      <c r="D528" s="488"/>
      <c r="E528" s="489"/>
      <c r="F528" s="489"/>
      <c r="G528" s="489"/>
      <c r="H528" s="467"/>
      <c r="I528" s="467"/>
      <c r="J528" s="468"/>
      <c r="K528" s="467"/>
      <c r="L528"/>
      <c r="M528"/>
      <c r="N528"/>
      <c r="O528"/>
      <c r="P528"/>
      <c r="Q528"/>
      <c r="R528"/>
      <c r="S528"/>
      <c r="T528"/>
      <c r="U528"/>
      <c r="V528"/>
      <c r="W528"/>
      <c r="Y528"/>
    </row>
    <row r="529" spans="1:25" x14ac:dyDescent="0.2">
      <c r="A529" s="169"/>
      <c r="B529" s="169"/>
      <c r="D529" s="488"/>
      <c r="E529" s="493" t="s">
        <v>175</v>
      </c>
      <c r="F529" s="493"/>
      <c r="G529" s="493"/>
      <c r="H529" s="467"/>
      <c r="I529" s="478">
        <f t="shared" ref="I529" si="234">I206</f>
        <v>4393861</v>
      </c>
      <c r="J529" s="468"/>
      <c r="K529" s="478">
        <f t="shared" ref="K529" si="235">K206</f>
        <v>1626617</v>
      </c>
      <c r="L529"/>
      <c r="M529"/>
      <c r="N529"/>
      <c r="O529"/>
      <c r="P529"/>
      <c r="Q529"/>
      <c r="R529"/>
      <c r="S529"/>
      <c r="T529"/>
      <c r="U529"/>
      <c r="V529"/>
      <c r="W529"/>
      <c r="Y529"/>
    </row>
    <row r="530" spans="1:25" x14ac:dyDescent="0.2">
      <c r="A530" s="169"/>
      <c r="B530" s="169"/>
      <c r="D530" s="488"/>
      <c r="E530" s="493" t="s">
        <v>176</v>
      </c>
      <c r="F530" s="493"/>
      <c r="G530" s="493"/>
      <c r="H530" s="467"/>
      <c r="I530" s="478">
        <f t="shared" ref="I530" si="236">I229</f>
        <v>1415829</v>
      </c>
      <c r="J530" s="468"/>
      <c r="K530" s="478">
        <f t="shared" ref="K530" si="237">K229</f>
        <v>586962</v>
      </c>
      <c r="L530"/>
      <c r="M530"/>
      <c r="N530"/>
      <c r="O530"/>
      <c r="P530"/>
      <c r="Q530"/>
      <c r="R530"/>
      <c r="S530"/>
      <c r="T530"/>
      <c r="U530"/>
      <c r="V530"/>
      <c r="W530"/>
      <c r="Y530"/>
    </row>
    <row r="531" spans="1:25" x14ac:dyDescent="0.2">
      <c r="A531" s="169"/>
      <c r="B531" s="169"/>
      <c r="D531" s="488"/>
      <c r="E531" s="494" t="s">
        <v>177</v>
      </c>
      <c r="F531" s="494"/>
      <c r="G531" s="494"/>
      <c r="H531" s="467"/>
      <c r="I531" s="478">
        <f t="shared" ref="I531" si="238">I371</f>
        <v>792697</v>
      </c>
      <c r="J531" s="468"/>
      <c r="K531" s="478">
        <f t="shared" ref="K531" si="239">K371</f>
        <v>366608</v>
      </c>
      <c r="L531"/>
      <c r="M531"/>
      <c r="N531"/>
      <c r="O531"/>
      <c r="P531"/>
      <c r="Q531"/>
      <c r="R531"/>
      <c r="S531"/>
      <c r="T531"/>
      <c r="U531"/>
      <c r="V531"/>
      <c r="W531"/>
      <c r="Y531"/>
    </row>
    <row r="532" spans="1:25" x14ac:dyDescent="0.2">
      <c r="A532" s="169"/>
      <c r="B532" s="169"/>
      <c r="D532" s="488"/>
      <c r="E532" s="494" t="s">
        <v>495</v>
      </c>
      <c r="F532" s="494"/>
      <c r="G532" s="494"/>
      <c r="H532" s="467"/>
      <c r="I532" s="478">
        <f t="shared" ref="I532" si="240">I461</f>
        <v>1014208</v>
      </c>
      <c r="J532" s="468"/>
      <c r="K532" s="478">
        <f t="shared" ref="K532" si="241">K461</f>
        <v>492190</v>
      </c>
      <c r="L532"/>
      <c r="M532"/>
      <c r="N532"/>
      <c r="O532"/>
      <c r="P532"/>
      <c r="Q532"/>
      <c r="R532"/>
      <c r="S532"/>
      <c r="T532"/>
      <c r="U532"/>
      <c r="V532"/>
      <c r="W532"/>
      <c r="Y532"/>
    </row>
    <row r="533" spans="1:25" x14ac:dyDescent="0.2">
      <c r="A533" s="169"/>
      <c r="B533" s="169"/>
      <c r="D533" s="488"/>
      <c r="E533" s="494"/>
      <c r="F533" s="494"/>
      <c r="G533" s="494"/>
      <c r="H533" s="467"/>
      <c r="I533" s="467"/>
      <c r="J533" s="468"/>
      <c r="K533" s="467"/>
      <c r="L533"/>
      <c r="M533"/>
      <c r="N533"/>
      <c r="O533"/>
      <c r="P533"/>
      <c r="Q533"/>
      <c r="R533"/>
      <c r="S533"/>
      <c r="T533"/>
      <c r="U533"/>
      <c r="V533"/>
      <c r="W533"/>
      <c r="Y533"/>
    </row>
    <row r="534" spans="1:25" x14ac:dyDescent="0.2">
      <c r="A534" s="169"/>
      <c r="B534" s="169"/>
      <c r="D534" s="488"/>
      <c r="E534" s="494" t="s">
        <v>174</v>
      </c>
      <c r="F534" s="494"/>
      <c r="G534" s="494"/>
      <c r="H534" s="467"/>
      <c r="I534" s="478">
        <f>SUM(I529:I532)</f>
        <v>7616595</v>
      </c>
      <c r="J534" s="468"/>
      <c r="K534" s="478">
        <f>SUM(K529:K532)</f>
        <v>3072377</v>
      </c>
      <c r="L534"/>
      <c r="M534"/>
      <c r="N534"/>
      <c r="O534"/>
      <c r="P534"/>
      <c r="Q534"/>
      <c r="R534"/>
      <c r="S534"/>
      <c r="T534"/>
      <c r="U534"/>
      <c r="V534"/>
      <c r="W534"/>
      <c r="Y534"/>
    </row>
    <row r="535" spans="1:25" x14ac:dyDescent="0.2">
      <c r="A535" s="169"/>
      <c r="B535" s="169"/>
      <c r="D535" s="488"/>
      <c r="E535" s="494"/>
      <c r="F535" s="494"/>
      <c r="G535" s="494"/>
      <c r="H535" s="467"/>
      <c r="I535" s="467"/>
      <c r="J535" s="467"/>
      <c r="K535" s="467"/>
      <c r="L535" s="467"/>
      <c r="M535" s="467"/>
      <c r="N535" s="467"/>
      <c r="O535" s="467"/>
      <c r="P535" s="467"/>
      <c r="Q535"/>
      <c r="R535"/>
      <c r="S535"/>
      <c r="T535"/>
      <c r="U535"/>
      <c r="V535"/>
      <c r="W535"/>
      <c r="Y535"/>
    </row>
    <row r="536" spans="1:25" x14ac:dyDescent="0.2">
      <c r="A536" s="169"/>
      <c r="B536" s="169"/>
      <c r="D536" s="488"/>
      <c r="E536" s="489"/>
      <c r="F536" s="489"/>
      <c r="G536" s="489"/>
      <c r="H536" s="467"/>
      <c r="I536" s="467"/>
      <c r="J536" s="467"/>
      <c r="K536" s="467"/>
      <c r="L536" s="467"/>
      <c r="M536" s="467"/>
      <c r="N536" s="467"/>
      <c r="O536" s="467"/>
      <c r="P536" s="467"/>
      <c r="Q536"/>
      <c r="R536"/>
      <c r="S536"/>
      <c r="T536"/>
      <c r="U536"/>
      <c r="V536"/>
      <c r="W536"/>
      <c r="Y536"/>
    </row>
    <row r="537" spans="1:25" x14ac:dyDescent="0.2">
      <c r="A537" s="169"/>
      <c r="B537" s="169"/>
      <c r="G537"/>
      <c r="H537"/>
      <c r="I537"/>
      <c r="K537"/>
      <c r="L537"/>
      <c r="M537"/>
      <c r="N537"/>
      <c r="O537"/>
      <c r="P537"/>
      <c r="Q537"/>
      <c r="R537"/>
      <c r="S537"/>
      <c r="T537"/>
      <c r="U537"/>
      <c r="V537"/>
      <c r="W537"/>
      <c r="Y537"/>
    </row>
    <row r="538" spans="1:25" x14ac:dyDescent="0.2">
      <c r="A538" s="169"/>
      <c r="B538" s="169"/>
      <c r="G538"/>
      <c r="H538"/>
      <c r="I538"/>
      <c r="K538"/>
      <c r="L538"/>
      <c r="M538"/>
      <c r="N538"/>
      <c r="O538"/>
      <c r="P538"/>
      <c r="Q538"/>
      <c r="R538"/>
      <c r="S538"/>
      <c r="T538"/>
      <c r="U538"/>
      <c r="V538"/>
      <c r="W538"/>
      <c r="Y538"/>
    </row>
    <row r="539" spans="1:25" s="495" customFormat="1" ht="11.25" x14ac:dyDescent="0.2"/>
    <row r="540" spans="1:25" s="496" customFormat="1" ht="11.25" x14ac:dyDescent="0.2"/>
    <row r="541" spans="1:25" s="496" customFormat="1" ht="11.25" x14ac:dyDescent="0.2"/>
    <row r="542" spans="1:25" x14ac:dyDescent="0.2">
      <c r="A542" s="169"/>
      <c r="B542" s="169"/>
      <c r="G542"/>
      <c r="H542"/>
      <c r="I542"/>
      <c r="K542"/>
      <c r="L542"/>
      <c r="M542"/>
      <c r="N542"/>
      <c r="O542"/>
      <c r="P542"/>
      <c r="Q542"/>
      <c r="R542"/>
      <c r="S542"/>
      <c r="T542"/>
      <c r="U542"/>
      <c r="V542"/>
      <c r="W542"/>
      <c r="Y542"/>
    </row>
    <row r="543" spans="1:25" s="498" customFormat="1" x14ac:dyDescent="0.2">
      <c r="A543" s="497"/>
      <c r="B543" s="497"/>
    </row>
    <row r="544" spans="1:25" s="498" customFormat="1" x14ac:dyDescent="0.2">
      <c r="A544" s="497"/>
      <c r="B544" s="497"/>
    </row>
    <row r="545" spans="1:28" s="498" customFormat="1" x14ac:dyDescent="0.2">
      <c r="A545" s="497"/>
      <c r="B545" s="497"/>
    </row>
    <row r="546" spans="1:28" s="498" customFormat="1" x14ac:dyDescent="0.2">
      <c r="A546" s="497"/>
      <c r="B546" s="497"/>
      <c r="E546" s="514"/>
    </row>
    <row r="547" spans="1:28" x14ac:dyDescent="0.2">
      <c r="A547" s="169"/>
      <c r="B547" s="169"/>
      <c r="D547" s="465"/>
      <c r="E547" s="489"/>
      <c r="F547" s="489"/>
      <c r="G547" s="489"/>
      <c r="H547" s="490"/>
      <c r="I547" s="490"/>
      <c r="J547" s="468"/>
      <c r="K547" s="499"/>
      <c r="L547" s="499"/>
      <c r="M547" s="499"/>
      <c r="N547" s="499"/>
      <c r="O547" s="499"/>
      <c r="P547" s="499"/>
      <c r="Q547"/>
      <c r="R547"/>
      <c r="S547"/>
      <c r="T547"/>
      <c r="U547"/>
      <c r="V547"/>
      <c r="W547"/>
      <c r="Y547"/>
    </row>
    <row r="548" spans="1:28" x14ac:dyDescent="0.2">
      <c r="A548" s="169"/>
      <c r="B548" s="169"/>
      <c r="D548" s="465"/>
      <c r="E548" s="513" t="s">
        <v>276</v>
      </c>
      <c r="F548" s="489"/>
      <c r="G548" s="489"/>
      <c r="H548" s="490"/>
      <c r="I548" s="500" t="s">
        <v>278</v>
      </c>
      <c r="J548" s="468"/>
      <c r="K548" s="500" t="s">
        <v>278</v>
      </c>
      <c r="L548" s="500"/>
      <c r="M548" s="500"/>
      <c r="N548" s="500"/>
      <c r="O548" s="500"/>
      <c r="P548" s="500"/>
      <c r="Q548" s="500"/>
      <c r="R548" s="500"/>
      <c r="S548" s="500"/>
      <c r="T548" s="500"/>
      <c r="U548" s="500"/>
      <c r="V548" s="500"/>
      <c r="W548" s="500"/>
      <c r="X548" s="500"/>
      <c r="Y548" s="500"/>
      <c r="Z548" s="500"/>
      <c r="AA548" s="500"/>
      <c r="AB548" s="500"/>
    </row>
    <row r="549" spans="1:28" x14ac:dyDescent="0.2">
      <c r="A549" s="169"/>
      <c r="B549" s="169"/>
      <c r="D549" s="465"/>
      <c r="E549" s="475" t="s">
        <v>349</v>
      </c>
      <c r="F549" s="501"/>
      <c r="G549" s="501"/>
      <c r="H549" s="490"/>
      <c r="I549" s="478">
        <f>I574</f>
        <v>295510</v>
      </c>
      <c r="J549" s="468"/>
      <c r="K549" s="478">
        <f>K574</f>
        <v>134026</v>
      </c>
      <c r="L549" s="478">
        <f t="shared" ref="L549" si="242">L574</f>
        <v>0</v>
      </c>
      <c r="M549" s="478">
        <f t="shared" ref="M549:AB549" si="243">M574</f>
        <v>0</v>
      </c>
      <c r="N549" s="478">
        <f t="shared" si="243"/>
        <v>0</v>
      </c>
      <c r="O549" s="478">
        <f t="shared" si="243"/>
        <v>0</v>
      </c>
      <c r="P549" s="478">
        <f t="shared" si="243"/>
        <v>0</v>
      </c>
      <c r="Q549" s="478">
        <f t="shared" si="243"/>
        <v>0</v>
      </c>
      <c r="R549" s="478">
        <f t="shared" si="243"/>
        <v>0</v>
      </c>
      <c r="S549" s="478">
        <f t="shared" si="243"/>
        <v>0</v>
      </c>
      <c r="T549" s="478">
        <f t="shared" si="243"/>
        <v>0</v>
      </c>
      <c r="U549" s="478">
        <f t="shared" si="243"/>
        <v>0</v>
      </c>
      <c r="V549" s="478">
        <f t="shared" si="243"/>
        <v>0</v>
      </c>
      <c r="W549" s="478">
        <f t="shared" si="243"/>
        <v>0</v>
      </c>
      <c r="X549" s="478">
        <f t="shared" si="243"/>
        <v>0</v>
      </c>
      <c r="Y549" s="478">
        <f t="shared" si="243"/>
        <v>0</v>
      </c>
      <c r="Z549" s="478">
        <f t="shared" si="243"/>
        <v>0</v>
      </c>
      <c r="AA549" s="478">
        <f t="shared" si="243"/>
        <v>0</v>
      </c>
      <c r="AB549" s="478">
        <f t="shared" si="243"/>
        <v>0</v>
      </c>
    </row>
    <row r="550" spans="1:28" x14ac:dyDescent="0.2">
      <c r="A550" s="169"/>
      <c r="B550" s="169"/>
      <c r="D550" s="465"/>
      <c r="E550" s="475" t="s">
        <v>343</v>
      </c>
      <c r="F550" s="501"/>
      <c r="G550" s="501"/>
      <c r="H550" s="490"/>
      <c r="I550" s="478">
        <f>I595</f>
        <v>186870</v>
      </c>
      <c r="J550" s="468"/>
      <c r="K550" s="478">
        <f>K595</f>
        <v>86493</v>
      </c>
      <c r="L550" s="478">
        <f t="shared" ref="L550" si="244">L595</f>
        <v>0</v>
      </c>
      <c r="M550" s="478">
        <f t="shared" ref="M550:AB550" si="245">M595</f>
        <v>0</v>
      </c>
      <c r="N550" s="478">
        <f t="shared" si="245"/>
        <v>0</v>
      </c>
      <c r="O550" s="478">
        <f t="shared" si="245"/>
        <v>0</v>
      </c>
      <c r="P550" s="478">
        <f t="shared" si="245"/>
        <v>0</v>
      </c>
      <c r="Q550" s="478">
        <f t="shared" si="245"/>
        <v>0</v>
      </c>
      <c r="R550" s="478">
        <f t="shared" si="245"/>
        <v>0</v>
      </c>
      <c r="S550" s="478">
        <f t="shared" si="245"/>
        <v>0</v>
      </c>
      <c r="T550" s="478">
        <f t="shared" si="245"/>
        <v>0</v>
      </c>
      <c r="U550" s="478">
        <f t="shared" si="245"/>
        <v>0</v>
      </c>
      <c r="V550" s="478">
        <f t="shared" si="245"/>
        <v>0</v>
      </c>
      <c r="W550" s="478">
        <f t="shared" si="245"/>
        <v>0</v>
      </c>
      <c r="X550" s="478">
        <f t="shared" si="245"/>
        <v>0</v>
      </c>
      <c r="Y550" s="478">
        <f t="shared" si="245"/>
        <v>0</v>
      </c>
      <c r="Z550" s="478">
        <f t="shared" si="245"/>
        <v>0</v>
      </c>
      <c r="AA550" s="478">
        <f t="shared" si="245"/>
        <v>0</v>
      </c>
      <c r="AB550" s="478">
        <f t="shared" si="245"/>
        <v>0</v>
      </c>
    </row>
    <row r="551" spans="1:28" x14ac:dyDescent="0.2">
      <c r="A551" s="169"/>
      <c r="B551" s="169"/>
      <c r="D551" s="465"/>
      <c r="E551" s="475" t="s">
        <v>358</v>
      </c>
      <c r="F551" s="501"/>
      <c r="G551" s="501"/>
      <c r="H551" s="490"/>
      <c r="I551" s="478">
        <f>I611</f>
        <v>304366</v>
      </c>
      <c r="J551" s="468"/>
      <c r="K551" s="478">
        <f>K611</f>
        <v>147960</v>
      </c>
      <c r="L551" s="478">
        <f t="shared" ref="L551" si="246">L611</f>
        <v>0</v>
      </c>
      <c r="M551" s="478">
        <f t="shared" ref="M551:AB551" si="247">M611</f>
        <v>0</v>
      </c>
      <c r="N551" s="478">
        <f t="shared" si="247"/>
        <v>0</v>
      </c>
      <c r="O551" s="478">
        <f t="shared" si="247"/>
        <v>0</v>
      </c>
      <c r="P551" s="478">
        <f t="shared" si="247"/>
        <v>0</v>
      </c>
      <c r="Q551" s="478">
        <f t="shared" si="247"/>
        <v>0</v>
      </c>
      <c r="R551" s="478">
        <f t="shared" si="247"/>
        <v>0</v>
      </c>
      <c r="S551" s="478">
        <f t="shared" si="247"/>
        <v>0</v>
      </c>
      <c r="T551" s="478">
        <f t="shared" si="247"/>
        <v>0</v>
      </c>
      <c r="U551" s="478">
        <f t="shared" si="247"/>
        <v>0</v>
      </c>
      <c r="V551" s="478">
        <f t="shared" si="247"/>
        <v>0</v>
      </c>
      <c r="W551" s="478">
        <f t="shared" si="247"/>
        <v>0</v>
      </c>
      <c r="X551" s="478">
        <f t="shared" si="247"/>
        <v>0</v>
      </c>
      <c r="Y551" s="478">
        <f t="shared" si="247"/>
        <v>0</v>
      </c>
      <c r="Z551" s="478">
        <f t="shared" si="247"/>
        <v>0</v>
      </c>
      <c r="AA551" s="478">
        <f t="shared" si="247"/>
        <v>0</v>
      </c>
      <c r="AB551" s="478">
        <f t="shared" si="247"/>
        <v>0</v>
      </c>
    </row>
    <row r="552" spans="1:28" x14ac:dyDescent="0.2">
      <c r="A552" s="169"/>
      <c r="B552" s="169"/>
      <c r="D552" s="465"/>
      <c r="E552" s="475" t="s">
        <v>353</v>
      </c>
      <c r="F552" s="501"/>
      <c r="G552" s="501"/>
      <c r="H552" s="490"/>
      <c r="I552" s="478">
        <f>I646</f>
        <v>403702</v>
      </c>
      <c r="J552" s="468"/>
      <c r="K552" s="478">
        <f>K646</f>
        <v>192777</v>
      </c>
      <c r="L552" s="478">
        <f t="shared" ref="L552" si="248">L646</f>
        <v>0</v>
      </c>
      <c r="M552" s="478">
        <f t="shared" ref="M552:AB552" si="249">M646</f>
        <v>0</v>
      </c>
      <c r="N552" s="478">
        <f t="shared" si="249"/>
        <v>0</v>
      </c>
      <c r="O552" s="478">
        <f t="shared" si="249"/>
        <v>0</v>
      </c>
      <c r="P552" s="478">
        <f t="shared" si="249"/>
        <v>0</v>
      </c>
      <c r="Q552" s="478">
        <f t="shared" si="249"/>
        <v>0</v>
      </c>
      <c r="R552" s="478">
        <f t="shared" si="249"/>
        <v>0</v>
      </c>
      <c r="S552" s="478">
        <f t="shared" si="249"/>
        <v>0</v>
      </c>
      <c r="T552" s="478">
        <f t="shared" si="249"/>
        <v>0</v>
      </c>
      <c r="U552" s="478">
        <f t="shared" si="249"/>
        <v>0</v>
      </c>
      <c r="V552" s="478">
        <f t="shared" si="249"/>
        <v>0</v>
      </c>
      <c r="W552" s="478">
        <f t="shared" si="249"/>
        <v>0</v>
      </c>
      <c r="X552" s="478">
        <f t="shared" si="249"/>
        <v>0</v>
      </c>
      <c r="Y552" s="478">
        <f t="shared" si="249"/>
        <v>0</v>
      </c>
      <c r="Z552" s="478">
        <f t="shared" si="249"/>
        <v>0</v>
      </c>
      <c r="AA552" s="478">
        <f t="shared" si="249"/>
        <v>0</v>
      </c>
      <c r="AB552" s="478">
        <f t="shared" si="249"/>
        <v>0</v>
      </c>
    </row>
    <row r="553" spans="1:28" x14ac:dyDescent="0.2">
      <c r="A553" s="169"/>
      <c r="B553" s="169"/>
      <c r="D553" s="465"/>
      <c r="E553" s="475" t="s">
        <v>362</v>
      </c>
      <c r="F553" s="501"/>
      <c r="G553" s="501"/>
      <c r="H553" s="490"/>
      <c r="I553" s="478">
        <f>I665</f>
        <v>125888</v>
      </c>
      <c r="J553" s="468"/>
      <c r="K553" s="478">
        <f>K665</f>
        <v>56513</v>
      </c>
      <c r="L553" s="478">
        <f t="shared" ref="L553" si="250">L665</f>
        <v>0</v>
      </c>
      <c r="M553" s="478">
        <f t="shared" ref="M553:AB553" si="251">M665</f>
        <v>0</v>
      </c>
      <c r="N553" s="478">
        <f t="shared" si="251"/>
        <v>0</v>
      </c>
      <c r="O553" s="478">
        <f t="shared" si="251"/>
        <v>0</v>
      </c>
      <c r="P553" s="478">
        <f t="shared" si="251"/>
        <v>0</v>
      </c>
      <c r="Q553" s="478">
        <f t="shared" si="251"/>
        <v>0</v>
      </c>
      <c r="R553" s="478">
        <f t="shared" si="251"/>
        <v>0</v>
      </c>
      <c r="S553" s="478">
        <f t="shared" si="251"/>
        <v>0</v>
      </c>
      <c r="T553" s="478">
        <f t="shared" si="251"/>
        <v>0</v>
      </c>
      <c r="U553" s="478">
        <f t="shared" si="251"/>
        <v>0</v>
      </c>
      <c r="V553" s="478">
        <f t="shared" si="251"/>
        <v>0</v>
      </c>
      <c r="W553" s="478">
        <f t="shared" si="251"/>
        <v>0</v>
      </c>
      <c r="X553" s="478">
        <f t="shared" si="251"/>
        <v>0</v>
      </c>
      <c r="Y553" s="478">
        <f t="shared" si="251"/>
        <v>0</v>
      </c>
      <c r="Z553" s="478">
        <f t="shared" si="251"/>
        <v>0</v>
      </c>
      <c r="AA553" s="478">
        <f t="shared" si="251"/>
        <v>0</v>
      </c>
      <c r="AB553" s="478">
        <f t="shared" si="251"/>
        <v>0</v>
      </c>
    </row>
    <row r="554" spans="1:28" x14ac:dyDescent="0.2">
      <c r="A554" s="169"/>
      <c r="B554" s="169"/>
      <c r="D554" s="465"/>
      <c r="E554" s="475" t="s">
        <v>381</v>
      </c>
      <c r="F554" s="501"/>
      <c r="G554" s="501"/>
      <c r="H554" s="490"/>
      <c r="I554" s="478">
        <f>I680</f>
        <v>53367</v>
      </c>
      <c r="J554" s="468"/>
      <c r="K554" s="478">
        <f>K680</f>
        <v>22730</v>
      </c>
      <c r="L554" s="478">
        <f t="shared" ref="L554" si="252">L680</f>
        <v>0</v>
      </c>
      <c r="M554" s="478">
        <f t="shared" ref="M554:AB554" si="253">M680</f>
        <v>0</v>
      </c>
      <c r="N554" s="478">
        <f t="shared" si="253"/>
        <v>0</v>
      </c>
      <c r="O554" s="478">
        <f t="shared" si="253"/>
        <v>0</v>
      </c>
      <c r="P554" s="478">
        <f t="shared" si="253"/>
        <v>0</v>
      </c>
      <c r="Q554" s="478">
        <f t="shared" si="253"/>
        <v>0</v>
      </c>
      <c r="R554" s="478">
        <f t="shared" si="253"/>
        <v>0</v>
      </c>
      <c r="S554" s="478">
        <f t="shared" si="253"/>
        <v>0</v>
      </c>
      <c r="T554" s="478">
        <f t="shared" si="253"/>
        <v>0</v>
      </c>
      <c r="U554" s="478">
        <f t="shared" si="253"/>
        <v>0</v>
      </c>
      <c r="V554" s="478">
        <f t="shared" si="253"/>
        <v>0</v>
      </c>
      <c r="W554" s="478">
        <f t="shared" si="253"/>
        <v>0</v>
      </c>
      <c r="X554" s="478">
        <f t="shared" si="253"/>
        <v>0</v>
      </c>
      <c r="Y554" s="478">
        <f t="shared" si="253"/>
        <v>0</v>
      </c>
      <c r="Z554" s="478">
        <f t="shared" si="253"/>
        <v>0</v>
      </c>
      <c r="AA554" s="478">
        <f t="shared" si="253"/>
        <v>0</v>
      </c>
      <c r="AB554" s="478">
        <f t="shared" si="253"/>
        <v>0</v>
      </c>
    </row>
    <row r="555" spans="1:28" x14ac:dyDescent="0.2">
      <c r="A555" s="169"/>
      <c r="B555" s="169"/>
      <c r="D555" s="465"/>
      <c r="E555" s="475" t="s">
        <v>356</v>
      </c>
      <c r="F555" s="501"/>
      <c r="G555" s="501"/>
      <c r="H555" s="490"/>
      <c r="I555" s="478">
        <f>I701</f>
        <v>221573</v>
      </c>
      <c r="J555" s="468"/>
      <c r="K555" s="478">
        <f>K701</f>
        <v>117765</v>
      </c>
      <c r="L555" s="478">
        <f t="shared" ref="L555" si="254">L701</f>
        <v>0</v>
      </c>
      <c r="M555" s="478">
        <f t="shared" ref="M555:AB555" si="255">M701</f>
        <v>0</v>
      </c>
      <c r="N555" s="478">
        <f t="shared" si="255"/>
        <v>0</v>
      </c>
      <c r="O555" s="478">
        <f t="shared" si="255"/>
        <v>0</v>
      </c>
      <c r="P555" s="478">
        <f t="shared" si="255"/>
        <v>0</v>
      </c>
      <c r="Q555" s="478">
        <f t="shared" si="255"/>
        <v>0</v>
      </c>
      <c r="R555" s="478">
        <f t="shared" si="255"/>
        <v>0</v>
      </c>
      <c r="S555" s="478">
        <f t="shared" si="255"/>
        <v>0</v>
      </c>
      <c r="T555" s="478">
        <f t="shared" si="255"/>
        <v>0</v>
      </c>
      <c r="U555" s="478">
        <f t="shared" si="255"/>
        <v>0</v>
      </c>
      <c r="V555" s="478">
        <f t="shared" si="255"/>
        <v>0</v>
      </c>
      <c r="W555" s="478">
        <f t="shared" si="255"/>
        <v>0</v>
      </c>
      <c r="X555" s="478">
        <f t="shared" si="255"/>
        <v>0</v>
      </c>
      <c r="Y555" s="478">
        <f t="shared" si="255"/>
        <v>0</v>
      </c>
      <c r="Z555" s="478">
        <f t="shared" si="255"/>
        <v>0</v>
      </c>
      <c r="AA555" s="478">
        <f t="shared" si="255"/>
        <v>0</v>
      </c>
      <c r="AB555" s="478">
        <f t="shared" si="255"/>
        <v>0</v>
      </c>
    </row>
    <row r="556" spans="1:28" x14ac:dyDescent="0.2">
      <c r="A556" s="169"/>
      <c r="B556" s="169"/>
      <c r="D556" s="465"/>
      <c r="E556" s="475" t="s">
        <v>341</v>
      </c>
      <c r="F556" s="501"/>
      <c r="G556" s="501"/>
      <c r="H556" s="490"/>
      <c r="I556" s="478">
        <f>I719</f>
        <v>102620</v>
      </c>
      <c r="J556" s="468"/>
      <c r="K556" s="478">
        <f>K719</f>
        <v>50911</v>
      </c>
      <c r="L556" s="478">
        <f t="shared" ref="L556" si="256">L719</f>
        <v>0</v>
      </c>
      <c r="M556" s="478">
        <f t="shared" ref="M556:AB556" si="257">M719</f>
        <v>0</v>
      </c>
      <c r="N556" s="478">
        <f t="shared" si="257"/>
        <v>0</v>
      </c>
      <c r="O556" s="478">
        <f t="shared" si="257"/>
        <v>0</v>
      </c>
      <c r="P556" s="478">
        <f t="shared" si="257"/>
        <v>0</v>
      </c>
      <c r="Q556" s="478">
        <f t="shared" si="257"/>
        <v>0</v>
      </c>
      <c r="R556" s="478">
        <f t="shared" si="257"/>
        <v>0</v>
      </c>
      <c r="S556" s="478">
        <f t="shared" si="257"/>
        <v>0</v>
      </c>
      <c r="T556" s="478">
        <f t="shared" si="257"/>
        <v>0</v>
      </c>
      <c r="U556" s="478">
        <f t="shared" si="257"/>
        <v>0</v>
      </c>
      <c r="V556" s="478">
        <f t="shared" si="257"/>
        <v>0</v>
      </c>
      <c r="W556" s="478">
        <f t="shared" si="257"/>
        <v>0</v>
      </c>
      <c r="X556" s="478">
        <f t="shared" si="257"/>
        <v>0</v>
      </c>
      <c r="Y556" s="478">
        <f t="shared" si="257"/>
        <v>0</v>
      </c>
      <c r="Z556" s="478">
        <f t="shared" si="257"/>
        <v>0</v>
      </c>
      <c r="AA556" s="478">
        <f t="shared" si="257"/>
        <v>0</v>
      </c>
      <c r="AB556" s="478">
        <f t="shared" si="257"/>
        <v>0</v>
      </c>
    </row>
    <row r="557" spans="1:28" x14ac:dyDescent="0.2">
      <c r="A557" s="169"/>
      <c r="B557" s="169"/>
      <c r="D557" s="465"/>
      <c r="E557" s="475" t="s">
        <v>384</v>
      </c>
      <c r="F557" s="501"/>
      <c r="G557" s="501"/>
      <c r="H557" s="490"/>
      <c r="I557" s="478">
        <f>I738</f>
        <v>806457</v>
      </c>
      <c r="J557" s="468"/>
      <c r="K557" s="478">
        <f>K738</f>
        <v>332531</v>
      </c>
      <c r="L557" s="478">
        <f t="shared" ref="L557" si="258">L738</f>
        <v>0</v>
      </c>
      <c r="M557" s="478">
        <f t="shared" ref="M557:AB557" si="259">M738</f>
        <v>0</v>
      </c>
      <c r="N557" s="478">
        <f t="shared" si="259"/>
        <v>0</v>
      </c>
      <c r="O557" s="478">
        <f t="shared" si="259"/>
        <v>0</v>
      </c>
      <c r="P557" s="478">
        <f t="shared" si="259"/>
        <v>0</v>
      </c>
      <c r="Q557" s="478">
        <f t="shared" si="259"/>
        <v>0</v>
      </c>
      <c r="R557" s="478">
        <f t="shared" si="259"/>
        <v>0</v>
      </c>
      <c r="S557" s="478">
        <f t="shared" si="259"/>
        <v>0</v>
      </c>
      <c r="T557" s="478">
        <f t="shared" si="259"/>
        <v>0</v>
      </c>
      <c r="U557" s="478">
        <f t="shared" si="259"/>
        <v>0</v>
      </c>
      <c r="V557" s="478">
        <f t="shared" si="259"/>
        <v>0</v>
      </c>
      <c r="W557" s="478">
        <f t="shared" si="259"/>
        <v>0</v>
      </c>
      <c r="X557" s="478">
        <f t="shared" si="259"/>
        <v>0</v>
      </c>
      <c r="Y557" s="478">
        <f t="shared" si="259"/>
        <v>0</v>
      </c>
      <c r="Z557" s="478">
        <f t="shared" si="259"/>
        <v>0</v>
      </c>
      <c r="AA557" s="478">
        <f t="shared" si="259"/>
        <v>0</v>
      </c>
      <c r="AB557" s="478">
        <f t="shared" si="259"/>
        <v>0</v>
      </c>
    </row>
    <row r="558" spans="1:28" x14ac:dyDescent="0.2">
      <c r="A558" s="169"/>
      <c r="B558" s="169"/>
      <c r="D558" s="465"/>
      <c r="E558" s="475" t="s">
        <v>345</v>
      </c>
      <c r="F558" s="501"/>
      <c r="G558" s="501"/>
      <c r="H558" s="490"/>
      <c r="I558" s="478">
        <f>I762</f>
        <v>1681214</v>
      </c>
      <c r="J558" s="468"/>
      <c r="K558" s="478">
        <f>K762</f>
        <v>672023</v>
      </c>
      <c r="L558" s="478">
        <f t="shared" ref="L558" si="260">L762</f>
        <v>0</v>
      </c>
      <c r="M558" s="478">
        <f t="shared" ref="M558:AB558" si="261">M762</f>
        <v>0</v>
      </c>
      <c r="N558" s="478">
        <f t="shared" si="261"/>
        <v>0</v>
      </c>
      <c r="O558" s="478">
        <f t="shared" si="261"/>
        <v>0</v>
      </c>
      <c r="P558" s="478">
        <f t="shared" si="261"/>
        <v>0</v>
      </c>
      <c r="Q558" s="478">
        <f t="shared" si="261"/>
        <v>0</v>
      </c>
      <c r="R558" s="478">
        <f t="shared" si="261"/>
        <v>0</v>
      </c>
      <c r="S558" s="478">
        <f t="shared" si="261"/>
        <v>0</v>
      </c>
      <c r="T558" s="478">
        <f t="shared" si="261"/>
        <v>0</v>
      </c>
      <c r="U558" s="478">
        <f t="shared" si="261"/>
        <v>0</v>
      </c>
      <c r="V558" s="478">
        <f t="shared" si="261"/>
        <v>0</v>
      </c>
      <c r="W558" s="478">
        <f t="shared" si="261"/>
        <v>0</v>
      </c>
      <c r="X558" s="478">
        <f t="shared" si="261"/>
        <v>0</v>
      </c>
      <c r="Y558" s="478">
        <f t="shared" si="261"/>
        <v>0</v>
      </c>
      <c r="Z558" s="478">
        <f t="shared" si="261"/>
        <v>0</v>
      </c>
      <c r="AA558" s="478">
        <f t="shared" si="261"/>
        <v>0</v>
      </c>
      <c r="AB558" s="478">
        <f t="shared" si="261"/>
        <v>0</v>
      </c>
    </row>
    <row r="559" spans="1:28" x14ac:dyDescent="0.2">
      <c r="A559" s="169"/>
      <c r="B559" s="169"/>
      <c r="D559" s="465"/>
      <c r="E559" s="475" t="s">
        <v>420</v>
      </c>
      <c r="F559" s="501"/>
      <c r="G559" s="501"/>
      <c r="H559" s="490"/>
      <c r="I559" s="478">
        <f>I775</f>
        <v>448269</v>
      </c>
      <c r="J559" s="468"/>
      <c r="K559" s="478">
        <f>K775</f>
        <v>198036</v>
      </c>
      <c r="L559" s="478">
        <f t="shared" ref="L559" si="262">L775</f>
        <v>0</v>
      </c>
      <c r="M559" s="478">
        <f t="shared" ref="M559:AB559" si="263">M775</f>
        <v>0</v>
      </c>
      <c r="N559" s="478">
        <f t="shared" si="263"/>
        <v>0</v>
      </c>
      <c r="O559" s="478">
        <f t="shared" si="263"/>
        <v>0</v>
      </c>
      <c r="P559" s="478">
        <f t="shared" si="263"/>
        <v>0</v>
      </c>
      <c r="Q559" s="478">
        <f t="shared" si="263"/>
        <v>0</v>
      </c>
      <c r="R559" s="478">
        <f t="shared" si="263"/>
        <v>0</v>
      </c>
      <c r="S559" s="478">
        <f t="shared" si="263"/>
        <v>0</v>
      </c>
      <c r="T559" s="478">
        <f t="shared" si="263"/>
        <v>0</v>
      </c>
      <c r="U559" s="478">
        <f t="shared" si="263"/>
        <v>0</v>
      </c>
      <c r="V559" s="478">
        <f t="shared" si="263"/>
        <v>0</v>
      </c>
      <c r="W559" s="478">
        <f t="shared" si="263"/>
        <v>0</v>
      </c>
      <c r="X559" s="478">
        <f t="shared" si="263"/>
        <v>0</v>
      </c>
      <c r="Y559" s="478">
        <f t="shared" si="263"/>
        <v>0</v>
      </c>
      <c r="Z559" s="478">
        <f t="shared" si="263"/>
        <v>0</v>
      </c>
      <c r="AA559" s="478">
        <f t="shared" si="263"/>
        <v>0</v>
      </c>
      <c r="AB559" s="478">
        <f t="shared" si="263"/>
        <v>0</v>
      </c>
    </row>
    <row r="560" spans="1:28" x14ac:dyDescent="0.2">
      <c r="A560" s="169"/>
      <c r="B560" s="169"/>
      <c r="D560" s="465"/>
      <c r="E560" s="475" t="s">
        <v>377</v>
      </c>
      <c r="F560" s="501"/>
      <c r="G560" s="501"/>
      <c r="H560" s="490"/>
      <c r="I560" s="478">
        <f>I786</f>
        <v>279194</v>
      </c>
      <c r="J560" s="468"/>
      <c r="K560" s="478">
        <f>K786</f>
        <v>102183</v>
      </c>
      <c r="L560" s="478">
        <f t="shared" ref="L560" si="264">L786</f>
        <v>0</v>
      </c>
      <c r="M560" s="478">
        <f t="shared" ref="M560:AB560" si="265">M786</f>
        <v>0</v>
      </c>
      <c r="N560" s="478">
        <f t="shared" si="265"/>
        <v>0</v>
      </c>
      <c r="O560" s="478">
        <f t="shared" si="265"/>
        <v>0</v>
      </c>
      <c r="P560" s="478">
        <f t="shared" si="265"/>
        <v>0</v>
      </c>
      <c r="Q560" s="478">
        <f t="shared" si="265"/>
        <v>0</v>
      </c>
      <c r="R560" s="478">
        <f t="shared" si="265"/>
        <v>0</v>
      </c>
      <c r="S560" s="478">
        <f t="shared" si="265"/>
        <v>0</v>
      </c>
      <c r="T560" s="478">
        <f t="shared" si="265"/>
        <v>0</v>
      </c>
      <c r="U560" s="478">
        <f t="shared" si="265"/>
        <v>0</v>
      </c>
      <c r="V560" s="478">
        <f t="shared" si="265"/>
        <v>0</v>
      </c>
      <c r="W560" s="478">
        <f t="shared" si="265"/>
        <v>0</v>
      </c>
      <c r="X560" s="478">
        <f t="shared" si="265"/>
        <v>0</v>
      </c>
      <c r="Y560" s="478">
        <f t="shared" si="265"/>
        <v>0</v>
      </c>
      <c r="Z560" s="478">
        <f t="shared" si="265"/>
        <v>0</v>
      </c>
      <c r="AA560" s="478">
        <f t="shared" si="265"/>
        <v>0</v>
      </c>
      <c r="AB560" s="478">
        <f t="shared" si="265"/>
        <v>0</v>
      </c>
    </row>
    <row r="561" spans="1:28" x14ac:dyDescent="0.2">
      <c r="A561" s="169"/>
      <c r="B561" s="169"/>
      <c r="D561" s="465"/>
      <c r="E561" s="475" t="s">
        <v>496</v>
      </c>
      <c r="F561" s="501"/>
      <c r="G561" s="501"/>
      <c r="H561" s="490"/>
      <c r="I561" s="478">
        <f>I798</f>
        <v>296743</v>
      </c>
      <c r="J561" s="468"/>
      <c r="K561" s="478">
        <f>K798</f>
        <v>114219</v>
      </c>
      <c r="L561" s="478">
        <f t="shared" ref="L561" si="266">L798</f>
        <v>0</v>
      </c>
      <c r="M561" s="478">
        <f t="shared" ref="M561:AB561" si="267">M798</f>
        <v>0</v>
      </c>
      <c r="N561" s="478">
        <f t="shared" si="267"/>
        <v>0</v>
      </c>
      <c r="O561" s="478">
        <f t="shared" si="267"/>
        <v>0</v>
      </c>
      <c r="P561" s="478">
        <f t="shared" si="267"/>
        <v>0</v>
      </c>
      <c r="Q561" s="478">
        <f t="shared" si="267"/>
        <v>0</v>
      </c>
      <c r="R561" s="478">
        <f t="shared" si="267"/>
        <v>0</v>
      </c>
      <c r="S561" s="478">
        <f t="shared" si="267"/>
        <v>0</v>
      </c>
      <c r="T561" s="478">
        <f t="shared" si="267"/>
        <v>0</v>
      </c>
      <c r="U561" s="478">
        <f t="shared" si="267"/>
        <v>0</v>
      </c>
      <c r="V561" s="478">
        <f t="shared" si="267"/>
        <v>0</v>
      </c>
      <c r="W561" s="478">
        <f t="shared" si="267"/>
        <v>0</v>
      </c>
      <c r="X561" s="478">
        <f t="shared" si="267"/>
        <v>0</v>
      </c>
      <c r="Y561" s="478">
        <f t="shared" si="267"/>
        <v>0</v>
      </c>
      <c r="Z561" s="478">
        <f t="shared" si="267"/>
        <v>0</v>
      </c>
      <c r="AA561" s="478">
        <f t="shared" si="267"/>
        <v>0</v>
      </c>
      <c r="AB561" s="478">
        <f t="shared" si="267"/>
        <v>0</v>
      </c>
    </row>
    <row r="562" spans="1:28" x14ac:dyDescent="0.2">
      <c r="A562" s="169"/>
      <c r="B562" s="169"/>
      <c r="D562" s="465"/>
      <c r="E562" s="475" t="s">
        <v>412</v>
      </c>
      <c r="F562" s="501"/>
      <c r="G562" s="501"/>
      <c r="H562" s="490"/>
      <c r="I562" s="478">
        <f>I813</f>
        <v>610265</v>
      </c>
      <c r="J562" s="468"/>
      <c r="K562" s="478">
        <f>K813</f>
        <v>233171</v>
      </c>
      <c r="L562" s="478">
        <f t="shared" ref="L562" si="268">L813</f>
        <v>0</v>
      </c>
      <c r="M562" s="478">
        <f t="shared" ref="M562:AB562" si="269">M813</f>
        <v>0</v>
      </c>
      <c r="N562" s="478">
        <f t="shared" si="269"/>
        <v>0</v>
      </c>
      <c r="O562" s="478">
        <f t="shared" si="269"/>
        <v>0</v>
      </c>
      <c r="P562" s="478">
        <f t="shared" si="269"/>
        <v>0</v>
      </c>
      <c r="Q562" s="478">
        <f t="shared" si="269"/>
        <v>0</v>
      </c>
      <c r="R562" s="478">
        <f t="shared" si="269"/>
        <v>0</v>
      </c>
      <c r="S562" s="478">
        <f t="shared" si="269"/>
        <v>0</v>
      </c>
      <c r="T562" s="478">
        <f t="shared" si="269"/>
        <v>0</v>
      </c>
      <c r="U562" s="478">
        <f t="shared" si="269"/>
        <v>0</v>
      </c>
      <c r="V562" s="478">
        <f t="shared" si="269"/>
        <v>0</v>
      </c>
      <c r="W562" s="478">
        <f t="shared" si="269"/>
        <v>0</v>
      </c>
      <c r="X562" s="478">
        <f t="shared" si="269"/>
        <v>0</v>
      </c>
      <c r="Y562" s="478">
        <f t="shared" si="269"/>
        <v>0</v>
      </c>
      <c r="Z562" s="478">
        <f t="shared" si="269"/>
        <v>0</v>
      </c>
      <c r="AA562" s="478">
        <f t="shared" si="269"/>
        <v>0</v>
      </c>
      <c r="AB562" s="478">
        <f t="shared" si="269"/>
        <v>0</v>
      </c>
    </row>
    <row r="563" spans="1:28" x14ac:dyDescent="0.2">
      <c r="A563" s="169"/>
      <c r="B563" s="169"/>
      <c r="D563" s="465"/>
      <c r="E563" s="475" t="s">
        <v>347</v>
      </c>
      <c r="F563" s="501"/>
      <c r="G563" s="501"/>
      <c r="H563" s="490"/>
      <c r="I563" s="478">
        <f>I831</f>
        <v>1680263</v>
      </c>
      <c r="J563" s="468"/>
      <c r="K563" s="478">
        <f>K831</f>
        <v>567436</v>
      </c>
      <c r="L563" s="478">
        <f t="shared" ref="L563" si="270">L831</f>
        <v>0</v>
      </c>
      <c r="M563" s="478">
        <f t="shared" ref="M563:AB563" si="271">M831</f>
        <v>0</v>
      </c>
      <c r="N563" s="478">
        <f t="shared" si="271"/>
        <v>0</v>
      </c>
      <c r="O563" s="478">
        <f t="shared" si="271"/>
        <v>0</v>
      </c>
      <c r="P563" s="478">
        <f t="shared" si="271"/>
        <v>0</v>
      </c>
      <c r="Q563" s="478">
        <f t="shared" si="271"/>
        <v>0</v>
      </c>
      <c r="R563" s="478">
        <f t="shared" si="271"/>
        <v>0</v>
      </c>
      <c r="S563" s="478">
        <f t="shared" si="271"/>
        <v>0</v>
      </c>
      <c r="T563" s="478">
        <f t="shared" si="271"/>
        <v>0</v>
      </c>
      <c r="U563" s="478">
        <f t="shared" si="271"/>
        <v>0</v>
      </c>
      <c r="V563" s="478">
        <f t="shared" si="271"/>
        <v>0</v>
      </c>
      <c r="W563" s="478">
        <f t="shared" si="271"/>
        <v>0</v>
      </c>
      <c r="X563" s="478">
        <f t="shared" si="271"/>
        <v>0</v>
      </c>
      <c r="Y563" s="478">
        <f t="shared" si="271"/>
        <v>0</v>
      </c>
      <c r="Z563" s="478">
        <f t="shared" si="271"/>
        <v>0</v>
      </c>
      <c r="AA563" s="478">
        <f t="shared" si="271"/>
        <v>0</v>
      </c>
      <c r="AB563" s="478">
        <f t="shared" si="271"/>
        <v>0</v>
      </c>
    </row>
    <row r="564" spans="1:28" x14ac:dyDescent="0.2">
      <c r="A564" s="169"/>
      <c r="B564" s="169"/>
      <c r="D564" s="465"/>
      <c r="E564" s="489"/>
      <c r="F564" s="489"/>
      <c r="G564" s="489"/>
      <c r="H564" s="490"/>
      <c r="I564" s="490"/>
      <c r="J564" s="468"/>
      <c r="K564" s="499"/>
      <c r="L564" s="499"/>
      <c r="M564" s="499"/>
      <c r="N564" s="499"/>
      <c r="O564" s="499"/>
      <c r="P564" s="499"/>
      <c r="Q564"/>
      <c r="R564"/>
      <c r="S564"/>
      <c r="T564"/>
      <c r="U564"/>
      <c r="V564"/>
      <c r="W564"/>
      <c r="Y564"/>
    </row>
    <row r="565" spans="1:28" ht="13.5" thickBot="1" x14ac:dyDescent="0.25">
      <c r="A565" s="169"/>
      <c r="B565" s="169"/>
      <c r="C565" s="502"/>
      <c r="D565" s="502"/>
      <c r="E565" s="503" t="s">
        <v>497</v>
      </c>
      <c r="F565" s="503"/>
      <c r="G565" s="504"/>
      <c r="H565" s="505"/>
      <c r="I565" s="490"/>
      <c r="J565" s="468"/>
      <c r="K565" s="499"/>
      <c r="L565" s="499"/>
      <c r="M565" s="499"/>
      <c r="N565" s="499"/>
      <c r="O565" s="499"/>
      <c r="P565" s="499"/>
      <c r="Q565"/>
      <c r="R565"/>
      <c r="S565"/>
      <c r="T565"/>
      <c r="U565"/>
      <c r="V565"/>
      <c r="W565"/>
      <c r="Y565"/>
    </row>
    <row r="566" spans="1:28" ht="13.5" thickTop="1" x14ac:dyDescent="0.2">
      <c r="A566" s="169"/>
      <c r="B566" s="169"/>
      <c r="C566" s="475">
        <v>10250</v>
      </c>
      <c r="D566" s="475">
        <v>250</v>
      </c>
      <c r="E566" s="477" t="str">
        <f t="shared" ref="E566:E572" si="272">VLOOKUP($D566,$D$3:$AB$155,2,FALSE)</f>
        <v xml:space="preserve">Ballina </v>
      </c>
      <c r="F566" s="477" t="str">
        <f t="shared" ref="F566:F572" si="273">VLOOKUP($D566,$D$3:$AB$155,3,FALSE)</f>
        <v>R</v>
      </c>
      <c r="G566" s="477">
        <f t="shared" ref="G566:G572" si="274">VLOOKUP($D566,$D$3:$AB$155,4,FALSE)</f>
        <v>4</v>
      </c>
      <c r="H566" s="477">
        <f t="shared" ref="H566:H572" si="275">VLOOKUP($D566,$D$3:$AB$155,5,FALSE)</f>
        <v>0</v>
      </c>
      <c r="I566" s="478">
        <f t="shared" ref="I566:I572" si="276">VLOOKUP($D566,$D$3:$AB$155,6,FALSE)</f>
        <v>41828</v>
      </c>
      <c r="J566" s="454"/>
      <c r="K566" s="478">
        <f t="shared" ref="K566:K572" si="277">VLOOKUP($D566,$D$3:$AB$155,8,FALSE)</f>
        <v>18991</v>
      </c>
      <c r="L566" s="478">
        <f t="shared" ref="L566:L572" si="278">VLOOKUP($D566,$D$3:$AB$155,9,FALSE)</f>
        <v>0</v>
      </c>
      <c r="M566" s="478" t="str">
        <f t="shared" ref="M566:M572" si="279">VLOOKUP($D566,$D$3:$AB$155,10,FALSE)</f>
        <v>Y</v>
      </c>
      <c r="N566" s="478">
        <f t="shared" ref="N566:N572" si="280">VLOOKUP($D566,$D$3:$AB$155,11,FALSE)</f>
        <v>0</v>
      </c>
      <c r="O566" s="478" t="str">
        <f t="shared" ref="O566:O572" si="281">VLOOKUP($D566,$D$3:$AB$155,12,FALSE)</f>
        <v>Y</v>
      </c>
      <c r="P566" s="478">
        <f t="shared" ref="P566:P572" si="282">VLOOKUP($D566,$D$3:$AB$155,13,FALSE)</f>
        <v>0</v>
      </c>
      <c r="Q566" s="478">
        <f t="shared" ref="Q566:Q572" si="283">VLOOKUP($D566,$D$3:$AB$155,14,FALSE)</f>
        <v>0</v>
      </c>
      <c r="R566" s="478">
        <f t="shared" ref="R566:R572" si="284">VLOOKUP($D566,$D$3:$AB$155,15,FALSE)</f>
        <v>0</v>
      </c>
      <c r="S566" s="478" t="str">
        <f t="shared" ref="S566:S572" si="285">VLOOKUP($D566,$D$3:$AB$155,16,FALSE)</f>
        <v>Y</v>
      </c>
      <c r="T566" s="478">
        <f t="shared" ref="T566:T572" si="286">VLOOKUP($D566,$D$3:$AB$155,17,FALSE)</f>
        <v>0</v>
      </c>
      <c r="U566" s="478">
        <f t="shared" ref="U566:U572" si="287">VLOOKUP($D566,$D$3:$AB$155,18,FALSE)</f>
        <v>0</v>
      </c>
      <c r="V566" s="478">
        <f t="shared" ref="V566:V572" si="288">VLOOKUP($D566,$D$3:$AB$155,19,FALSE)</f>
        <v>0</v>
      </c>
      <c r="W566" s="478" t="str">
        <f t="shared" ref="W566:W572" si="289">VLOOKUP($D566,$D$3:$AB$155,20,FALSE)</f>
        <v>Y</v>
      </c>
      <c r="X566" s="478">
        <f t="shared" ref="X566:X572" si="290">VLOOKUP($D566,$D$3:$AB$155,21,FALSE)</f>
        <v>0</v>
      </c>
      <c r="Y566" s="478">
        <f t="shared" ref="Y566:Y572" si="291">VLOOKUP($D566,$D$3:$AB$155,22,FALSE)</f>
        <v>0</v>
      </c>
      <c r="Z566" s="478">
        <f t="shared" ref="Z566:Z572" si="292">VLOOKUP($D566,$D$3:$AB$155,23,FALSE)</f>
        <v>0</v>
      </c>
      <c r="AA566" s="478" t="str">
        <f t="shared" ref="AA566:AA572" si="293">VLOOKUP($D566,$D$3:$AB$155,24,FALSE)</f>
        <v>Y</v>
      </c>
      <c r="AB566" s="478" t="str">
        <f t="shared" ref="AB566:AB572" si="294">VLOOKUP($D566,$D$3:$AB$155,25,FALSE)</f>
        <v>Facility</v>
      </c>
    </row>
    <row r="567" spans="1:28" x14ac:dyDescent="0.2">
      <c r="A567" s="169"/>
      <c r="B567" s="169"/>
      <c r="C567" s="475">
        <v>11400</v>
      </c>
      <c r="D567" s="475">
        <v>1350</v>
      </c>
      <c r="E567" s="477" t="str">
        <f t="shared" si="272"/>
        <v>Byron</v>
      </c>
      <c r="F567" s="477" t="str">
        <f t="shared" si="273"/>
        <v>R</v>
      </c>
      <c r="G567" s="477">
        <f t="shared" si="274"/>
        <v>4</v>
      </c>
      <c r="H567" s="477">
        <f t="shared" si="275"/>
        <v>0</v>
      </c>
      <c r="I567" s="478">
        <f t="shared" si="276"/>
        <v>32723</v>
      </c>
      <c r="J567" s="454"/>
      <c r="K567" s="478">
        <f t="shared" si="277"/>
        <v>14134</v>
      </c>
      <c r="L567" s="478">
        <f t="shared" si="278"/>
        <v>0</v>
      </c>
      <c r="M567" s="478" t="str">
        <f t="shared" si="279"/>
        <v>Y</v>
      </c>
      <c r="N567" s="478">
        <f t="shared" si="280"/>
        <v>0</v>
      </c>
      <c r="O567" s="478" t="str">
        <f t="shared" si="281"/>
        <v>Y</v>
      </c>
      <c r="P567" s="478">
        <f t="shared" si="282"/>
        <v>0</v>
      </c>
      <c r="Q567" s="478">
        <f t="shared" si="283"/>
        <v>0</v>
      </c>
      <c r="R567" s="478">
        <f t="shared" si="284"/>
        <v>0</v>
      </c>
      <c r="S567" s="478" t="str">
        <f t="shared" si="285"/>
        <v>Y</v>
      </c>
      <c r="T567" s="478">
        <f t="shared" si="286"/>
        <v>0</v>
      </c>
      <c r="U567" s="478">
        <f t="shared" si="287"/>
        <v>0</v>
      </c>
      <c r="V567" s="478">
        <f t="shared" si="288"/>
        <v>0</v>
      </c>
      <c r="W567" s="478" t="str">
        <f t="shared" si="289"/>
        <v>Y</v>
      </c>
      <c r="X567" s="478">
        <f t="shared" si="290"/>
        <v>0</v>
      </c>
      <c r="Y567" s="478" t="str">
        <f t="shared" si="291"/>
        <v>Y</v>
      </c>
      <c r="Z567" s="478">
        <f t="shared" si="292"/>
        <v>0</v>
      </c>
      <c r="AA567" s="478" t="str">
        <f t="shared" si="293"/>
        <v>Y</v>
      </c>
      <c r="AB567" s="478" t="str">
        <f t="shared" si="294"/>
        <v>Facility</v>
      </c>
    </row>
    <row r="568" spans="1:28" x14ac:dyDescent="0.2">
      <c r="A568" s="169"/>
      <c r="B568" s="169"/>
      <c r="C568" s="475">
        <v>11750</v>
      </c>
      <c r="D568" s="475">
        <v>1730</v>
      </c>
      <c r="E568" s="477" t="str">
        <f t="shared" si="272"/>
        <v>Clarence Valley</v>
      </c>
      <c r="F568" s="477" t="str">
        <f t="shared" si="273"/>
        <v>R</v>
      </c>
      <c r="G568" s="477">
        <f t="shared" si="274"/>
        <v>4</v>
      </c>
      <c r="H568" s="477">
        <f t="shared" si="275"/>
        <v>0</v>
      </c>
      <c r="I568" s="478">
        <f t="shared" si="276"/>
        <v>51040</v>
      </c>
      <c r="J568" s="454"/>
      <c r="K568" s="478">
        <f t="shared" si="277"/>
        <v>25498</v>
      </c>
      <c r="L568" s="478">
        <f t="shared" si="278"/>
        <v>0</v>
      </c>
      <c r="M568" s="478" t="str">
        <f t="shared" si="279"/>
        <v>Y</v>
      </c>
      <c r="N568" s="478">
        <f t="shared" si="280"/>
        <v>0</v>
      </c>
      <c r="O568" s="478" t="str">
        <f t="shared" si="281"/>
        <v>Y</v>
      </c>
      <c r="P568" s="478">
        <f t="shared" si="282"/>
        <v>0</v>
      </c>
      <c r="Q568" s="478">
        <f t="shared" si="283"/>
        <v>0</v>
      </c>
      <c r="R568" s="478">
        <f t="shared" si="284"/>
        <v>0</v>
      </c>
      <c r="S568" s="478" t="str">
        <f t="shared" si="285"/>
        <v>Y</v>
      </c>
      <c r="T568" s="478">
        <f t="shared" si="286"/>
        <v>0</v>
      </c>
      <c r="U568" s="478">
        <f t="shared" si="287"/>
        <v>0</v>
      </c>
      <c r="V568" s="478">
        <f t="shared" si="288"/>
        <v>0</v>
      </c>
      <c r="W568" s="478" t="str">
        <f t="shared" si="289"/>
        <v>Y</v>
      </c>
      <c r="X568" s="478">
        <f t="shared" si="290"/>
        <v>0</v>
      </c>
      <c r="Y568" s="478" t="str">
        <f t="shared" si="291"/>
        <v>Y</v>
      </c>
      <c r="Z568" s="478">
        <f t="shared" si="292"/>
        <v>0</v>
      </c>
      <c r="AA568" s="478" t="str">
        <f t="shared" si="293"/>
        <v>Y</v>
      </c>
      <c r="AB568" s="478" t="str">
        <f t="shared" si="294"/>
        <v>Facility</v>
      </c>
    </row>
    <row r="569" spans="1:28" x14ac:dyDescent="0.2">
      <c r="A569" s="169"/>
      <c r="B569" s="169"/>
      <c r="C569" s="475">
        <v>14650</v>
      </c>
      <c r="D569" s="475">
        <v>4550</v>
      </c>
      <c r="E569" s="477" t="str">
        <f t="shared" si="272"/>
        <v>Kyogle</v>
      </c>
      <c r="F569" s="477" t="str">
        <f t="shared" si="273"/>
        <v>R</v>
      </c>
      <c r="G569" s="477">
        <f t="shared" si="274"/>
        <v>10</v>
      </c>
      <c r="H569" s="477">
        <f t="shared" si="275"/>
        <v>0</v>
      </c>
      <c r="I569" s="478">
        <f t="shared" si="276"/>
        <v>9537</v>
      </c>
      <c r="J569" s="454"/>
      <c r="K569" s="478">
        <f t="shared" si="277"/>
        <v>4063</v>
      </c>
      <c r="L569" s="478">
        <f t="shared" si="278"/>
        <v>0</v>
      </c>
      <c r="M569" s="478" t="str">
        <f t="shared" si="279"/>
        <v>Y</v>
      </c>
      <c r="N569" s="478">
        <f t="shared" si="280"/>
        <v>0</v>
      </c>
      <c r="O569" s="478" t="str">
        <f t="shared" si="281"/>
        <v>Y</v>
      </c>
      <c r="P569" s="478">
        <f t="shared" si="282"/>
        <v>0</v>
      </c>
      <c r="Q569" s="478">
        <f t="shared" si="283"/>
        <v>0</v>
      </c>
      <c r="R569" s="478">
        <f t="shared" si="284"/>
        <v>0</v>
      </c>
      <c r="S569" s="478" t="str">
        <f t="shared" si="285"/>
        <v>Y</v>
      </c>
      <c r="T569" s="478">
        <f t="shared" si="286"/>
        <v>0</v>
      </c>
      <c r="U569" s="478">
        <f t="shared" si="287"/>
        <v>0</v>
      </c>
      <c r="V569" s="478">
        <f t="shared" si="288"/>
        <v>0</v>
      </c>
      <c r="W569" s="478">
        <f t="shared" si="289"/>
        <v>0</v>
      </c>
      <c r="X569" s="478">
        <f t="shared" si="290"/>
        <v>0</v>
      </c>
      <c r="Y569" s="478">
        <f t="shared" si="291"/>
        <v>0</v>
      </c>
      <c r="Z569" s="478">
        <f t="shared" si="292"/>
        <v>0</v>
      </c>
      <c r="AA569" s="478" t="str">
        <f t="shared" si="293"/>
        <v>Y</v>
      </c>
      <c r="AB569" s="478" t="str">
        <f t="shared" si="294"/>
        <v>Facility</v>
      </c>
    </row>
    <row r="570" spans="1:28" x14ac:dyDescent="0.2">
      <c r="A570" s="169"/>
      <c r="B570" s="169"/>
      <c r="C570" s="475">
        <v>14900</v>
      </c>
      <c r="D570" s="475">
        <v>4850</v>
      </c>
      <c r="E570" s="477" t="str">
        <f t="shared" si="272"/>
        <v>Lismore</v>
      </c>
      <c r="F570" s="477" t="str">
        <f t="shared" si="273"/>
        <v>R</v>
      </c>
      <c r="G570" s="477">
        <f t="shared" si="274"/>
        <v>4</v>
      </c>
      <c r="H570" s="477">
        <f t="shared" si="275"/>
        <v>0</v>
      </c>
      <c r="I570" s="478">
        <f t="shared" si="276"/>
        <v>44741</v>
      </c>
      <c r="J570" s="454"/>
      <c r="K570" s="478">
        <f t="shared" si="277"/>
        <v>18467</v>
      </c>
      <c r="L570" s="478">
        <f t="shared" si="278"/>
        <v>0</v>
      </c>
      <c r="M570" s="478" t="str">
        <f t="shared" si="279"/>
        <v>Y</v>
      </c>
      <c r="N570" s="478">
        <f t="shared" si="280"/>
        <v>0</v>
      </c>
      <c r="O570" s="478" t="str">
        <f t="shared" si="281"/>
        <v>Y</v>
      </c>
      <c r="P570" s="478">
        <f t="shared" si="282"/>
        <v>0</v>
      </c>
      <c r="Q570" s="478">
        <f t="shared" si="283"/>
        <v>0</v>
      </c>
      <c r="R570" s="478">
        <f t="shared" si="284"/>
        <v>0</v>
      </c>
      <c r="S570" s="478" t="str">
        <f t="shared" si="285"/>
        <v>Y</v>
      </c>
      <c r="T570" s="478">
        <f t="shared" si="286"/>
        <v>0</v>
      </c>
      <c r="U570" s="478">
        <f t="shared" si="287"/>
        <v>0</v>
      </c>
      <c r="V570" s="478">
        <f t="shared" si="288"/>
        <v>0</v>
      </c>
      <c r="W570" s="478" t="str">
        <f t="shared" si="289"/>
        <v>Y</v>
      </c>
      <c r="X570" s="478">
        <f t="shared" si="290"/>
        <v>0</v>
      </c>
      <c r="Y570" s="478">
        <f t="shared" si="291"/>
        <v>0</v>
      </c>
      <c r="Z570" s="478">
        <f t="shared" si="292"/>
        <v>0</v>
      </c>
      <c r="AA570" s="478" t="str">
        <f t="shared" si="293"/>
        <v>Y</v>
      </c>
      <c r="AB570" s="478" t="str">
        <f t="shared" si="294"/>
        <v>Facility</v>
      </c>
    </row>
    <row r="571" spans="1:28" x14ac:dyDescent="0.2">
      <c r="A571" s="169"/>
      <c r="B571" s="169"/>
      <c r="C571" s="475">
        <v>16650</v>
      </c>
      <c r="D571" s="475">
        <v>6610</v>
      </c>
      <c r="E571" s="477" t="str">
        <f t="shared" si="272"/>
        <v>Richmond Valley</v>
      </c>
      <c r="F571" s="477" t="str">
        <f t="shared" si="273"/>
        <v>R</v>
      </c>
      <c r="G571" s="477">
        <f t="shared" si="274"/>
        <v>4</v>
      </c>
      <c r="H571" s="477">
        <f t="shared" si="275"/>
        <v>0</v>
      </c>
      <c r="I571" s="478">
        <f t="shared" si="276"/>
        <v>23181</v>
      </c>
      <c r="J571" s="454"/>
      <c r="K571" s="478">
        <f t="shared" si="277"/>
        <v>11493</v>
      </c>
      <c r="L571" s="478">
        <f t="shared" si="278"/>
        <v>0</v>
      </c>
      <c r="M571" s="478" t="str">
        <f t="shared" si="279"/>
        <v>Y</v>
      </c>
      <c r="N571" s="478">
        <f t="shared" si="280"/>
        <v>0</v>
      </c>
      <c r="O571" s="478" t="str">
        <f t="shared" si="281"/>
        <v>Y</v>
      </c>
      <c r="P571" s="478">
        <f t="shared" si="282"/>
        <v>0</v>
      </c>
      <c r="Q571" s="478">
        <f t="shared" si="283"/>
        <v>0</v>
      </c>
      <c r="R571" s="478">
        <f t="shared" si="284"/>
        <v>0</v>
      </c>
      <c r="S571" s="478" t="str">
        <f t="shared" si="285"/>
        <v>Y</v>
      </c>
      <c r="T571" s="478">
        <f t="shared" si="286"/>
        <v>0</v>
      </c>
      <c r="U571" s="478" t="str">
        <f t="shared" si="287"/>
        <v>Y</v>
      </c>
      <c r="V571" s="478">
        <f t="shared" si="288"/>
        <v>0</v>
      </c>
      <c r="W571" s="478">
        <f t="shared" si="289"/>
        <v>0</v>
      </c>
      <c r="X571" s="478">
        <f t="shared" si="290"/>
        <v>0</v>
      </c>
      <c r="Y571" s="478">
        <f t="shared" si="291"/>
        <v>0</v>
      </c>
      <c r="Z571" s="478">
        <f t="shared" si="292"/>
        <v>0</v>
      </c>
      <c r="AA571" s="478" t="str">
        <f t="shared" si="293"/>
        <v>Y</v>
      </c>
      <c r="AB571" s="478" t="str">
        <f t="shared" si="294"/>
        <v>Facility</v>
      </c>
    </row>
    <row r="572" spans="1:28" ht="13.5" thickBot="1" x14ac:dyDescent="0.25">
      <c r="A572" s="169"/>
      <c r="B572" s="169"/>
      <c r="C572" s="475">
        <v>17550</v>
      </c>
      <c r="D572" s="506">
        <v>7550</v>
      </c>
      <c r="E572" s="477" t="str">
        <f t="shared" si="272"/>
        <v>Tweed</v>
      </c>
      <c r="F572" s="477" t="str">
        <f t="shared" si="273"/>
        <v>R</v>
      </c>
      <c r="G572" s="477">
        <f t="shared" si="274"/>
        <v>5</v>
      </c>
      <c r="H572" s="477">
        <f t="shared" si="275"/>
        <v>0</v>
      </c>
      <c r="I572" s="478">
        <f t="shared" si="276"/>
        <v>92460</v>
      </c>
      <c r="J572" s="454"/>
      <c r="K572" s="478">
        <f t="shared" si="277"/>
        <v>41380</v>
      </c>
      <c r="L572" s="478">
        <f t="shared" si="278"/>
        <v>0</v>
      </c>
      <c r="M572" s="478" t="str">
        <f t="shared" si="279"/>
        <v>Y</v>
      </c>
      <c r="N572" s="478">
        <f t="shared" si="280"/>
        <v>0</v>
      </c>
      <c r="O572" s="478" t="str">
        <f t="shared" si="281"/>
        <v>Y</v>
      </c>
      <c r="P572" s="478">
        <f t="shared" si="282"/>
        <v>0</v>
      </c>
      <c r="Q572" s="478">
        <f t="shared" si="283"/>
        <v>0</v>
      </c>
      <c r="R572" s="478">
        <f t="shared" si="284"/>
        <v>0</v>
      </c>
      <c r="S572" s="478" t="str">
        <f t="shared" si="285"/>
        <v>Y</v>
      </c>
      <c r="T572" s="478">
        <f t="shared" si="286"/>
        <v>0</v>
      </c>
      <c r="U572" s="478" t="str">
        <f t="shared" si="287"/>
        <v>Y</v>
      </c>
      <c r="V572" s="478">
        <f t="shared" si="288"/>
        <v>0</v>
      </c>
      <c r="W572" s="478">
        <f t="shared" si="289"/>
        <v>0</v>
      </c>
      <c r="X572" s="478">
        <f t="shared" si="290"/>
        <v>0</v>
      </c>
      <c r="Y572" s="478" t="str">
        <f t="shared" si="291"/>
        <v>Y</v>
      </c>
      <c r="Z572" s="478">
        <f t="shared" si="292"/>
        <v>0</v>
      </c>
      <c r="AA572" s="478" t="str">
        <f t="shared" si="293"/>
        <v>Y</v>
      </c>
      <c r="AB572" s="478" t="str">
        <f t="shared" si="294"/>
        <v>Facility</v>
      </c>
    </row>
    <row r="573" spans="1:28" ht="13.5" thickTop="1" x14ac:dyDescent="0.2">
      <c r="A573" s="169"/>
      <c r="B573" s="169"/>
      <c r="C573" s="479"/>
      <c r="D573" s="479"/>
      <c r="E573" s="492" t="s">
        <v>489</v>
      </c>
      <c r="F573" s="492"/>
      <c r="G573" s="492"/>
      <c r="H573" s="479"/>
      <c r="I573" s="481">
        <f>COUNTIF(I566:I572,"&gt;0")</f>
        <v>7</v>
      </c>
      <c r="J573" s="480"/>
      <c r="K573" s="481">
        <f>COUNTIF(K566:K572,"&gt;0")</f>
        <v>7</v>
      </c>
      <c r="L573"/>
      <c r="M573"/>
      <c r="N573"/>
      <c r="O573"/>
      <c r="P573"/>
      <c r="Q573"/>
      <c r="R573"/>
      <c r="S573"/>
      <c r="T573"/>
      <c r="U573"/>
      <c r="V573"/>
      <c r="W573"/>
      <c r="Y573"/>
    </row>
    <row r="574" spans="1:28" x14ac:dyDescent="0.2">
      <c r="A574" s="169"/>
      <c r="B574" s="169"/>
      <c r="C574" s="475"/>
      <c r="D574" s="475"/>
      <c r="E574" s="482" t="s">
        <v>490</v>
      </c>
      <c r="F574" s="482"/>
      <c r="G574" s="482"/>
      <c r="H574" s="475"/>
      <c r="I574" s="484">
        <f>SUM(I566:I572)</f>
        <v>295510</v>
      </c>
      <c r="J574" s="483"/>
      <c r="K574" s="484">
        <f>SUM(K566:K572)</f>
        <v>134026</v>
      </c>
      <c r="L574"/>
      <c r="M574"/>
      <c r="N574"/>
      <c r="O574"/>
      <c r="P574"/>
      <c r="Q574"/>
      <c r="R574"/>
      <c r="S574"/>
      <c r="T574"/>
      <c r="U574"/>
      <c r="V574"/>
      <c r="W574"/>
      <c r="Y574"/>
    </row>
    <row r="575" spans="1:28" x14ac:dyDescent="0.2">
      <c r="A575" s="169"/>
      <c r="B575" s="169"/>
      <c r="C575" s="475"/>
      <c r="D575" s="475"/>
      <c r="E575" s="482" t="s">
        <v>491</v>
      </c>
      <c r="F575" s="482"/>
      <c r="G575" s="482"/>
      <c r="H575" s="475"/>
      <c r="I575" s="478">
        <f>MIN(I566:I572)</f>
        <v>9537</v>
      </c>
      <c r="J575" s="483"/>
      <c r="K575" s="478">
        <f>MIN(K566:K572)</f>
        <v>4063</v>
      </c>
      <c r="L575"/>
      <c r="M575"/>
      <c r="N575"/>
      <c r="O575"/>
      <c r="P575"/>
      <c r="Q575"/>
      <c r="R575"/>
      <c r="S575"/>
      <c r="T575"/>
      <c r="U575"/>
      <c r="V575"/>
      <c r="W575"/>
      <c r="Y575"/>
    </row>
    <row r="576" spans="1:28" x14ac:dyDescent="0.2">
      <c r="A576" s="169"/>
      <c r="B576" s="169"/>
      <c r="C576" s="475"/>
      <c r="D576" s="475"/>
      <c r="E576" s="482" t="s">
        <v>492</v>
      </c>
      <c r="F576" s="482"/>
      <c r="G576" s="482"/>
      <c r="H576" s="475"/>
      <c r="I576" s="478">
        <f>MAX(I566:I572)</f>
        <v>92460</v>
      </c>
      <c r="J576" s="483"/>
      <c r="K576" s="478">
        <f>MAX(K566:K572)</f>
        <v>41380</v>
      </c>
      <c r="L576"/>
      <c r="M576"/>
      <c r="N576"/>
      <c r="O576"/>
      <c r="P576"/>
      <c r="Q576"/>
      <c r="R576"/>
      <c r="S576"/>
      <c r="T576"/>
      <c r="U576"/>
      <c r="V576"/>
      <c r="W576"/>
      <c r="Y576"/>
    </row>
    <row r="577" spans="1:28" x14ac:dyDescent="0.2">
      <c r="A577" s="169"/>
      <c r="B577" s="169"/>
      <c r="C577" s="475"/>
      <c r="D577" s="475"/>
      <c r="E577" s="482" t="s">
        <v>493</v>
      </c>
      <c r="F577" s="482"/>
      <c r="G577" s="482"/>
      <c r="H577" s="475"/>
      <c r="I577" s="478">
        <f>AVERAGE(I566:I572)</f>
        <v>42215.714285714283</v>
      </c>
      <c r="J577" s="483"/>
      <c r="K577" s="478">
        <f>AVERAGE(K566:K572)</f>
        <v>19146.571428571428</v>
      </c>
      <c r="L577"/>
      <c r="M577"/>
      <c r="N577"/>
      <c r="O577"/>
      <c r="P577"/>
      <c r="Q577"/>
      <c r="R577"/>
      <c r="S577"/>
      <c r="T577"/>
      <c r="U577"/>
      <c r="V577"/>
      <c r="W577"/>
      <c r="Y577"/>
    </row>
    <row r="578" spans="1:28" ht="13.5" thickBot="1" x14ac:dyDescent="0.25">
      <c r="A578" s="169"/>
      <c r="B578" s="169"/>
      <c r="C578" s="485"/>
      <c r="D578" s="485"/>
      <c r="E578" s="486" t="s">
        <v>494</v>
      </c>
      <c r="F578" s="486"/>
      <c r="G578" s="486"/>
      <c r="H578" s="485"/>
      <c r="I578" s="487">
        <f>MEDIAN(I566:I572)</f>
        <v>41828</v>
      </c>
      <c r="J578" s="483"/>
      <c r="K578" s="487">
        <f>MEDIAN(K566:K572)</f>
        <v>18467</v>
      </c>
      <c r="L578"/>
      <c r="M578"/>
      <c r="N578"/>
      <c r="O578"/>
      <c r="P578"/>
      <c r="Q578"/>
      <c r="R578"/>
      <c r="S578"/>
      <c r="T578"/>
      <c r="U578"/>
      <c r="V578"/>
      <c r="W578"/>
      <c r="Y578"/>
    </row>
    <row r="579" spans="1:28" ht="13.5" thickTop="1" x14ac:dyDescent="0.2">
      <c r="A579" s="169"/>
      <c r="B579" s="169"/>
      <c r="D579" s="465"/>
      <c r="E579" s="489"/>
      <c r="F579" s="489"/>
      <c r="G579" s="489"/>
      <c r="H579" s="490"/>
      <c r="I579" s="490"/>
      <c r="J579" s="468"/>
      <c r="K579" s="499"/>
      <c r="L579" s="499"/>
      <c r="M579" s="499"/>
      <c r="N579" s="499"/>
      <c r="O579" s="499"/>
      <c r="P579" s="499"/>
      <c r="Q579"/>
      <c r="R579"/>
      <c r="S579"/>
      <c r="T579"/>
      <c r="U579"/>
      <c r="V579"/>
      <c r="W579"/>
      <c r="Y579"/>
    </row>
    <row r="580" spans="1:28" ht="13.5" thickBot="1" x14ac:dyDescent="0.25">
      <c r="A580" s="169"/>
      <c r="B580" s="169"/>
      <c r="C580" s="502"/>
      <c r="D580" s="502"/>
      <c r="E580" s="507" t="s">
        <v>343</v>
      </c>
      <c r="F580" s="508"/>
      <c r="G580" s="507"/>
      <c r="H580" s="507"/>
      <c r="I580" s="490"/>
      <c r="J580" s="468"/>
      <c r="K580" s="499"/>
      <c r="L580" s="499"/>
      <c r="M580" s="499"/>
      <c r="N580" s="499"/>
      <c r="O580" s="499"/>
      <c r="P580" s="499"/>
      <c r="Q580"/>
      <c r="R580"/>
      <c r="S580"/>
      <c r="T580"/>
      <c r="U580"/>
      <c r="V580"/>
      <c r="W580"/>
      <c r="Y580"/>
    </row>
    <row r="581" spans="1:28" ht="13.5" thickTop="1" x14ac:dyDescent="0.2">
      <c r="A581" s="169"/>
      <c r="B581" s="169"/>
      <c r="C581" s="475">
        <v>10110</v>
      </c>
      <c r="D581" s="475">
        <v>110</v>
      </c>
      <c r="E581" s="477" t="str">
        <f t="shared" ref="E581:E593" si="295">VLOOKUP($D581,$D$3:$AB$155,2,FALSE)</f>
        <v>Armidale Dumaresq</v>
      </c>
      <c r="F581" s="477" t="str">
        <f t="shared" ref="F581:F593" si="296">VLOOKUP($D581,$D$3:$AB$155,3,FALSE)</f>
        <v>N</v>
      </c>
      <c r="G581" s="477">
        <f t="shared" ref="G581:G593" si="297">VLOOKUP($D581,$D$3:$AB$155,4,FALSE)</f>
        <v>4</v>
      </c>
      <c r="H581" s="477">
        <f t="shared" ref="H581:H593" si="298">VLOOKUP($D581,$D$3:$AB$155,5,FALSE)</f>
        <v>0</v>
      </c>
      <c r="I581" s="478">
        <f t="shared" ref="I581:I593" si="299">VLOOKUP($D581,$D$3:$AB$155,6,FALSE)</f>
        <v>25318</v>
      </c>
      <c r="J581" s="454"/>
      <c r="K581" s="478">
        <f t="shared" ref="K581:K593" si="300">VLOOKUP($D581,$D$3:$AB$155,8,FALSE)</f>
        <v>10498</v>
      </c>
      <c r="L581" s="478">
        <f t="shared" ref="L581:L593" si="301">VLOOKUP($D581,$D$3:$AB$155,9,FALSE)</f>
        <v>0</v>
      </c>
      <c r="M581" s="478" t="str">
        <f t="shared" ref="M581:M593" si="302">VLOOKUP($D581,$D$3:$AB$155,10,FALSE)</f>
        <v>Y</v>
      </c>
      <c r="N581" s="478">
        <f t="shared" ref="N581:N593" si="303">VLOOKUP($D581,$D$3:$AB$155,11,FALSE)</f>
        <v>0</v>
      </c>
      <c r="O581" s="478" t="str">
        <f t="shared" ref="O581:O593" si="304">VLOOKUP($D581,$D$3:$AB$155,12,FALSE)</f>
        <v>Y</v>
      </c>
      <c r="P581" s="478">
        <f t="shared" ref="P581:P593" si="305">VLOOKUP($D581,$D$3:$AB$155,13,FALSE)</f>
        <v>0</v>
      </c>
      <c r="Q581" s="478">
        <f t="shared" ref="Q581:Q593" si="306">VLOOKUP($D581,$D$3:$AB$155,14,FALSE)</f>
        <v>0</v>
      </c>
      <c r="R581" s="478">
        <f t="shared" ref="R581:R593" si="307">VLOOKUP($D581,$D$3:$AB$155,15,FALSE)</f>
        <v>0</v>
      </c>
      <c r="S581" s="478" t="str">
        <f t="shared" ref="S581:S593" si="308">VLOOKUP($D581,$D$3:$AB$155,16,FALSE)</f>
        <v>Y</v>
      </c>
      <c r="T581" s="478">
        <f t="shared" ref="T581:T593" si="309">VLOOKUP($D581,$D$3:$AB$155,17,FALSE)</f>
        <v>0</v>
      </c>
      <c r="U581" s="478">
        <f t="shared" ref="U581:U593" si="310">VLOOKUP($D581,$D$3:$AB$155,18,FALSE)</f>
        <v>0</v>
      </c>
      <c r="V581" s="478">
        <f t="shared" ref="V581:V593" si="311">VLOOKUP($D581,$D$3:$AB$155,19,FALSE)</f>
        <v>0</v>
      </c>
      <c r="W581" s="478" t="str">
        <f t="shared" ref="W581:W593" si="312">VLOOKUP($D581,$D$3:$AB$155,20,FALSE)</f>
        <v>Y</v>
      </c>
      <c r="X581" s="478">
        <f t="shared" ref="X581:X593" si="313">VLOOKUP($D581,$D$3:$AB$155,21,FALSE)</f>
        <v>0</v>
      </c>
      <c r="Y581" s="478">
        <f t="shared" ref="Y581:Y593" si="314">VLOOKUP($D581,$D$3:$AB$155,22,FALSE)</f>
        <v>0</v>
      </c>
      <c r="Z581" s="478">
        <f t="shared" ref="Z581:Z593" si="315">VLOOKUP($D581,$D$3:$AB$155,23,FALSE)</f>
        <v>0</v>
      </c>
      <c r="AA581" s="478" t="str">
        <f t="shared" ref="AA581:AA593" si="316">VLOOKUP($D581,$D$3:$AB$155,24,FALSE)</f>
        <v>Y</v>
      </c>
      <c r="AB581" s="478" t="str">
        <f t="shared" ref="AB581:AB593" si="317">VLOOKUP($D581,$D$3:$AB$155,25,FALSE)</f>
        <v>Facility</v>
      </c>
    </row>
    <row r="582" spans="1:28" x14ac:dyDescent="0.2">
      <c r="A582" s="169"/>
      <c r="B582" s="169"/>
      <c r="C582" s="475">
        <v>13050</v>
      </c>
      <c r="D582" s="475">
        <v>3020</v>
      </c>
      <c r="E582" s="477" t="str">
        <f t="shared" si="295"/>
        <v>Glen Innes Severn</v>
      </c>
      <c r="F582" s="477" t="str">
        <f t="shared" si="296"/>
        <v>N</v>
      </c>
      <c r="G582" s="477">
        <f t="shared" si="297"/>
        <v>6</v>
      </c>
      <c r="H582" s="477">
        <f t="shared" si="298"/>
        <v>0</v>
      </c>
      <c r="I582" s="478">
        <f t="shared" si="299"/>
        <v>8999</v>
      </c>
      <c r="J582" s="454"/>
      <c r="K582" s="478">
        <f t="shared" si="300"/>
        <v>4280</v>
      </c>
      <c r="L582" s="478">
        <f t="shared" si="301"/>
        <v>0</v>
      </c>
      <c r="M582" s="478" t="str">
        <f t="shared" si="302"/>
        <v>Y</v>
      </c>
      <c r="N582" s="478">
        <f t="shared" si="303"/>
        <v>0</v>
      </c>
      <c r="O582" s="478" t="str">
        <f t="shared" si="304"/>
        <v>Y</v>
      </c>
      <c r="P582" s="478">
        <f t="shared" si="305"/>
        <v>0</v>
      </c>
      <c r="Q582" s="478">
        <f t="shared" si="306"/>
        <v>0</v>
      </c>
      <c r="R582" s="478">
        <f t="shared" si="307"/>
        <v>0</v>
      </c>
      <c r="S582" s="478" t="str">
        <f t="shared" si="308"/>
        <v>Y</v>
      </c>
      <c r="T582" s="478">
        <f t="shared" si="309"/>
        <v>0</v>
      </c>
      <c r="U582" s="478">
        <f t="shared" si="310"/>
        <v>0</v>
      </c>
      <c r="V582" s="478">
        <f t="shared" si="311"/>
        <v>0</v>
      </c>
      <c r="W582" s="478">
        <f t="shared" si="312"/>
        <v>0</v>
      </c>
      <c r="X582" s="478">
        <f t="shared" si="313"/>
        <v>0</v>
      </c>
      <c r="Y582" s="478">
        <f t="shared" si="314"/>
        <v>0</v>
      </c>
      <c r="Z582" s="478">
        <f t="shared" si="315"/>
        <v>0</v>
      </c>
      <c r="AA582" s="478" t="str">
        <f t="shared" si="316"/>
        <v>Y</v>
      </c>
      <c r="AB582" s="478" t="str">
        <f t="shared" si="317"/>
        <v>Facility</v>
      </c>
    </row>
    <row r="583" spans="1:28" x14ac:dyDescent="0.2">
      <c r="A583" s="169"/>
      <c r="B583" s="169"/>
      <c r="C583" s="475">
        <v>13650</v>
      </c>
      <c r="D583" s="475">
        <v>3550</v>
      </c>
      <c r="E583" s="477" t="str">
        <f t="shared" si="295"/>
        <v>Gunnedah</v>
      </c>
      <c r="F583" s="477" t="str">
        <f t="shared" si="296"/>
        <v>N</v>
      </c>
      <c r="G583" s="477">
        <f t="shared" si="297"/>
        <v>11</v>
      </c>
      <c r="H583" s="477">
        <f t="shared" si="298"/>
        <v>0</v>
      </c>
      <c r="I583" s="478">
        <f t="shared" si="299"/>
        <v>12805</v>
      </c>
      <c r="J583" s="454"/>
      <c r="K583" s="478">
        <f t="shared" si="300"/>
        <v>6612</v>
      </c>
      <c r="L583" s="478">
        <f t="shared" si="301"/>
        <v>0</v>
      </c>
      <c r="M583" s="478" t="str">
        <f t="shared" si="302"/>
        <v>Y</v>
      </c>
      <c r="N583" s="478">
        <f t="shared" si="303"/>
        <v>0</v>
      </c>
      <c r="O583" s="478" t="str">
        <f t="shared" si="304"/>
        <v>Y</v>
      </c>
      <c r="P583" s="478">
        <f t="shared" si="305"/>
        <v>0</v>
      </c>
      <c r="Q583" s="478">
        <f t="shared" si="306"/>
        <v>0</v>
      </c>
      <c r="R583" s="478">
        <f t="shared" si="307"/>
        <v>0</v>
      </c>
      <c r="S583" s="478" t="str">
        <f t="shared" si="308"/>
        <v>Y</v>
      </c>
      <c r="T583" s="478">
        <f t="shared" si="309"/>
        <v>0</v>
      </c>
      <c r="U583" s="478" t="str">
        <f t="shared" si="310"/>
        <v>Y</v>
      </c>
      <c r="V583" s="478">
        <f t="shared" si="311"/>
        <v>0</v>
      </c>
      <c r="W583" s="478">
        <f t="shared" si="312"/>
        <v>0</v>
      </c>
      <c r="X583" s="478">
        <f t="shared" si="313"/>
        <v>0</v>
      </c>
      <c r="Y583" s="478">
        <f t="shared" si="314"/>
        <v>0</v>
      </c>
      <c r="Z583" s="478">
        <f t="shared" si="315"/>
        <v>0</v>
      </c>
      <c r="AA583" s="478" t="str">
        <f t="shared" si="316"/>
        <v>Y</v>
      </c>
      <c r="AB583" s="478" t="str">
        <f t="shared" si="317"/>
        <v>Facility</v>
      </c>
    </row>
    <row r="584" spans="1:28" x14ac:dyDescent="0.2">
      <c r="A584" s="169"/>
      <c r="B584" s="169"/>
      <c r="C584" s="475">
        <v>13660</v>
      </c>
      <c r="D584" s="475">
        <v>3650</v>
      </c>
      <c r="E584" s="477" t="str">
        <f t="shared" si="295"/>
        <v>Guyra</v>
      </c>
      <c r="F584" s="477" t="str">
        <f t="shared" si="296"/>
        <v>N</v>
      </c>
      <c r="G584" s="477">
        <f t="shared" si="297"/>
        <v>9</v>
      </c>
      <c r="H584" s="477">
        <f t="shared" si="298"/>
        <v>0</v>
      </c>
      <c r="I584" s="478">
        <f t="shared" si="299"/>
        <v>4551</v>
      </c>
      <c r="J584" s="454"/>
      <c r="K584" s="478">
        <f t="shared" si="300"/>
        <v>1271</v>
      </c>
      <c r="L584" s="478">
        <f t="shared" si="301"/>
        <v>0</v>
      </c>
      <c r="M584" s="478" t="str">
        <f t="shared" si="302"/>
        <v>Y</v>
      </c>
      <c r="N584" s="478">
        <f t="shared" si="303"/>
        <v>0</v>
      </c>
      <c r="O584" s="478" t="str">
        <f t="shared" si="304"/>
        <v>Y</v>
      </c>
      <c r="P584" s="478">
        <f t="shared" si="305"/>
        <v>0</v>
      </c>
      <c r="Q584" s="478">
        <f t="shared" si="306"/>
        <v>0</v>
      </c>
      <c r="R584" s="478">
        <f t="shared" si="307"/>
        <v>0</v>
      </c>
      <c r="S584" s="478" t="str">
        <f t="shared" si="308"/>
        <v>Y</v>
      </c>
      <c r="T584" s="478">
        <f t="shared" si="309"/>
        <v>0</v>
      </c>
      <c r="U584" s="478">
        <f t="shared" si="310"/>
        <v>0</v>
      </c>
      <c r="V584" s="478">
        <f t="shared" si="311"/>
        <v>0</v>
      </c>
      <c r="W584" s="478">
        <f t="shared" si="312"/>
        <v>0</v>
      </c>
      <c r="X584" s="478">
        <f t="shared" si="313"/>
        <v>0</v>
      </c>
      <c r="Y584" s="478">
        <f t="shared" si="314"/>
        <v>0</v>
      </c>
      <c r="Z584" s="478">
        <f t="shared" si="315"/>
        <v>0</v>
      </c>
      <c r="AA584" s="478" t="str">
        <f t="shared" si="316"/>
        <v>Y</v>
      </c>
      <c r="AB584" s="478" t="str">
        <f t="shared" si="317"/>
        <v>Facility</v>
      </c>
    </row>
    <row r="585" spans="1:28" x14ac:dyDescent="0.2">
      <c r="A585" s="169"/>
      <c r="B585" s="169"/>
      <c r="C585" s="475">
        <v>13700</v>
      </c>
      <c r="D585" s="475">
        <v>3660</v>
      </c>
      <c r="E585" s="477" t="str">
        <f t="shared" si="295"/>
        <v>Gwydir</v>
      </c>
      <c r="F585" s="477" t="str">
        <f t="shared" si="296"/>
        <v>N</v>
      </c>
      <c r="G585" s="477">
        <f t="shared" si="297"/>
        <v>10</v>
      </c>
      <c r="H585" s="477">
        <f t="shared" si="298"/>
        <v>0</v>
      </c>
      <c r="I585" s="478">
        <f t="shared" si="299"/>
        <v>5068</v>
      </c>
      <c r="J585" s="454"/>
      <c r="K585" s="478">
        <f t="shared" si="300"/>
        <v>3209</v>
      </c>
      <c r="L585" s="478">
        <f t="shared" si="301"/>
        <v>0</v>
      </c>
      <c r="M585" s="478" t="str">
        <f t="shared" si="302"/>
        <v>Y</v>
      </c>
      <c r="N585" s="478">
        <f t="shared" si="303"/>
        <v>0</v>
      </c>
      <c r="O585" s="478" t="str">
        <f t="shared" si="304"/>
        <v>Y</v>
      </c>
      <c r="P585" s="478">
        <f t="shared" si="305"/>
        <v>0</v>
      </c>
      <c r="Q585" s="478">
        <f t="shared" si="306"/>
        <v>0</v>
      </c>
      <c r="R585" s="478">
        <f t="shared" si="307"/>
        <v>0</v>
      </c>
      <c r="S585" s="478" t="str">
        <f t="shared" si="308"/>
        <v>Y</v>
      </c>
      <c r="T585" s="478">
        <f t="shared" si="309"/>
        <v>0</v>
      </c>
      <c r="U585" s="478">
        <f t="shared" si="310"/>
        <v>0</v>
      </c>
      <c r="V585" s="478">
        <f t="shared" si="311"/>
        <v>0</v>
      </c>
      <c r="W585" s="478" t="str">
        <f t="shared" si="312"/>
        <v>Y</v>
      </c>
      <c r="X585" s="478">
        <f t="shared" si="313"/>
        <v>0</v>
      </c>
      <c r="Y585" s="478" t="str">
        <f t="shared" si="314"/>
        <v>Y</v>
      </c>
      <c r="Z585" s="478">
        <f t="shared" si="315"/>
        <v>0</v>
      </c>
      <c r="AA585" s="478" t="str">
        <f t="shared" si="316"/>
        <v>Y</v>
      </c>
      <c r="AB585" s="478" t="str">
        <f t="shared" si="317"/>
        <v>Facility</v>
      </c>
    </row>
    <row r="586" spans="1:28" x14ac:dyDescent="0.2">
      <c r="A586" s="169"/>
      <c r="B586" s="169"/>
      <c r="C586" s="475">
        <v>14300</v>
      </c>
      <c r="D586" s="475">
        <v>4200</v>
      </c>
      <c r="E586" s="477" t="str">
        <f t="shared" si="295"/>
        <v>Inverell</v>
      </c>
      <c r="F586" s="477" t="str">
        <f t="shared" si="296"/>
        <v>N</v>
      </c>
      <c r="G586" s="477">
        <f t="shared" si="297"/>
        <v>11</v>
      </c>
      <c r="H586" s="477">
        <f t="shared" si="298"/>
        <v>0</v>
      </c>
      <c r="I586" s="478">
        <f t="shared" si="299"/>
        <v>16936</v>
      </c>
      <c r="J586" s="454"/>
      <c r="K586" s="478">
        <f t="shared" si="300"/>
        <v>7880</v>
      </c>
      <c r="L586" s="478">
        <f t="shared" si="301"/>
        <v>0</v>
      </c>
      <c r="M586" s="478" t="str">
        <f t="shared" si="302"/>
        <v>Y</v>
      </c>
      <c r="N586" s="478">
        <f t="shared" si="303"/>
        <v>0</v>
      </c>
      <c r="O586" s="478" t="str">
        <f t="shared" si="304"/>
        <v>Y</v>
      </c>
      <c r="P586" s="478">
        <f t="shared" si="305"/>
        <v>0</v>
      </c>
      <c r="Q586" s="478">
        <f t="shared" si="306"/>
        <v>0</v>
      </c>
      <c r="R586" s="478">
        <f t="shared" si="307"/>
        <v>0</v>
      </c>
      <c r="S586" s="478" t="str">
        <f t="shared" si="308"/>
        <v>Y</v>
      </c>
      <c r="T586" s="478">
        <f t="shared" si="309"/>
        <v>0</v>
      </c>
      <c r="U586" s="478">
        <f t="shared" si="310"/>
        <v>0</v>
      </c>
      <c r="V586" s="478">
        <f t="shared" si="311"/>
        <v>0</v>
      </c>
      <c r="W586" s="478">
        <f t="shared" si="312"/>
        <v>0</v>
      </c>
      <c r="X586" s="478">
        <f t="shared" si="313"/>
        <v>0</v>
      </c>
      <c r="Y586" s="478">
        <f t="shared" si="314"/>
        <v>0</v>
      </c>
      <c r="Z586" s="478">
        <f t="shared" si="315"/>
        <v>0</v>
      </c>
      <c r="AA586" s="478" t="str">
        <f t="shared" si="316"/>
        <v>Y</v>
      </c>
      <c r="AB586" s="478" t="str">
        <f t="shared" si="317"/>
        <v>Facility</v>
      </c>
    </row>
    <row r="587" spans="1:28" x14ac:dyDescent="0.2">
      <c r="A587" s="169"/>
      <c r="B587" s="169"/>
      <c r="C587" s="475">
        <v>15050</v>
      </c>
      <c r="D587" s="475">
        <v>4920</v>
      </c>
      <c r="E587" s="477" t="str">
        <f t="shared" si="295"/>
        <v>Liverpool Plains</v>
      </c>
      <c r="F587" s="477" t="str">
        <f t="shared" si="296"/>
        <v>N</v>
      </c>
      <c r="G587" s="477">
        <f t="shared" si="297"/>
        <v>10</v>
      </c>
      <c r="H587" s="477">
        <f t="shared" si="298"/>
        <v>0</v>
      </c>
      <c r="I587" s="478">
        <f t="shared" si="299"/>
        <v>7759</v>
      </c>
      <c r="J587" s="454"/>
      <c r="K587" s="478">
        <f t="shared" si="300"/>
        <v>2912</v>
      </c>
      <c r="L587" s="478">
        <f t="shared" si="301"/>
        <v>0</v>
      </c>
      <c r="M587" s="478" t="str">
        <f t="shared" si="302"/>
        <v>Y</v>
      </c>
      <c r="N587" s="478">
        <f t="shared" si="303"/>
        <v>0</v>
      </c>
      <c r="O587" s="478" t="str">
        <f t="shared" si="304"/>
        <v>Y</v>
      </c>
      <c r="P587" s="478">
        <f t="shared" si="305"/>
        <v>0</v>
      </c>
      <c r="Q587" s="478">
        <f t="shared" si="306"/>
        <v>0</v>
      </c>
      <c r="R587" s="478">
        <f t="shared" si="307"/>
        <v>0</v>
      </c>
      <c r="S587" s="478" t="str">
        <f t="shared" si="308"/>
        <v>Y</v>
      </c>
      <c r="T587" s="478">
        <f t="shared" si="309"/>
        <v>0</v>
      </c>
      <c r="U587" s="478">
        <f t="shared" si="310"/>
        <v>0</v>
      </c>
      <c r="V587" s="478">
        <f t="shared" si="311"/>
        <v>0</v>
      </c>
      <c r="W587" s="478">
        <f t="shared" si="312"/>
        <v>0</v>
      </c>
      <c r="X587" s="478">
        <f t="shared" si="313"/>
        <v>0</v>
      </c>
      <c r="Y587" s="478" t="str">
        <f t="shared" si="314"/>
        <v>Y</v>
      </c>
      <c r="Z587" s="478">
        <f t="shared" si="315"/>
        <v>0</v>
      </c>
      <c r="AA587" s="478" t="str">
        <f t="shared" si="316"/>
        <v>Y</v>
      </c>
      <c r="AB587" s="478" t="str">
        <f t="shared" si="317"/>
        <v>Facility</v>
      </c>
    </row>
    <row r="588" spans="1:28" x14ac:dyDescent="0.2">
      <c r="A588" s="169"/>
      <c r="B588" s="169"/>
      <c r="C588" s="475">
        <v>15500</v>
      </c>
      <c r="D588" s="475">
        <v>5300</v>
      </c>
      <c r="E588" s="477" t="str">
        <f t="shared" si="295"/>
        <v>Moree Plains</v>
      </c>
      <c r="F588" s="477" t="str">
        <f t="shared" si="296"/>
        <v>N</v>
      </c>
      <c r="G588" s="477">
        <f t="shared" si="297"/>
        <v>11</v>
      </c>
      <c r="H588" s="477">
        <f t="shared" si="298"/>
        <v>0</v>
      </c>
      <c r="I588" s="478">
        <f t="shared" si="299"/>
        <v>14053</v>
      </c>
      <c r="J588" s="454"/>
      <c r="K588" s="478">
        <f t="shared" si="300"/>
        <v>6580</v>
      </c>
      <c r="L588" s="478">
        <f t="shared" si="301"/>
        <v>0</v>
      </c>
      <c r="M588" s="478" t="str">
        <f t="shared" si="302"/>
        <v>Y</v>
      </c>
      <c r="N588" s="478">
        <f t="shared" si="303"/>
        <v>0</v>
      </c>
      <c r="O588" s="478" t="str">
        <f t="shared" si="304"/>
        <v>Y</v>
      </c>
      <c r="P588" s="478">
        <f t="shared" si="305"/>
        <v>0</v>
      </c>
      <c r="Q588" s="478">
        <f t="shared" si="306"/>
        <v>0</v>
      </c>
      <c r="R588" s="478">
        <f t="shared" si="307"/>
        <v>0</v>
      </c>
      <c r="S588" s="478" t="str">
        <f t="shared" si="308"/>
        <v>Y</v>
      </c>
      <c r="T588" s="478">
        <f t="shared" si="309"/>
        <v>0</v>
      </c>
      <c r="U588" s="478">
        <f t="shared" si="310"/>
        <v>0</v>
      </c>
      <c r="V588" s="478">
        <f t="shared" si="311"/>
        <v>0</v>
      </c>
      <c r="W588" s="478" t="str">
        <f t="shared" si="312"/>
        <v>Y</v>
      </c>
      <c r="X588" s="478">
        <f t="shared" si="313"/>
        <v>0</v>
      </c>
      <c r="Y588" s="478" t="str">
        <f t="shared" si="314"/>
        <v>Y</v>
      </c>
      <c r="Z588" s="478">
        <f t="shared" si="315"/>
        <v>0</v>
      </c>
      <c r="AA588" s="478" t="str">
        <f t="shared" si="316"/>
        <v>Y</v>
      </c>
      <c r="AB588" s="478" t="str">
        <f t="shared" si="317"/>
        <v>Facility</v>
      </c>
    </row>
    <row r="589" spans="1:28" x14ac:dyDescent="0.2">
      <c r="A589" s="169"/>
      <c r="B589" s="169"/>
      <c r="C589" s="475">
        <v>15850</v>
      </c>
      <c r="D589" s="475">
        <v>5750</v>
      </c>
      <c r="E589" s="477" t="str">
        <f t="shared" si="295"/>
        <v>Narrabri</v>
      </c>
      <c r="F589" s="477" t="str">
        <f t="shared" si="296"/>
        <v>N</v>
      </c>
      <c r="G589" s="477">
        <f t="shared" si="297"/>
        <v>11</v>
      </c>
      <c r="H589" s="477">
        <f t="shared" si="298"/>
        <v>0</v>
      </c>
      <c r="I589" s="478">
        <f t="shared" si="299"/>
        <v>13799</v>
      </c>
      <c r="J589" s="454"/>
      <c r="K589" s="478">
        <f t="shared" si="300"/>
        <v>5808</v>
      </c>
      <c r="L589" s="478">
        <f t="shared" si="301"/>
        <v>0</v>
      </c>
      <c r="M589" s="478" t="str">
        <f t="shared" si="302"/>
        <v>Y</v>
      </c>
      <c r="N589" s="478">
        <f t="shared" si="303"/>
        <v>0</v>
      </c>
      <c r="O589" s="478" t="str">
        <f t="shared" si="304"/>
        <v>Y</v>
      </c>
      <c r="P589" s="478">
        <f t="shared" si="305"/>
        <v>0</v>
      </c>
      <c r="Q589" s="478">
        <f t="shared" si="306"/>
        <v>0</v>
      </c>
      <c r="R589" s="478">
        <f t="shared" si="307"/>
        <v>0</v>
      </c>
      <c r="S589" s="478" t="str">
        <f t="shared" si="308"/>
        <v>Y</v>
      </c>
      <c r="T589" s="478">
        <f t="shared" si="309"/>
        <v>0</v>
      </c>
      <c r="U589" s="478">
        <f t="shared" si="310"/>
        <v>0</v>
      </c>
      <c r="V589" s="478">
        <f t="shared" si="311"/>
        <v>0</v>
      </c>
      <c r="W589" s="478" t="str">
        <f t="shared" si="312"/>
        <v>Y</v>
      </c>
      <c r="X589" s="478">
        <f t="shared" si="313"/>
        <v>0</v>
      </c>
      <c r="Y589" s="478" t="str">
        <f t="shared" si="314"/>
        <v>Y</v>
      </c>
      <c r="Z589" s="478">
        <f t="shared" si="315"/>
        <v>0</v>
      </c>
      <c r="AA589" s="478" t="str">
        <f t="shared" si="316"/>
        <v>Y</v>
      </c>
      <c r="AB589" s="478" t="str">
        <f t="shared" si="317"/>
        <v>Facility</v>
      </c>
    </row>
    <row r="590" spans="1:28" x14ac:dyDescent="0.2">
      <c r="A590" s="169"/>
      <c r="B590" s="169"/>
      <c r="C590" s="475">
        <v>17350</v>
      </c>
      <c r="D590" s="475">
        <v>7310</v>
      </c>
      <c r="E590" s="477" t="str">
        <f t="shared" si="295"/>
        <v>Tamworth Regional</v>
      </c>
      <c r="F590" s="477" t="str">
        <f t="shared" si="296"/>
        <v>N</v>
      </c>
      <c r="G590" s="477">
        <f t="shared" si="297"/>
        <v>4</v>
      </c>
      <c r="H590" s="477">
        <f t="shared" si="298"/>
        <v>0</v>
      </c>
      <c r="I590" s="478">
        <f t="shared" si="299"/>
        <v>61121</v>
      </c>
      <c r="J590" s="454"/>
      <c r="K590" s="478">
        <f t="shared" si="300"/>
        <v>27545</v>
      </c>
      <c r="L590" s="478">
        <f t="shared" si="301"/>
        <v>0</v>
      </c>
      <c r="M590" s="478" t="str">
        <f t="shared" si="302"/>
        <v>Y</v>
      </c>
      <c r="N590" s="478">
        <f t="shared" si="303"/>
        <v>0</v>
      </c>
      <c r="O590" s="478" t="str">
        <f t="shared" si="304"/>
        <v>Y</v>
      </c>
      <c r="P590" s="478">
        <f t="shared" si="305"/>
        <v>0</v>
      </c>
      <c r="Q590" s="478">
        <f t="shared" si="306"/>
        <v>0</v>
      </c>
      <c r="R590" s="478">
        <f t="shared" si="307"/>
        <v>0</v>
      </c>
      <c r="S590" s="478" t="str">
        <f t="shared" si="308"/>
        <v>Y</v>
      </c>
      <c r="T590" s="478">
        <f t="shared" si="309"/>
        <v>0</v>
      </c>
      <c r="U590" s="478" t="str">
        <f t="shared" si="310"/>
        <v>Y</v>
      </c>
      <c r="V590" s="478">
        <f t="shared" si="311"/>
        <v>0</v>
      </c>
      <c r="W590" s="478">
        <f t="shared" si="312"/>
        <v>0</v>
      </c>
      <c r="X590" s="478">
        <f t="shared" si="313"/>
        <v>0</v>
      </c>
      <c r="Y590" s="478" t="str">
        <f t="shared" si="314"/>
        <v>Y</v>
      </c>
      <c r="Z590" s="478">
        <f t="shared" si="315"/>
        <v>0</v>
      </c>
      <c r="AA590" s="478" t="str">
        <f t="shared" si="316"/>
        <v>Y</v>
      </c>
      <c r="AB590" s="478" t="str">
        <f t="shared" si="317"/>
        <v>Facility</v>
      </c>
    </row>
    <row r="591" spans="1:28" x14ac:dyDescent="0.2">
      <c r="A591" s="169"/>
      <c r="B591" s="169"/>
      <c r="C591" s="475">
        <v>17420</v>
      </c>
      <c r="D591" s="475">
        <v>7400</v>
      </c>
      <c r="E591" s="477" t="str">
        <f t="shared" si="295"/>
        <v>Tenterfield</v>
      </c>
      <c r="F591" s="477" t="str">
        <f t="shared" si="296"/>
        <v>N</v>
      </c>
      <c r="G591" s="477">
        <f t="shared" si="297"/>
        <v>10</v>
      </c>
      <c r="H591" s="477">
        <f t="shared" si="298"/>
        <v>0</v>
      </c>
      <c r="I591" s="478">
        <f t="shared" si="299"/>
        <v>6986</v>
      </c>
      <c r="J591" s="454"/>
      <c r="K591" s="478">
        <f t="shared" si="300"/>
        <v>4809</v>
      </c>
      <c r="L591" s="478">
        <f t="shared" si="301"/>
        <v>0</v>
      </c>
      <c r="M591" s="478" t="str">
        <f t="shared" si="302"/>
        <v>Y</v>
      </c>
      <c r="N591" s="478">
        <f t="shared" si="303"/>
        <v>0</v>
      </c>
      <c r="O591" s="478" t="str">
        <f t="shared" si="304"/>
        <v>Y</v>
      </c>
      <c r="P591" s="478">
        <f t="shared" si="305"/>
        <v>0</v>
      </c>
      <c r="Q591" s="478">
        <f t="shared" si="306"/>
        <v>0</v>
      </c>
      <c r="R591" s="478">
        <f t="shared" si="307"/>
        <v>0</v>
      </c>
      <c r="S591" s="478" t="str">
        <f t="shared" si="308"/>
        <v>Y</v>
      </c>
      <c r="T591" s="478">
        <f t="shared" si="309"/>
        <v>0</v>
      </c>
      <c r="U591" s="478">
        <f t="shared" si="310"/>
        <v>0</v>
      </c>
      <c r="V591" s="478">
        <f t="shared" si="311"/>
        <v>0</v>
      </c>
      <c r="W591" s="478">
        <f t="shared" si="312"/>
        <v>0</v>
      </c>
      <c r="X591" s="478">
        <f t="shared" si="313"/>
        <v>0</v>
      </c>
      <c r="Y591" s="478">
        <f t="shared" si="314"/>
        <v>0</v>
      </c>
      <c r="Z591" s="478">
        <f t="shared" si="315"/>
        <v>0</v>
      </c>
      <c r="AA591" s="478" t="str">
        <f t="shared" si="316"/>
        <v>Y</v>
      </c>
      <c r="AB591" s="478" t="str">
        <f t="shared" si="317"/>
        <v>Facility</v>
      </c>
    </row>
    <row r="592" spans="1:28" x14ac:dyDescent="0.2">
      <c r="A592" s="169"/>
      <c r="B592" s="169"/>
      <c r="C592" s="475">
        <v>17650</v>
      </c>
      <c r="D592" s="475">
        <v>7650</v>
      </c>
      <c r="E592" s="477" t="str">
        <f t="shared" si="295"/>
        <v>Uralla</v>
      </c>
      <c r="F592" s="477" t="str">
        <f t="shared" si="296"/>
        <v>N</v>
      </c>
      <c r="G592" s="477">
        <f t="shared" si="297"/>
        <v>10</v>
      </c>
      <c r="H592" s="477">
        <f t="shared" si="298"/>
        <v>0</v>
      </c>
      <c r="I592" s="478">
        <f t="shared" si="299"/>
        <v>6411</v>
      </c>
      <c r="J592" s="454"/>
      <c r="K592" s="478">
        <f t="shared" si="300"/>
        <v>2951</v>
      </c>
      <c r="L592" s="478">
        <f t="shared" si="301"/>
        <v>0</v>
      </c>
      <c r="M592" s="478" t="str">
        <f t="shared" si="302"/>
        <v>Y</v>
      </c>
      <c r="N592" s="478">
        <f t="shared" si="303"/>
        <v>0</v>
      </c>
      <c r="O592" s="478" t="str">
        <f t="shared" si="304"/>
        <v>Y</v>
      </c>
      <c r="P592" s="478">
        <f t="shared" si="305"/>
        <v>0</v>
      </c>
      <c r="Q592" s="478">
        <f t="shared" si="306"/>
        <v>0</v>
      </c>
      <c r="R592" s="478">
        <f t="shared" si="307"/>
        <v>0</v>
      </c>
      <c r="S592" s="478" t="str">
        <f t="shared" si="308"/>
        <v>Y</v>
      </c>
      <c r="T592" s="478">
        <f t="shared" si="309"/>
        <v>0</v>
      </c>
      <c r="U592" s="478" t="str">
        <f t="shared" si="310"/>
        <v>Y</v>
      </c>
      <c r="V592" s="478">
        <f t="shared" si="311"/>
        <v>0</v>
      </c>
      <c r="W592" s="478">
        <f t="shared" si="312"/>
        <v>0</v>
      </c>
      <c r="X592" s="478">
        <f t="shared" si="313"/>
        <v>0</v>
      </c>
      <c r="Y592" s="478">
        <f t="shared" si="314"/>
        <v>0</v>
      </c>
      <c r="Z592" s="478">
        <f t="shared" si="315"/>
        <v>0</v>
      </c>
      <c r="AA592" s="478" t="str">
        <f t="shared" si="316"/>
        <v>Y</v>
      </c>
      <c r="AB592" s="478" t="str">
        <f t="shared" si="317"/>
        <v>Facility</v>
      </c>
    </row>
    <row r="593" spans="1:28" ht="13.5" thickBot="1" x14ac:dyDescent="0.25">
      <c r="A593" s="169"/>
      <c r="B593" s="169"/>
      <c r="C593" s="475">
        <v>17850</v>
      </c>
      <c r="D593" s="506">
        <v>7850</v>
      </c>
      <c r="E593" s="477" t="str">
        <f t="shared" si="295"/>
        <v>Walcha</v>
      </c>
      <c r="F593" s="477" t="str">
        <f t="shared" si="296"/>
        <v>N</v>
      </c>
      <c r="G593" s="477">
        <f t="shared" si="297"/>
        <v>9</v>
      </c>
      <c r="H593" s="477">
        <f t="shared" si="298"/>
        <v>0</v>
      </c>
      <c r="I593" s="478">
        <f t="shared" si="299"/>
        <v>3064</v>
      </c>
      <c r="J593" s="454"/>
      <c r="K593" s="478">
        <f t="shared" si="300"/>
        <v>2138</v>
      </c>
      <c r="L593" s="478">
        <f t="shared" si="301"/>
        <v>0</v>
      </c>
      <c r="M593" s="478" t="str">
        <f t="shared" si="302"/>
        <v>Y</v>
      </c>
      <c r="N593" s="478">
        <f t="shared" si="303"/>
        <v>0</v>
      </c>
      <c r="O593" s="478" t="str">
        <f t="shared" si="304"/>
        <v>Y</v>
      </c>
      <c r="P593" s="478">
        <f t="shared" si="305"/>
        <v>0</v>
      </c>
      <c r="Q593" s="478">
        <f t="shared" si="306"/>
        <v>0</v>
      </c>
      <c r="R593" s="478">
        <f t="shared" si="307"/>
        <v>0</v>
      </c>
      <c r="S593" s="478" t="str">
        <f t="shared" si="308"/>
        <v>Y</v>
      </c>
      <c r="T593" s="478">
        <f t="shared" si="309"/>
        <v>0</v>
      </c>
      <c r="U593" s="478" t="str">
        <f t="shared" si="310"/>
        <v>Y</v>
      </c>
      <c r="V593" s="478">
        <f t="shared" si="311"/>
        <v>0</v>
      </c>
      <c r="W593" s="478">
        <f t="shared" si="312"/>
        <v>0</v>
      </c>
      <c r="X593" s="478">
        <f t="shared" si="313"/>
        <v>0</v>
      </c>
      <c r="Y593" s="478">
        <f t="shared" si="314"/>
        <v>0</v>
      </c>
      <c r="Z593" s="478">
        <f t="shared" si="315"/>
        <v>0</v>
      </c>
      <c r="AA593" s="478" t="str">
        <f t="shared" si="316"/>
        <v>Y</v>
      </c>
      <c r="AB593" s="478" t="str">
        <f t="shared" si="317"/>
        <v>Facility</v>
      </c>
    </row>
    <row r="594" spans="1:28" ht="13.5" thickTop="1" x14ac:dyDescent="0.2">
      <c r="A594" s="169"/>
      <c r="B594" s="169"/>
      <c r="C594" s="479"/>
      <c r="D594" s="479"/>
      <c r="E594" s="492" t="s">
        <v>489</v>
      </c>
      <c r="F594" s="492"/>
      <c r="G594" s="492"/>
      <c r="H594" s="479"/>
      <c r="I594" s="481">
        <f>COUNTIF(I581:I593,"&gt;0")</f>
        <v>13</v>
      </c>
      <c r="J594" s="480"/>
      <c r="K594" s="481">
        <f>COUNTIF(K581:K593,"&gt;0")</f>
        <v>13</v>
      </c>
      <c r="L594"/>
      <c r="M594"/>
      <c r="N594"/>
      <c r="O594"/>
      <c r="P594"/>
      <c r="Q594"/>
      <c r="R594"/>
      <c r="S594"/>
      <c r="T594"/>
      <c r="U594"/>
      <c r="V594"/>
      <c r="W594"/>
      <c r="Y594"/>
    </row>
    <row r="595" spans="1:28" x14ac:dyDescent="0.2">
      <c r="A595" s="169"/>
      <c r="B595" s="169"/>
      <c r="C595" s="475"/>
      <c r="D595" s="475"/>
      <c r="E595" s="482" t="s">
        <v>490</v>
      </c>
      <c r="F595" s="482"/>
      <c r="G595" s="482"/>
      <c r="H595" s="475"/>
      <c r="I595" s="484">
        <f>SUM(I581:I593)</f>
        <v>186870</v>
      </c>
      <c r="J595" s="483"/>
      <c r="K595" s="484">
        <f>SUM(K581:K593)</f>
        <v>86493</v>
      </c>
      <c r="L595"/>
      <c r="M595"/>
      <c r="N595"/>
      <c r="O595"/>
      <c r="P595"/>
      <c r="Q595"/>
      <c r="R595"/>
      <c r="S595"/>
      <c r="T595"/>
      <c r="U595"/>
      <c r="V595"/>
      <c r="W595"/>
      <c r="Y595"/>
    </row>
    <row r="596" spans="1:28" x14ac:dyDescent="0.2">
      <c r="A596" s="169"/>
      <c r="B596" s="169"/>
      <c r="C596" s="475"/>
      <c r="D596" s="475"/>
      <c r="E596" s="482" t="s">
        <v>491</v>
      </c>
      <c r="F596" s="482"/>
      <c r="G596" s="482"/>
      <c r="H596" s="475"/>
      <c r="I596" s="478">
        <f>MIN(I581:I593)</f>
        <v>3064</v>
      </c>
      <c r="J596" s="483"/>
      <c r="K596" s="478">
        <f>MIN(K581:K593)</f>
        <v>1271</v>
      </c>
      <c r="L596"/>
      <c r="M596"/>
      <c r="N596"/>
      <c r="O596"/>
      <c r="P596"/>
      <c r="Q596"/>
      <c r="R596"/>
      <c r="S596"/>
      <c r="T596"/>
      <c r="U596"/>
      <c r="V596"/>
      <c r="W596"/>
      <c r="Y596"/>
    </row>
    <row r="597" spans="1:28" x14ac:dyDescent="0.2">
      <c r="A597" s="169"/>
      <c r="B597" s="169"/>
      <c r="C597" s="475"/>
      <c r="D597" s="475"/>
      <c r="E597" s="482" t="s">
        <v>492</v>
      </c>
      <c r="F597" s="482"/>
      <c r="G597" s="482"/>
      <c r="H597" s="475"/>
      <c r="I597" s="478">
        <f>MAX(I581:I593)</f>
        <v>61121</v>
      </c>
      <c r="J597" s="483"/>
      <c r="K597" s="478">
        <f>MAX(K581:K593)</f>
        <v>27545</v>
      </c>
      <c r="L597"/>
      <c r="M597"/>
      <c r="N597"/>
      <c r="O597"/>
      <c r="P597"/>
      <c r="Q597"/>
      <c r="R597"/>
      <c r="S597"/>
      <c r="T597"/>
      <c r="U597"/>
      <c r="V597"/>
      <c r="W597"/>
      <c r="Y597"/>
    </row>
    <row r="598" spans="1:28" x14ac:dyDescent="0.2">
      <c r="A598" s="169"/>
      <c r="B598" s="169"/>
      <c r="C598" s="475"/>
      <c r="D598" s="475"/>
      <c r="E598" s="482" t="s">
        <v>493</v>
      </c>
      <c r="F598" s="482"/>
      <c r="G598" s="482"/>
      <c r="H598" s="475"/>
      <c r="I598" s="478">
        <f>AVERAGE(I581:I593)</f>
        <v>14374.615384615385</v>
      </c>
      <c r="J598" s="483"/>
      <c r="K598" s="478">
        <f>AVERAGE(K581:K593)</f>
        <v>6653.3076923076924</v>
      </c>
      <c r="L598"/>
      <c r="M598"/>
      <c r="N598"/>
      <c r="O598"/>
      <c r="P598"/>
      <c r="Q598"/>
      <c r="R598"/>
      <c r="S598"/>
      <c r="T598"/>
      <c r="U598"/>
      <c r="V598"/>
      <c r="W598"/>
      <c r="Y598"/>
    </row>
    <row r="599" spans="1:28" ht="13.5" thickBot="1" x14ac:dyDescent="0.25">
      <c r="A599" s="169"/>
      <c r="B599" s="169"/>
      <c r="C599" s="485"/>
      <c r="D599" s="485"/>
      <c r="E599" s="486" t="s">
        <v>494</v>
      </c>
      <c r="F599" s="486"/>
      <c r="G599" s="486"/>
      <c r="H599" s="485"/>
      <c r="I599" s="487">
        <f>MEDIAN(I581:I593)</f>
        <v>8999</v>
      </c>
      <c r="J599" s="483"/>
      <c r="K599" s="487">
        <f>MEDIAN(K581:K593)</f>
        <v>4809</v>
      </c>
      <c r="L599"/>
      <c r="M599"/>
      <c r="N599"/>
      <c r="O599"/>
      <c r="P599"/>
      <c r="Q599"/>
      <c r="R599"/>
      <c r="S599"/>
      <c r="T599"/>
      <c r="U599"/>
      <c r="V599"/>
      <c r="W599"/>
      <c r="Y599"/>
    </row>
    <row r="600" spans="1:28" ht="13.5" thickTop="1" x14ac:dyDescent="0.2">
      <c r="A600" s="169"/>
      <c r="B600" s="169"/>
      <c r="G600"/>
      <c r="H600"/>
      <c r="I600" s="490"/>
      <c r="J600" s="468"/>
      <c r="K600" s="499"/>
      <c r="L600" s="499"/>
      <c r="M600" s="499"/>
      <c r="N600" s="499"/>
      <c r="O600" s="499"/>
      <c r="P600" s="499"/>
      <c r="Q600"/>
      <c r="R600"/>
      <c r="S600"/>
      <c r="T600"/>
      <c r="U600"/>
      <c r="V600"/>
      <c r="W600"/>
      <c r="Y600"/>
    </row>
    <row r="601" spans="1:28" ht="13.5" thickBot="1" x14ac:dyDescent="0.25">
      <c r="A601" s="169"/>
      <c r="B601" s="169"/>
      <c r="C601" s="502"/>
      <c r="D601" s="502"/>
      <c r="E601" s="507" t="s">
        <v>498</v>
      </c>
      <c r="F601" s="508"/>
      <c r="G601" s="507"/>
      <c r="H601" s="507"/>
      <c r="I601" s="490"/>
      <c r="J601" s="468"/>
      <c r="K601" s="499"/>
      <c r="L601" s="499"/>
      <c r="M601" s="499"/>
      <c r="N601" s="499"/>
      <c r="O601" s="499"/>
      <c r="P601" s="499"/>
      <c r="Q601"/>
      <c r="R601"/>
      <c r="S601"/>
      <c r="T601"/>
      <c r="U601"/>
      <c r="V601"/>
      <c r="W601"/>
      <c r="Y601"/>
    </row>
    <row r="602" spans="1:28" ht="13.5" thickTop="1" x14ac:dyDescent="0.2">
      <c r="A602" s="169"/>
      <c r="B602" s="169"/>
      <c r="C602" s="475">
        <v>10650</v>
      </c>
      <c r="D602" s="475">
        <v>600</v>
      </c>
      <c r="E602" s="477" t="str">
        <f t="shared" ref="E602:E609" si="318">VLOOKUP($D602,$D$3:$AB$155,2,FALSE)</f>
        <v>Bellingen</v>
      </c>
      <c r="F602" s="477" t="str">
        <f t="shared" ref="F602:F609" si="319">VLOOKUP($D602,$D$3:$AB$155,3,FALSE)</f>
        <v>R</v>
      </c>
      <c r="G602" s="477">
        <f t="shared" ref="G602:G609" si="320">VLOOKUP($D602,$D$3:$AB$155,4,FALSE)</f>
        <v>11</v>
      </c>
      <c r="H602" s="477">
        <f t="shared" ref="H602:H609" si="321">VLOOKUP($D602,$D$3:$AB$155,5,FALSE)</f>
        <v>0</v>
      </c>
      <c r="I602" s="478">
        <f t="shared" ref="I602:I609" si="322">VLOOKUP($D602,$D$3:$AB$155,6,FALSE)</f>
        <v>13010</v>
      </c>
      <c r="J602" s="454"/>
      <c r="K602" s="478">
        <f t="shared" ref="K602:K609" si="323">VLOOKUP($D602,$D$3:$AB$155,8,FALSE)</f>
        <v>6083</v>
      </c>
      <c r="L602" s="478">
        <f t="shared" ref="L602:L609" si="324">VLOOKUP($D602,$D$3:$AB$155,9,FALSE)</f>
        <v>0</v>
      </c>
      <c r="M602" s="478" t="str">
        <f t="shared" ref="M602:M609" si="325">VLOOKUP($D602,$D$3:$AB$155,10,FALSE)</f>
        <v>Y</v>
      </c>
      <c r="N602" s="478">
        <f t="shared" ref="N602:N609" si="326">VLOOKUP($D602,$D$3:$AB$155,11,FALSE)</f>
        <v>0</v>
      </c>
      <c r="O602" s="478" t="str">
        <f t="shared" ref="O602:O609" si="327">VLOOKUP($D602,$D$3:$AB$155,12,FALSE)</f>
        <v>Y</v>
      </c>
      <c r="P602" s="478">
        <f t="shared" ref="P602:P609" si="328">VLOOKUP($D602,$D$3:$AB$155,13,FALSE)</f>
        <v>0</v>
      </c>
      <c r="Q602" s="478" t="str">
        <f t="shared" ref="Q602:Q609" si="329">VLOOKUP($D602,$D$3:$AB$155,14,FALSE)</f>
        <v>Y</v>
      </c>
      <c r="R602" s="478">
        <f t="shared" ref="R602:R609" si="330">VLOOKUP($D602,$D$3:$AB$155,15,FALSE)</f>
        <v>0</v>
      </c>
      <c r="S602" s="478" t="str">
        <f t="shared" ref="S602:S609" si="331">VLOOKUP($D602,$D$3:$AB$155,16,FALSE)</f>
        <v>Y</v>
      </c>
      <c r="T602" s="478">
        <f t="shared" ref="T602:T609" si="332">VLOOKUP($D602,$D$3:$AB$155,17,FALSE)</f>
        <v>0</v>
      </c>
      <c r="U602" s="478">
        <f t="shared" ref="U602:U609" si="333">VLOOKUP($D602,$D$3:$AB$155,18,FALSE)</f>
        <v>0</v>
      </c>
      <c r="V602" s="478">
        <f t="shared" ref="V602:V609" si="334">VLOOKUP($D602,$D$3:$AB$155,19,FALSE)</f>
        <v>0</v>
      </c>
      <c r="W602" s="478" t="str">
        <f t="shared" ref="W602:W609" si="335">VLOOKUP($D602,$D$3:$AB$155,20,FALSE)</f>
        <v>Y</v>
      </c>
      <c r="X602" s="478">
        <f t="shared" ref="X602:X609" si="336">VLOOKUP($D602,$D$3:$AB$155,21,FALSE)</f>
        <v>0</v>
      </c>
      <c r="Y602" s="478" t="str">
        <f t="shared" ref="Y602:Y609" si="337">VLOOKUP($D602,$D$3:$AB$155,22,FALSE)</f>
        <v>Y</v>
      </c>
      <c r="Z602" s="478">
        <f t="shared" ref="Z602:Z609" si="338">VLOOKUP($D602,$D$3:$AB$155,23,FALSE)</f>
        <v>0</v>
      </c>
      <c r="AA602" s="478" t="str">
        <f t="shared" ref="AA602:AA609" si="339">VLOOKUP($D602,$D$3:$AB$155,24,FALSE)</f>
        <v>Y</v>
      </c>
      <c r="AB602" s="478" t="str">
        <f t="shared" ref="AB602:AB609" si="340">VLOOKUP($D602,$D$3:$AB$155,25,FALSE)</f>
        <v>Facility</v>
      </c>
    </row>
    <row r="603" spans="1:28" x14ac:dyDescent="0.2">
      <c r="A603" s="169"/>
      <c r="B603" s="169"/>
      <c r="C603" s="475">
        <v>11860</v>
      </c>
      <c r="D603" s="475">
        <v>1800</v>
      </c>
      <c r="E603" s="477" t="str">
        <f t="shared" si="318"/>
        <v>Coffs Harbour</v>
      </c>
      <c r="F603" s="477" t="str">
        <f t="shared" si="319"/>
        <v>R</v>
      </c>
      <c r="G603" s="477">
        <f t="shared" si="320"/>
        <v>4</v>
      </c>
      <c r="H603" s="477">
        <f t="shared" si="321"/>
        <v>0</v>
      </c>
      <c r="I603" s="478">
        <f t="shared" si="322"/>
        <v>72971</v>
      </c>
      <c r="J603" s="454"/>
      <c r="K603" s="478">
        <f t="shared" si="323"/>
        <v>32243</v>
      </c>
      <c r="L603" s="478">
        <f t="shared" si="324"/>
        <v>0</v>
      </c>
      <c r="M603" s="478" t="str">
        <f t="shared" si="325"/>
        <v>Y</v>
      </c>
      <c r="N603" s="478">
        <f t="shared" si="326"/>
        <v>0</v>
      </c>
      <c r="O603" s="478" t="str">
        <f t="shared" si="327"/>
        <v>Y</v>
      </c>
      <c r="P603" s="478">
        <f t="shared" si="328"/>
        <v>0</v>
      </c>
      <c r="Q603" s="478" t="str">
        <f t="shared" si="329"/>
        <v>Y</v>
      </c>
      <c r="R603" s="478">
        <f t="shared" si="330"/>
        <v>0</v>
      </c>
      <c r="S603" s="478" t="str">
        <f t="shared" si="331"/>
        <v>Y</v>
      </c>
      <c r="T603" s="478">
        <f t="shared" si="332"/>
        <v>0</v>
      </c>
      <c r="U603" s="478">
        <f t="shared" si="333"/>
        <v>0</v>
      </c>
      <c r="V603" s="478">
        <f t="shared" si="334"/>
        <v>0</v>
      </c>
      <c r="W603" s="478" t="str">
        <f t="shared" si="335"/>
        <v>Y</v>
      </c>
      <c r="X603" s="478">
        <f t="shared" si="336"/>
        <v>0</v>
      </c>
      <c r="Y603" s="478" t="str">
        <f t="shared" si="337"/>
        <v>Y</v>
      </c>
      <c r="Z603" s="478">
        <f t="shared" si="338"/>
        <v>0</v>
      </c>
      <c r="AA603" s="478" t="str">
        <f t="shared" si="339"/>
        <v>Y</v>
      </c>
      <c r="AB603" s="478" t="str">
        <f t="shared" si="340"/>
        <v>Facility</v>
      </c>
    </row>
    <row r="604" spans="1:28" x14ac:dyDescent="0.2">
      <c r="A604" s="169"/>
      <c r="B604" s="169"/>
      <c r="C604" s="475">
        <v>13100</v>
      </c>
      <c r="D604" s="475">
        <v>3050</v>
      </c>
      <c r="E604" s="477" t="str">
        <f t="shared" si="318"/>
        <v>Gloucester</v>
      </c>
      <c r="F604" s="477" t="str">
        <f t="shared" si="319"/>
        <v>R</v>
      </c>
      <c r="G604" s="477">
        <f t="shared" si="320"/>
        <v>9</v>
      </c>
      <c r="H604" s="477">
        <f t="shared" si="321"/>
        <v>0</v>
      </c>
      <c r="I604" s="478">
        <f t="shared" si="322"/>
        <v>5160</v>
      </c>
      <c r="J604" s="454"/>
      <c r="K604" s="478">
        <f t="shared" si="323"/>
        <v>3312</v>
      </c>
      <c r="L604" s="478">
        <f t="shared" si="324"/>
        <v>0</v>
      </c>
      <c r="M604" s="478" t="str">
        <f t="shared" si="325"/>
        <v>Y</v>
      </c>
      <c r="N604" s="478">
        <f t="shared" si="326"/>
        <v>0</v>
      </c>
      <c r="O604" s="478" t="str">
        <f t="shared" si="327"/>
        <v>Y</v>
      </c>
      <c r="P604" s="478">
        <f t="shared" si="328"/>
        <v>0</v>
      </c>
      <c r="Q604" s="478">
        <f t="shared" si="329"/>
        <v>0</v>
      </c>
      <c r="R604" s="478">
        <f t="shared" si="330"/>
        <v>0</v>
      </c>
      <c r="S604" s="478" t="str">
        <f t="shared" si="331"/>
        <v>Y</v>
      </c>
      <c r="T604" s="478">
        <f t="shared" si="332"/>
        <v>0</v>
      </c>
      <c r="U604" s="478" t="str">
        <f t="shared" si="333"/>
        <v>Y</v>
      </c>
      <c r="V604" s="478">
        <f t="shared" si="334"/>
        <v>0</v>
      </c>
      <c r="W604" s="478">
        <f t="shared" si="335"/>
        <v>0</v>
      </c>
      <c r="X604" s="478">
        <f t="shared" si="336"/>
        <v>0</v>
      </c>
      <c r="Y604" s="478">
        <f t="shared" si="337"/>
        <v>0</v>
      </c>
      <c r="Z604" s="478">
        <f t="shared" si="338"/>
        <v>0</v>
      </c>
      <c r="AA604" s="478" t="str">
        <f t="shared" si="339"/>
        <v>Y</v>
      </c>
      <c r="AB604" s="478" t="str">
        <f t="shared" si="340"/>
        <v>Facility</v>
      </c>
    </row>
    <row r="605" spans="1:28" x14ac:dyDescent="0.2">
      <c r="A605" s="169"/>
      <c r="B605" s="169"/>
      <c r="C605" s="475">
        <v>13340</v>
      </c>
      <c r="D605" s="475">
        <v>3350</v>
      </c>
      <c r="E605" s="477" t="str">
        <f t="shared" si="318"/>
        <v>Greater Taree</v>
      </c>
      <c r="F605" s="477" t="str">
        <f t="shared" si="319"/>
        <v>R</v>
      </c>
      <c r="G605" s="477">
        <f t="shared" si="320"/>
        <v>4</v>
      </c>
      <c r="H605" s="477">
        <f t="shared" si="321"/>
        <v>0</v>
      </c>
      <c r="I605" s="478">
        <f t="shared" si="322"/>
        <v>49095</v>
      </c>
      <c r="J605" s="454"/>
      <c r="K605" s="478">
        <f t="shared" si="323"/>
        <v>24450</v>
      </c>
      <c r="L605" s="478">
        <f t="shared" si="324"/>
        <v>0</v>
      </c>
      <c r="M605" s="478" t="str">
        <f t="shared" si="325"/>
        <v>Y</v>
      </c>
      <c r="N605" s="478">
        <f t="shared" si="326"/>
        <v>0</v>
      </c>
      <c r="O605" s="478" t="str">
        <f t="shared" si="327"/>
        <v>Y</v>
      </c>
      <c r="P605" s="478">
        <f t="shared" si="328"/>
        <v>0</v>
      </c>
      <c r="Q605" s="478">
        <f t="shared" si="329"/>
        <v>0</v>
      </c>
      <c r="R605" s="478">
        <f t="shared" si="330"/>
        <v>0</v>
      </c>
      <c r="S605" s="478" t="str">
        <f t="shared" si="331"/>
        <v>Y</v>
      </c>
      <c r="T605" s="478">
        <f t="shared" si="332"/>
        <v>0</v>
      </c>
      <c r="U605" s="478" t="str">
        <f t="shared" si="333"/>
        <v>Y</v>
      </c>
      <c r="V605" s="478">
        <f t="shared" si="334"/>
        <v>0</v>
      </c>
      <c r="W605" s="478">
        <f t="shared" si="335"/>
        <v>0</v>
      </c>
      <c r="X605" s="478">
        <f t="shared" si="336"/>
        <v>0</v>
      </c>
      <c r="Y605" s="478" t="str">
        <f t="shared" si="337"/>
        <v>Y</v>
      </c>
      <c r="Z605" s="478">
        <f t="shared" si="338"/>
        <v>0</v>
      </c>
      <c r="AA605" s="478" t="str">
        <f t="shared" si="339"/>
        <v>Y</v>
      </c>
      <c r="AB605" s="478" t="str">
        <f t="shared" si="340"/>
        <v>Facility</v>
      </c>
    </row>
    <row r="606" spans="1:28" x14ac:dyDescent="0.2">
      <c r="A606" s="169"/>
      <c r="B606" s="169"/>
      <c r="C606" s="475">
        <v>13450</v>
      </c>
      <c r="D606" s="475">
        <v>3400</v>
      </c>
      <c r="E606" s="477" t="str">
        <f t="shared" si="318"/>
        <v>Great Lakes</v>
      </c>
      <c r="F606" s="477" t="str">
        <f t="shared" si="319"/>
        <v>R</v>
      </c>
      <c r="G606" s="477">
        <f t="shared" si="320"/>
        <v>4</v>
      </c>
      <c r="H606" s="477">
        <f t="shared" si="321"/>
        <v>0</v>
      </c>
      <c r="I606" s="478">
        <f t="shared" si="322"/>
        <v>36720</v>
      </c>
      <c r="J606" s="454"/>
      <c r="K606" s="478">
        <f t="shared" si="323"/>
        <v>23591</v>
      </c>
      <c r="L606" s="478">
        <f t="shared" si="324"/>
        <v>0</v>
      </c>
      <c r="M606" s="478" t="str">
        <f t="shared" si="325"/>
        <v>Y</v>
      </c>
      <c r="N606" s="478">
        <f t="shared" si="326"/>
        <v>0</v>
      </c>
      <c r="O606" s="478" t="str">
        <f t="shared" si="327"/>
        <v>Y</v>
      </c>
      <c r="P606" s="478">
        <f t="shared" si="328"/>
        <v>0</v>
      </c>
      <c r="Q606" s="478">
        <f t="shared" si="329"/>
        <v>0</v>
      </c>
      <c r="R606" s="478">
        <f t="shared" si="330"/>
        <v>0</v>
      </c>
      <c r="S606" s="478" t="str">
        <f t="shared" si="331"/>
        <v>Y</v>
      </c>
      <c r="T606" s="478">
        <f t="shared" si="332"/>
        <v>0</v>
      </c>
      <c r="U606" s="478" t="str">
        <f t="shared" si="333"/>
        <v>Y</v>
      </c>
      <c r="V606" s="478">
        <f t="shared" si="334"/>
        <v>0</v>
      </c>
      <c r="W606" s="478">
        <f t="shared" si="335"/>
        <v>0</v>
      </c>
      <c r="X606" s="478">
        <f t="shared" si="336"/>
        <v>0</v>
      </c>
      <c r="Y606" s="478" t="str">
        <f t="shared" si="337"/>
        <v>Y</v>
      </c>
      <c r="Z606" s="478">
        <f t="shared" si="338"/>
        <v>0</v>
      </c>
      <c r="AA606" s="478" t="str">
        <f t="shared" si="339"/>
        <v>Y</v>
      </c>
      <c r="AB606" s="478" t="str">
        <f t="shared" si="340"/>
        <v>Facility</v>
      </c>
    </row>
    <row r="607" spans="1:28" x14ac:dyDescent="0.2">
      <c r="A607" s="169"/>
      <c r="B607" s="169"/>
      <c r="C607" s="475">
        <v>13850</v>
      </c>
      <c r="D607" s="475">
        <v>3750</v>
      </c>
      <c r="E607" s="477" t="str">
        <f t="shared" si="318"/>
        <v>Port Macquarie - Hastings</v>
      </c>
      <c r="F607" s="477" t="str">
        <f t="shared" si="319"/>
        <v>R</v>
      </c>
      <c r="G607" s="477">
        <f t="shared" si="320"/>
        <v>4</v>
      </c>
      <c r="H607" s="477">
        <f t="shared" si="321"/>
        <v>0</v>
      </c>
      <c r="I607" s="478">
        <f t="shared" si="322"/>
        <v>78128</v>
      </c>
      <c r="J607" s="454"/>
      <c r="K607" s="478">
        <f t="shared" si="323"/>
        <v>34459</v>
      </c>
      <c r="L607" s="478">
        <f t="shared" si="324"/>
        <v>0</v>
      </c>
      <c r="M607" s="478" t="str">
        <f t="shared" si="325"/>
        <v>Y</v>
      </c>
      <c r="N607" s="478">
        <f t="shared" si="326"/>
        <v>0</v>
      </c>
      <c r="O607" s="478" t="str">
        <f t="shared" si="327"/>
        <v>Y</v>
      </c>
      <c r="P607" s="478">
        <f t="shared" si="328"/>
        <v>0</v>
      </c>
      <c r="Q607" s="478">
        <f t="shared" si="329"/>
        <v>0</v>
      </c>
      <c r="R607" s="478">
        <f t="shared" si="330"/>
        <v>0</v>
      </c>
      <c r="S607" s="478" t="str">
        <f t="shared" si="331"/>
        <v>Y</v>
      </c>
      <c r="T607" s="478">
        <f t="shared" si="332"/>
        <v>0</v>
      </c>
      <c r="U607" s="478">
        <f t="shared" si="333"/>
        <v>0</v>
      </c>
      <c r="V607" s="478">
        <f t="shared" si="334"/>
        <v>0</v>
      </c>
      <c r="W607" s="478" t="str">
        <f t="shared" si="335"/>
        <v>Y</v>
      </c>
      <c r="X607" s="478">
        <f t="shared" si="336"/>
        <v>0</v>
      </c>
      <c r="Y607" s="478" t="str">
        <f t="shared" si="337"/>
        <v>Y</v>
      </c>
      <c r="Z607" s="478">
        <f t="shared" si="338"/>
        <v>0</v>
      </c>
      <c r="AA607" s="478" t="str">
        <f t="shared" si="339"/>
        <v>Y</v>
      </c>
      <c r="AB607" s="478" t="str">
        <f t="shared" si="340"/>
        <v>Facility</v>
      </c>
    </row>
    <row r="608" spans="1:28" x14ac:dyDescent="0.2">
      <c r="A608" s="169"/>
      <c r="B608" s="169"/>
      <c r="C608" s="475">
        <v>14450</v>
      </c>
      <c r="D608" s="475">
        <v>4350</v>
      </c>
      <c r="E608" s="477" t="str">
        <f t="shared" si="318"/>
        <v>Kempsey</v>
      </c>
      <c r="F608" s="477" t="str">
        <f t="shared" si="319"/>
        <v>R</v>
      </c>
      <c r="G608" s="477">
        <f t="shared" si="320"/>
        <v>4</v>
      </c>
      <c r="H608" s="477">
        <f t="shared" si="321"/>
        <v>0</v>
      </c>
      <c r="I608" s="478">
        <f t="shared" si="322"/>
        <v>29684</v>
      </c>
      <c r="J608" s="454"/>
      <c r="K608" s="478">
        <f t="shared" si="323"/>
        <v>14260</v>
      </c>
      <c r="L608" s="478">
        <f t="shared" si="324"/>
        <v>0</v>
      </c>
      <c r="M608" s="478" t="str">
        <f t="shared" si="325"/>
        <v>Y</v>
      </c>
      <c r="N608" s="478">
        <f t="shared" si="326"/>
        <v>0</v>
      </c>
      <c r="O608" s="478" t="str">
        <f t="shared" si="327"/>
        <v>Y</v>
      </c>
      <c r="P608" s="478">
        <f t="shared" si="328"/>
        <v>0</v>
      </c>
      <c r="Q608" s="478">
        <f t="shared" si="329"/>
        <v>0</v>
      </c>
      <c r="R608" s="478">
        <f t="shared" si="330"/>
        <v>0</v>
      </c>
      <c r="S608" s="478" t="str">
        <f t="shared" si="331"/>
        <v>Y</v>
      </c>
      <c r="T608" s="478">
        <f t="shared" si="332"/>
        <v>0</v>
      </c>
      <c r="U608" s="478">
        <f t="shared" si="333"/>
        <v>0</v>
      </c>
      <c r="V608" s="478">
        <f t="shared" si="334"/>
        <v>0</v>
      </c>
      <c r="W608" s="478" t="str">
        <f t="shared" si="335"/>
        <v>Y</v>
      </c>
      <c r="X608" s="478">
        <f t="shared" si="336"/>
        <v>0</v>
      </c>
      <c r="Y608" s="478">
        <f t="shared" si="337"/>
        <v>0</v>
      </c>
      <c r="Z608" s="478">
        <f t="shared" si="338"/>
        <v>0</v>
      </c>
      <c r="AA608" s="478" t="str">
        <f t="shared" si="339"/>
        <v>Y</v>
      </c>
      <c r="AB608" s="478" t="str">
        <f t="shared" si="340"/>
        <v>Facility</v>
      </c>
    </row>
    <row r="609" spans="1:28" ht="13.5" thickBot="1" x14ac:dyDescent="0.25">
      <c r="A609" s="169"/>
      <c r="B609" s="169"/>
      <c r="C609" s="475">
        <v>15800</v>
      </c>
      <c r="D609" s="506">
        <v>5700</v>
      </c>
      <c r="E609" s="477" t="str">
        <f t="shared" si="318"/>
        <v>Nambucca</v>
      </c>
      <c r="F609" s="477" t="str">
        <f t="shared" si="319"/>
        <v>R</v>
      </c>
      <c r="G609" s="477">
        <f t="shared" si="320"/>
        <v>11</v>
      </c>
      <c r="H609" s="477">
        <f t="shared" si="321"/>
        <v>0</v>
      </c>
      <c r="I609" s="478">
        <f t="shared" si="322"/>
        <v>19598</v>
      </c>
      <c r="J609" s="454"/>
      <c r="K609" s="478">
        <f t="shared" si="323"/>
        <v>9562</v>
      </c>
      <c r="L609" s="478">
        <f t="shared" si="324"/>
        <v>0</v>
      </c>
      <c r="M609" s="478" t="str">
        <f t="shared" si="325"/>
        <v>Y</v>
      </c>
      <c r="N609" s="478">
        <f t="shared" si="326"/>
        <v>0</v>
      </c>
      <c r="O609" s="478" t="str">
        <f t="shared" si="327"/>
        <v>Y</v>
      </c>
      <c r="P609" s="478">
        <f t="shared" si="328"/>
        <v>0</v>
      </c>
      <c r="Q609" s="478" t="str">
        <f t="shared" si="329"/>
        <v>Y</v>
      </c>
      <c r="R609" s="478">
        <f t="shared" si="330"/>
        <v>0</v>
      </c>
      <c r="S609" s="478" t="str">
        <f t="shared" si="331"/>
        <v>Y</v>
      </c>
      <c r="T609" s="478">
        <f t="shared" si="332"/>
        <v>0</v>
      </c>
      <c r="U609" s="478">
        <f t="shared" si="333"/>
        <v>0</v>
      </c>
      <c r="V609" s="478">
        <f t="shared" si="334"/>
        <v>0</v>
      </c>
      <c r="W609" s="478" t="str">
        <f t="shared" si="335"/>
        <v>Y</v>
      </c>
      <c r="X609" s="478">
        <f t="shared" si="336"/>
        <v>0</v>
      </c>
      <c r="Y609" s="478" t="str">
        <f t="shared" si="337"/>
        <v>Y</v>
      </c>
      <c r="Z609" s="478">
        <f t="shared" si="338"/>
        <v>0</v>
      </c>
      <c r="AA609" s="478" t="str">
        <f t="shared" si="339"/>
        <v>Y</v>
      </c>
      <c r="AB609" s="478" t="str">
        <f t="shared" si="340"/>
        <v>Facility</v>
      </c>
    </row>
    <row r="610" spans="1:28" ht="13.5" thickTop="1" x14ac:dyDescent="0.2">
      <c r="A610" s="169"/>
      <c r="B610" s="169"/>
      <c r="C610" s="479"/>
      <c r="D610" s="479"/>
      <c r="E610" s="492" t="s">
        <v>489</v>
      </c>
      <c r="F610" s="492"/>
      <c r="G610" s="492"/>
      <c r="H610" s="479"/>
      <c r="I610" s="481">
        <f>COUNTIF(I602:I609,"&gt;0")</f>
        <v>8</v>
      </c>
      <c r="J610" s="480"/>
      <c r="K610" s="481">
        <f>COUNTIF(K602:K609,"&gt;0")</f>
        <v>8</v>
      </c>
      <c r="L610"/>
      <c r="M610"/>
      <c r="N610"/>
      <c r="O610"/>
      <c r="P610"/>
      <c r="Q610"/>
      <c r="R610"/>
      <c r="S610"/>
      <c r="T610"/>
      <c r="U610"/>
      <c r="V610"/>
      <c r="W610"/>
      <c r="Y610"/>
    </row>
    <row r="611" spans="1:28" x14ac:dyDescent="0.2">
      <c r="A611" s="169"/>
      <c r="B611" s="169"/>
      <c r="C611" s="475"/>
      <c r="D611" s="475"/>
      <c r="E611" s="482" t="s">
        <v>490</v>
      </c>
      <c r="F611" s="482"/>
      <c r="G611" s="482"/>
      <c r="H611" s="475"/>
      <c r="I611" s="484">
        <f>SUM(I602:I609)</f>
        <v>304366</v>
      </c>
      <c r="J611" s="483"/>
      <c r="K611" s="484">
        <f>SUM(K602:K609)</f>
        <v>147960</v>
      </c>
      <c r="L611"/>
      <c r="M611"/>
      <c r="N611"/>
      <c r="O611"/>
      <c r="P611"/>
      <c r="Q611"/>
      <c r="R611"/>
      <c r="S611"/>
      <c r="T611"/>
      <c r="U611"/>
      <c r="V611"/>
      <c r="W611"/>
      <c r="Y611"/>
    </row>
    <row r="612" spans="1:28" x14ac:dyDescent="0.2">
      <c r="A612" s="169"/>
      <c r="B612" s="169"/>
      <c r="C612" s="475"/>
      <c r="D612" s="475"/>
      <c r="E612" s="482" t="s">
        <v>491</v>
      </c>
      <c r="F612" s="482"/>
      <c r="G612" s="482"/>
      <c r="H612" s="475"/>
      <c r="I612" s="478">
        <f>MIN(I602:I609)</f>
        <v>5160</v>
      </c>
      <c r="J612" s="483"/>
      <c r="K612" s="478">
        <f>MIN(K602:K609)</f>
        <v>3312</v>
      </c>
      <c r="L612"/>
      <c r="M612"/>
      <c r="N612"/>
      <c r="O612"/>
      <c r="P612"/>
      <c r="Q612"/>
      <c r="R612"/>
      <c r="S612"/>
      <c r="T612"/>
      <c r="U612"/>
      <c r="V612"/>
      <c r="W612"/>
      <c r="Y612"/>
    </row>
    <row r="613" spans="1:28" x14ac:dyDescent="0.2">
      <c r="A613" s="169"/>
      <c r="B613" s="169"/>
      <c r="C613" s="475"/>
      <c r="D613" s="475"/>
      <c r="E613" s="482" t="s">
        <v>492</v>
      </c>
      <c r="F613" s="482"/>
      <c r="G613" s="482"/>
      <c r="H613" s="475"/>
      <c r="I613" s="478">
        <f>MAX(I602:I609)</f>
        <v>78128</v>
      </c>
      <c r="J613" s="483"/>
      <c r="K613" s="478">
        <f>MAX(K602:K609)</f>
        <v>34459</v>
      </c>
      <c r="L613"/>
      <c r="M613"/>
      <c r="N613"/>
      <c r="O613"/>
      <c r="P613"/>
      <c r="Q613"/>
      <c r="R613"/>
      <c r="S613"/>
      <c r="T613"/>
      <c r="U613"/>
      <c r="V613"/>
      <c r="W613"/>
      <c r="Y613"/>
    </row>
    <row r="614" spans="1:28" x14ac:dyDescent="0.2">
      <c r="A614" s="169"/>
      <c r="B614" s="169"/>
      <c r="C614" s="475"/>
      <c r="D614" s="475"/>
      <c r="E614" s="482" t="s">
        <v>493</v>
      </c>
      <c r="F614" s="482"/>
      <c r="G614" s="482"/>
      <c r="H614" s="475"/>
      <c r="I614" s="478">
        <f>AVERAGE(I602:I609)</f>
        <v>38045.75</v>
      </c>
      <c r="J614" s="483"/>
      <c r="K614" s="478">
        <f>AVERAGE(K602:K609)</f>
        <v>18495</v>
      </c>
      <c r="L614"/>
      <c r="M614"/>
      <c r="N614"/>
      <c r="O614"/>
      <c r="P614"/>
      <c r="Q614"/>
      <c r="R614"/>
      <c r="S614"/>
      <c r="T614"/>
      <c r="U614"/>
      <c r="V614"/>
      <c r="W614"/>
      <c r="Y614"/>
    </row>
    <row r="615" spans="1:28" ht="13.5" thickBot="1" x14ac:dyDescent="0.25">
      <c r="A615" s="169"/>
      <c r="B615" s="169"/>
      <c r="C615" s="485"/>
      <c r="D615" s="485"/>
      <c r="E615" s="486" t="s">
        <v>494</v>
      </c>
      <c r="F615" s="486"/>
      <c r="G615" s="486"/>
      <c r="H615" s="485"/>
      <c r="I615" s="487">
        <f>MEDIAN(I602:I609)</f>
        <v>33202</v>
      </c>
      <c r="J615" s="483"/>
      <c r="K615" s="487">
        <f>MEDIAN(K602:K609)</f>
        <v>18925.5</v>
      </c>
      <c r="L615"/>
      <c r="M615"/>
      <c r="N615"/>
      <c r="O615"/>
      <c r="P615"/>
      <c r="Q615"/>
      <c r="R615"/>
      <c r="S615"/>
      <c r="T615"/>
      <c r="U615"/>
      <c r="V615"/>
      <c r="W615"/>
      <c r="Y615"/>
    </row>
    <row r="616" spans="1:28" ht="13.5" thickTop="1" x14ac:dyDescent="0.2">
      <c r="A616" s="169"/>
      <c r="B616" s="169"/>
      <c r="D616" s="465"/>
      <c r="E616" s="489"/>
      <c r="F616" s="489"/>
      <c r="G616" s="489"/>
      <c r="H616" s="490"/>
      <c r="I616" s="490"/>
      <c r="J616" s="468"/>
      <c r="K616" s="499"/>
      <c r="L616" s="499"/>
      <c r="M616" s="499"/>
      <c r="N616" s="499"/>
      <c r="O616" s="499"/>
      <c r="P616" s="499"/>
      <c r="Q616"/>
      <c r="R616"/>
      <c r="S616"/>
      <c r="T616"/>
      <c r="U616"/>
      <c r="V616"/>
      <c r="W616"/>
      <c r="Y616"/>
    </row>
    <row r="617" spans="1:28" ht="13.5" thickBot="1" x14ac:dyDescent="0.25">
      <c r="A617" s="169"/>
      <c r="B617" s="169"/>
      <c r="C617" s="502"/>
      <c r="D617" s="502"/>
      <c r="E617" s="507" t="s">
        <v>499</v>
      </c>
      <c r="F617" s="508"/>
      <c r="G617" s="507"/>
      <c r="H617" s="507"/>
      <c r="I617" s="490"/>
      <c r="J617" s="468"/>
      <c r="K617" s="499"/>
      <c r="L617" s="499"/>
      <c r="M617" s="499"/>
      <c r="N617" s="499"/>
      <c r="O617" s="499"/>
      <c r="P617" s="499"/>
      <c r="Q617"/>
      <c r="R617"/>
      <c r="S617"/>
      <c r="T617"/>
      <c r="U617"/>
      <c r="V617"/>
      <c r="W617"/>
      <c r="Y617"/>
    </row>
    <row r="618" spans="1:28" ht="13.5" thickTop="1" x14ac:dyDescent="0.2">
      <c r="A618" s="169"/>
      <c r="B618" s="169"/>
      <c r="C618" s="475">
        <v>10470</v>
      </c>
      <c r="D618" s="475">
        <v>470</v>
      </c>
      <c r="E618" s="477" t="str">
        <f t="shared" ref="E618:E644" si="341">VLOOKUP($D618,$D$3:$AB$155,2,FALSE)</f>
        <v>Bathurst</v>
      </c>
      <c r="F618" s="477" t="str">
        <f t="shared" ref="F618:F644" si="342">VLOOKUP($D618,$D$3:$AB$155,3,FALSE)</f>
        <v>N</v>
      </c>
      <c r="G618" s="477">
        <f t="shared" ref="G618:G644" si="343">VLOOKUP($D618,$D$3:$AB$155,4,FALSE)</f>
        <v>4</v>
      </c>
      <c r="H618" s="477">
        <f t="shared" ref="H618:H644" si="344">VLOOKUP($D618,$D$3:$AB$155,5,FALSE)</f>
        <v>0</v>
      </c>
      <c r="I618" s="478">
        <f t="shared" ref="I618:I644" si="345">VLOOKUP($D618,$D$3:$AB$155,6,FALSE)</f>
        <v>42231</v>
      </c>
      <c r="J618" s="454"/>
      <c r="K618" s="478">
        <f t="shared" ref="K618:K644" si="346">VLOOKUP($D618,$D$3:$AB$155,8,FALSE)</f>
        <v>16571</v>
      </c>
      <c r="L618" s="478">
        <f t="shared" ref="L618:L644" si="347">VLOOKUP($D618,$D$3:$AB$155,9,FALSE)</f>
        <v>0</v>
      </c>
      <c r="M618" s="478" t="str">
        <f t="shared" ref="M618:M644" si="348">VLOOKUP($D618,$D$3:$AB$155,10,FALSE)</f>
        <v>Y</v>
      </c>
      <c r="N618" s="478">
        <f t="shared" ref="N618:N644" si="349">VLOOKUP($D618,$D$3:$AB$155,11,FALSE)</f>
        <v>0</v>
      </c>
      <c r="O618" s="478" t="str">
        <f t="shared" ref="O618:O644" si="350">VLOOKUP($D618,$D$3:$AB$155,12,FALSE)</f>
        <v>Y</v>
      </c>
      <c r="P618" s="478">
        <f t="shared" ref="P618:P644" si="351">VLOOKUP($D618,$D$3:$AB$155,13,FALSE)</f>
        <v>0</v>
      </c>
      <c r="Q618" s="478">
        <f t="shared" ref="Q618:Q644" si="352">VLOOKUP($D618,$D$3:$AB$155,14,FALSE)</f>
        <v>0</v>
      </c>
      <c r="R618" s="478">
        <f t="shared" ref="R618:R644" si="353">VLOOKUP($D618,$D$3:$AB$155,15,FALSE)</f>
        <v>0</v>
      </c>
      <c r="S618" s="478" t="str">
        <f t="shared" ref="S618:S644" si="354">VLOOKUP($D618,$D$3:$AB$155,16,FALSE)</f>
        <v>Y</v>
      </c>
      <c r="T618" s="478">
        <f t="shared" ref="T618:T644" si="355">VLOOKUP($D618,$D$3:$AB$155,17,FALSE)</f>
        <v>0</v>
      </c>
      <c r="U618" s="478">
        <f t="shared" ref="U618:U644" si="356">VLOOKUP($D618,$D$3:$AB$155,18,FALSE)</f>
        <v>0</v>
      </c>
      <c r="V618" s="478">
        <f t="shared" ref="V618:V644" si="357">VLOOKUP($D618,$D$3:$AB$155,19,FALSE)</f>
        <v>0</v>
      </c>
      <c r="W618" s="478" t="str">
        <f t="shared" ref="W618:W644" si="358">VLOOKUP($D618,$D$3:$AB$155,20,FALSE)</f>
        <v>Y</v>
      </c>
      <c r="X618" s="478">
        <f t="shared" ref="X618:X644" si="359">VLOOKUP($D618,$D$3:$AB$155,21,FALSE)</f>
        <v>0</v>
      </c>
      <c r="Y618" s="478">
        <f t="shared" ref="Y618:Y644" si="360">VLOOKUP($D618,$D$3:$AB$155,22,FALSE)</f>
        <v>0</v>
      </c>
      <c r="Z618" s="478">
        <f t="shared" ref="Z618:Z644" si="361">VLOOKUP($D618,$D$3:$AB$155,23,FALSE)</f>
        <v>0</v>
      </c>
      <c r="AA618" s="478" t="str">
        <f t="shared" ref="AA618:AA644" si="362">VLOOKUP($D618,$D$3:$AB$155,24,FALSE)</f>
        <v>Y</v>
      </c>
      <c r="AB618" s="478" t="str">
        <f t="shared" ref="AB618:AB644" si="363">VLOOKUP($D618,$D$3:$AB$155,25,FALSE)</f>
        <v>Facility</v>
      </c>
    </row>
    <row r="619" spans="1:28" x14ac:dyDescent="0.2">
      <c r="A619" s="169"/>
      <c r="B619" s="169"/>
      <c r="C619" s="475">
        <v>10900</v>
      </c>
      <c r="D619" s="475">
        <v>850</v>
      </c>
      <c r="E619" s="477" t="str">
        <f t="shared" si="341"/>
        <v>Blayney</v>
      </c>
      <c r="F619" s="477" t="str">
        <f t="shared" si="342"/>
        <v>N</v>
      </c>
      <c r="G619" s="477">
        <f t="shared" si="343"/>
        <v>10</v>
      </c>
      <c r="H619" s="477">
        <f t="shared" si="344"/>
        <v>0</v>
      </c>
      <c r="I619" s="478">
        <f t="shared" si="345"/>
        <v>7380</v>
      </c>
      <c r="J619" s="454"/>
      <c r="K619" s="478">
        <f t="shared" si="346"/>
        <v>2926</v>
      </c>
      <c r="L619" s="478">
        <f t="shared" si="347"/>
        <v>0</v>
      </c>
      <c r="M619" s="478" t="str">
        <f t="shared" si="348"/>
        <v>Y</v>
      </c>
      <c r="N619" s="478">
        <f t="shared" si="349"/>
        <v>0</v>
      </c>
      <c r="O619" s="478" t="str">
        <f t="shared" si="350"/>
        <v>Y</v>
      </c>
      <c r="P619" s="478">
        <f t="shared" si="351"/>
        <v>0</v>
      </c>
      <c r="Q619" s="478">
        <f t="shared" si="352"/>
        <v>0</v>
      </c>
      <c r="R619" s="478">
        <f t="shared" si="353"/>
        <v>0</v>
      </c>
      <c r="S619" s="478" t="str">
        <f t="shared" si="354"/>
        <v>Y</v>
      </c>
      <c r="T619" s="478">
        <f t="shared" si="355"/>
        <v>0</v>
      </c>
      <c r="U619" s="478">
        <f t="shared" si="356"/>
        <v>0</v>
      </c>
      <c r="V619" s="478">
        <f t="shared" si="357"/>
        <v>0</v>
      </c>
      <c r="W619" s="478">
        <f t="shared" si="358"/>
        <v>0</v>
      </c>
      <c r="X619" s="478">
        <f t="shared" si="359"/>
        <v>0</v>
      </c>
      <c r="Y619" s="478" t="str">
        <f t="shared" si="360"/>
        <v>Y</v>
      </c>
      <c r="Z619" s="478">
        <f t="shared" si="361"/>
        <v>0</v>
      </c>
      <c r="AA619" s="478" t="str">
        <f t="shared" si="362"/>
        <v>Y</v>
      </c>
      <c r="AB619" s="478" t="str">
        <f t="shared" si="363"/>
        <v>Facility</v>
      </c>
    </row>
    <row r="620" spans="1:28" x14ac:dyDescent="0.2">
      <c r="A620" s="169"/>
      <c r="B620" s="169"/>
      <c r="C620" s="475">
        <v>10950</v>
      </c>
      <c r="D620" s="475">
        <v>900</v>
      </c>
      <c r="E620" s="477" t="str">
        <f t="shared" si="341"/>
        <v>Blue Mountains</v>
      </c>
      <c r="F620" s="477" t="str">
        <f t="shared" si="342"/>
        <v>R</v>
      </c>
      <c r="G620" s="477">
        <f t="shared" si="343"/>
        <v>7</v>
      </c>
      <c r="H620" s="477">
        <f t="shared" si="344"/>
        <v>0</v>
      </c>
      <c r="I620" s="478">
        <f t="shared" si="345"/>
        <v>79812</v>
      </c>
      <c r="J620" s="454"/>
      <c r="K620" s="478">
        <f t="shared" si="346"/>
        <v>34999</v>
      </c>
      <c r="L620" s="478">
        <f t="shared" si="347"/>
        <v>0</v>
      </c>
      <c r="M620" s="478" t="str">
        <f t="shared" si="348"/>
        <v>Y</v>
      </c>
      <c r="N620" s="478">
        <f t="shared" si="349"/>
        <v>0</v>
      </c>
      <c r="O620" s="478" t="str">
        <f t="shared" si="350"/>
        <v>Y</v>
      </c>
      <c r="P620" s="478">
        <f t="shared" si="351"/>
        <v>0</v>
      </c>
      <c r="Q620" s="478">
        <f t="shared" si="352"/>
        <v>0</v>
      </c>
      <c r="R620" s="478">
        <f t="shared" si="353"/>
        <v>0</v>
      </c>
      <c r="S620" s="478" t="str">
        <f t="shared" si="354"/>
        <v>Y</v>
      </c>
      <c r="T620" s="478">
        <f t="shared" si="355"/>
        <v>0</v>
      </c>
      <c r="U620" s="478">
        <f t="shared" si="356"/>
        <v>0</v>
      </c>
      <c r="V620" s="478">
        <f t="shared" si="357"/>
        <v>0</v>
      </c>
      <c r="W620" s="478">
        <f t="shared" si="358"/>
        <v>0</v>
      </c>
      <c r="X620" s="478">
        <f t="shared" si="359"/>
        <v>0</v>
      </c>
      <c r="Y620" s="478" t="str">
        <f t="shared" si="360"/>
        <v>Y</v>
      </c>
      <c r="Z620" s="478">
        <f t="shared" si="361"/>
        <v>0</v>
      </c>
      <c r="AA620" s="478" t="str">
        <f t="shared" si="362"/>
        <v>Y</v>
      </c>
      <c r="AB620" s="478" t="str">
        <f t="shared" si="363"/>
        <v>Facility</v>
      </c>
    </row>
    <row r="621" spans="1:28" x14ac:dyDescent="0.2">
      <c r="A621" s="169"/>
      <c r="B621" s="169"/>
      <c r="C621" s="475">
        <v>11000</v>
      </c>
      <c r="D621" s="475">
        <v>950</v>
      </c>
      <c r="E621" s="477" t="str">
        <f t="shared" si="341"/>
        <v>Bogan</v>
      </c>
      <c r="F621" s="477" t="str">
        <f t="shared" si="342"/>
        <v>N</v>
      </c>
      <c r="G621" s="477">
        <f t="shared" si="343"/>
        <v>9</v>
      </c>
      <c r="H621" s="477">
        <f t="shared" si="344"/>
        <v>0</v>
      </c>
      <c r="I621" s="478">
        <f t="shared" si="345"/>
        <v>3059</v>
      </c>
      <c r="J621" s="454"/>
      <c r="K621" s="478">
        <f t="shared" si="346"/>
        <v>1981</v>
      </c>
      <c r="L621" s="478">
        <f t="shared" si="347"/>
        <v>0</v>
      </c>
      <c r="M621" s="478" t="str">
        <f t="shared" si="348"/>
        <v>Y</v>
      </c>
      <c r="N621" s="478">
        <f t="shared" si="349"/>
        <v>0</v>
      </c>
      <c r="O621" s="478" t="str">
        <f t="shared" si="350"/>
        <v>Y</v>
      </c>
      <c r="P621" s="478">
        <f t="shared" si="351"/>
        <v>0</v>
      </c>
      <c r="Q621" s="478">
        <f t="shared" si="352"/>
        <v>0</v>
      </c>
      <c r="R621" s="478">
        <f t="shared" si="353"/>
        <v>0</v>
      </c>
      <c r="S621" s="478" t="str">
        <f t="shared" si="354"/>
        <v>Y</v>
      </c>
      <c r="T621" s="478">
        <f t="shared" si="355"/>
        <v>0</v>
      </c>
      <c r="U621" s="478">
        <f t="shared" si="356"/>
        <v>0</v>
      </c>
      <c r="V621" s="478">
        <f t="shared" si="357"/>
        <v>0</v>
      </c>
      <c r="W621" s="478">
        <f t="shared" si="358"/>
        <v>0</v>
      </c>
      <c r="X621" s="478">
        <f t="shared" si="359"/>
        <v>0</v>
      </c>
      <c r="Y621" s="478">
        <f t="shared" si="360"/>
        <v>0</v>
      </c>
      <c r="Z621" s="478">
        <f t="shared" si="361"/>
        <v>0</v>
      </c>
      <c r="AA621" s="478" t="str">
        <f t="shared" si="362"/>
        <v>Y</v>
      </c>
      <c r="AB621" s="478" t="str">
        <f t="shared" si="363"/>
        <v>Facility</v>
      </c>
    </row>
    <row r="622" spans="1:28" x14ac:dyDescent="0.2">
      <c r="A622" s="169"/>
      <c r="B622" s="169"/>
      <c r="C622" s="475">
        <v>11200</v>
      </c>
      <c r="D622" s="475">
        <v>1150</v>
      </c>
      <c r="E622" s="477" t="str">
        <f t="shared" si="341"/>
        <v>Bourke</v>
      </c>
      <c r="F622" s="477" t="str">
        <f t="shared" si="342"/>
        <v>N</v>
      </c>
      <c r="G622" s="477">
        <f t="shared" si="343"/>
        <v>9</v>
      </c>
      <c r="H622" s="477">
        <f t="shared" si="344"/>
        <v>0</v>
      </c>
      <c r="I622" s="478">
        <f t="shared" si="345"/>
        <v>2876</v>
      </c>
      <c r="J622" s="454"/>
      <c r="K622" s="478">
        <f t="shared" si="346"/>
        <v>1024</v>
      </c>
      <c r="L622" s="478">
        <f t="shared" si="347"/>
        <v>0</v>
      </c>
      <c r="M622" s="478" t="str">
        <f t="shared" si="348"/>
        <v>Y</v>
      </c>
      <c r="N622" s="478">
        <f t="shared" si="349"/>
        <v>0</v>
      </c>
      <c r="O622" s="478" t="str">
        <f t="shared" si="350"/>
        <v>Y</v>
      </c>
      <c r="P622" s="478">
        <f t="shared" si="351"/>
        <v>0</v>
      </c>
      <c r="Q622" s="478">
        <f t="shared" si="352"/>
        <v>0</v>
      </c>
      <c r="R622" s="478">
        <f t="shared" si="353"/>
        <v>0</v>
      </c>
      <c r="S622" s="478">
        <f t="shared" si="354"/>
        <v>0</v>
      </c>
      <c r="T622" s="478">
        <f t="shared" si="355"/>
        <v>0</v>
      </c>
      <c r="U622" s="478">
        <f t="shared" si="356"/>
        <v>0</v>
      </c>
      <c r="V622" s="478">
        <f t="shared" si="357"/>
        <v>0</v>
      </c>
      <c r="W622" s="478">
        <f t="shared" si="358"/>
        <v>0</v>
      </c>
      <c r="X622" s="478">
        <f t="shared" si="359"/>
        <v>0</v>
      </c>
      <c r="Y622" s="478" t="str">
        <f t="shared" si="360"/>
        <v>Y</v>
      </c>
      <c r="Z622" s="478">
        <f t="shared" si="361"/>
        <v>0</v>
      </c>
      <c r="AA622" s="478">
        <f t="shared" si="362"/>
        <v>0</v>
      </c>
      <c r="AB622" s="478">
        <f t="shared" si="363"/>
        <v>0</v>
      </c>
    </row>
    <row r="623" spans="1:28" x14ac:dyDescent="0.2">
      <c r="A623" s="169"/>
      <c r="B623" s="169"/>
      <c r="C623" s="475">
        <v>11250</v>
      </c>
      <c r="D623" s="475">
        <v>1200</v>
      </c>
      <c r="E623" s="477" t="str">
        <f t="shared" si="341"/>
        <v>Brewarrina</v>
      </c>
      <c r="F623" s="477" t="str">
        <f t="shared" si="342"/>
        <v>N</v>
      </c>
      <c r="G623" s="477">
        <f t="shared" si="343"/>
        <v>9</v>
      </c>
      <c r="H623" s="477">
        <f t="shared" si="344"/>
        <v>0</v>
      </c>
      <c r="I623" s="478">
        <f t="shared" si="345"/>
        <v>1917</v>
      </c>
      <c r="J623" s="454"/>
      <c r="K623" s="478">
        <f t="shared" si="346"/>
        <v>968</v>
      </c>
      <c r="L623" s="478">
        <f t="shared" si="347"/>
        <v>0</v>
      </c>
      <c r="M623" s="478" t="str">
        <f t="shared" si="348"/>
        <v>Y</v>
      </c>
      <c r="N623" s="478">
        <f t="shared" si="349"/>
        <v>0</v>
      </c>
      <c r="O623" s="478" t="str">
        <f t="shared" si="350"/>
        <v>Y</v>
      </c>
      <c r="P623" s="478">
        <f t="shared" si="351"/>
        <v>0</v>
      </c>
      <c r="Q623" s="478">
        <f t="shared" si="352"/>
        <v>0</v>
      </c>
      <c r="R623" s="478">
        <f t="shared" si="353"/>
        <v>0</v>
      </c>
      <c r="S623" s="478">
        <f t="shared" si="354"/>
        <v>0</v>
      </c>
      <c r="T623" s="478">
        <f t="shared" si="355"/>
        <v>0</v>
      </c>
      <c r="U623" s="478">
        <f t="shared" si="356"/>
        <v>0</v>
      </c>
      <c r="V623" s="478">
        <f t="shared" si="357"/>
        <v>0</v>
      </c>
      <c r="W623" s="478">
        <f t="shared" si="358"/>
        <v>0</v>
      </c>
      <c r="X623" s="478">
        <f t="shared" si="359"/>
        <v>0</v>
      </c>
      <c r="Y623" s="478" t="str">
        <f t="shared" si="360"/>
        <v>Y</v>
      </c>
      <c r="Z623" s="478">
        <f t="shared" si="361"/>
        <v>0</v>
      </c>
      <c r="AA623" s="478" t="str">
        <f t="shared" si="362"/>
        <v>Y</v>
      </c>
      <c r="AB623" s="478" t="str">
        <f t="shared" si="363"/>
        <v>Facility</v>
      </c>
    </row>
    <row r="624" spans="1:28" x14ac:dyDescent="0.2">
      <c r="A624" s="169"/>
      <c r="B624" s="169"/>
      <c r="C624" s="475">
        <v>11300</v>
      </c>
      <c r="D624" s="475">
        <v>1250</v>
      </c>
      <c r="E624" s="477" t="str">
        <f t="shared" si="341"/>
        <v xml:space="preserve">Broken Hill  </v>
      </c>
      <c r="F624" s="477" t="str">
        <f t="shared" si="342"/>
        <v>N</v>
      </c>
      <c r="G624" s="477">
        <f t="shared" si="343"/>
        <v>4</v>
      </c>
      <c r="H624" s="477">
        <f t="shared" si="344"/>
        <v>0</v>
      </c>
      <c r="I624" s="478">
        <f t="shared" si="345"/>
        <v>18856</v>
      </c>
      <c r="J624" s="454"/>
      <c r="K624" s="478">
        <f t="shared" si="346"/>
        <v>10585</v>
      </c>
      <c r="L624" s="478">
        <f t="shared" si="347"/>
        <v>0</v>
      </c>
      <c r="M624" s="478" t="str">
        <f t="shared" si="348"/>
        <v>Y</v>
      </c>
      <c r="N624" s="478">
        <f t="shared" si="349"/>
        <v>0</v>
      </c>
      <c r="O624" s="478" t="str">
        <f t="shared" si="350"/>
        <v>Y</v>
      </c>
      <c r="P624" s="478">
        <f t="shared" si="351"/>
        <v>0</v>
      </c>
      <c r="Q624" s="478">
        <f t="shared" si="352"/>
        <v>0</v>
      </c>
      <c r="R624" s="478">
        <f t="shared" si="353"/>
        <v>0</v>
      </c>
      <c r="S624" s="478">
        <f t="shared" si="354"/>
        <v>0</v>
      </c>
      <c r="T624" s="478">
        <f t="shared" si="355"/>
        <v>0</v>
      </c>
      <c r="U624" s="478">
        <f t="shared" si="356"/>
        <v>0</v>
      </c>
      <c r="V624" s="478">
        <f t="shared" si="357"/>
        <v>0</v>
      </c>
      <c r="W624" s="478" t="str">
        <f t="shared" si="358"/>
        <v>Y</v>
      </c>
      <c r="X624" s="478">
        <f t="shared" si="359"/>
        <v>0</v>
      </c>
      <c r="Y624" s="478">
        <f t="shared" si="360"/>
        <v>0</v>
      </c>
      <c r="Z624" s="478">
        <f t="shared" si="361"/>
        <v>0</v>
      </c>
      <c r="AA624" s="478" t="str">
        <f t="shared" si="362"/>
        <v>Y</v>
      </c>
      <c r="AB624" s="478" t="str">
        <f t="shared" si="363"/>
        <v>Facility</v>
      </c>
    </row>
    <row r="625" spans="1:28" x14ac:dyDescent="0.2">
      <c r="A625" s="169"/>
      <c r="B625" s="169"/>
      <c r="C625" s="475">
        <v>11450</v>
      </c>
      <c r="D625" s="475">
        <v>1400</v>
      </c>
      <c r="E625" s="477" t="str">
        <f t="shared" si="341"/>
        <v>Cabonne</v>
      </c>
      <c r="F625" s="477" t="str">
        <f t="shared" si="342"/>
        <v>N</v>
      </c>
      <c r="G625" s="477">
        <f t="shared" si="343"/>
        <v>11</v>
      </c>
      <c r="H625" s="477">
        <f t="shared" si="344"/>
        <v>0</v>
      </c>
      <c r="I625" s="478">
        <f t="shared" si="345"/>
        <v>13860</v>
      </c>
      <c r="J625" s="454"/>
      <c r="K625" s="478">
        <f t="shared" si="346"/>
        <v>6986</v>
      </c>
      <c r="L625" s="478">
        <f t="shared" si="347"/>
        <v>0</v>
      </c>
      <c r="M625" s="478" t="str">
        <f t="shared" si="348"/>
        <v>Y</v>
      </c>
      <c r="N625" s="478">
        <f t="shared" si="349"/>
        <v>0</v>
      </c>
      <c r="O625" s="478" t="str">
        <f t="shared" si="350"/>
        <v>Y</v>
      </c>
      <c r="P625" s="478">
        <f t="shared" si="351"/>
        <v>0</v>
      </c>
      <c r="Q625" s="478">
        <f t="shared" si="352"/>
        <v>0</v>
      </c>
      <c r="R625" s="478">
        <f t="shared" si="353"/>
        <v>0</v>
      </c>
      <c r="S625" s="478" t="str">
        <f t="shared" si="354"/>
        <v>Y</v>
      </c>
      <c r="T625" s="478">
        <f t="shared" si="355"/>
        <v>0</v>
      </c>
      <c r="U625" s="478">
        <f t="shared" si="356"/>
        <v>0</v>
      </c>
      <c r="V625" s="478">
        <f t="shared" si="357"/>
        <v>0</v>
      </c>
      <c r="W625" s="478">
        <f t="shared" si="358"/>
        <v>0</v>
      </c>
      <c r="X625" s="478">
        <f t="shared" si="359"/>
        <v>0</v>
      </c>
      <c r="Y625" s="478" t="str">
        <f t="shared" si="360"/>
        <v>Y</v>
      </c>
      <c r="Z625" s="478">
        <f t="shared" si="361"/>
        <v>0</v>
      </c>
      <c r="AA625" s="478" t="str">
        <f t="shared" si="362"/>
        <v>Y</v>
      </c>
      <c r="AB625" s="478" t="str">
        <f t="shared" si="363"/>
        <v>Facility</v>
      </c>
    </row>
    <row r="626" spans="1:28" x14ac:dyDescent="0.2">
      <c r="A626" s="169"/>
      <c r="B626" s="169"/>
      <c r="C626" s="475">
        <v>11720</v>
      </c>
      <c r="D626" s="475">
        <v>1700</v>
      </c>
      <c r="E626" s="477" t="str">
        <f t="shared" si="341"/>
        <v xml:space="preserve">Central Darling </v>
      </c>
      <c r="F626" s="477" t="str">
        <f t="shared" si="342"/>
        <v>N</v>
      </c>
      <c r="G626" s="477">
        <f t="shared" si="343"/>
        <v>9</v>
      </c>
      <c r="H626" s="477">
        <f t="shared" si="344"/>
        <v>0</v>
      </c>
      <c r="I626" s="478">
        <f t="shared" si="345"/>
        <v>2088</v>
      </c>
      <c r="J626" s="454"/>
      <c r="K626" s="478">
        <f t="shared" si="346"/>
        <v>1909</v>
      </c>
      <c r="L626" s="478">
        <f t="shared" si="347"/>
        <v>0</v>
      </c>
      <c r="M626" s="478" t="str">
        <f t="shared" si="348"/>
        <v>Y</v>
      </c>
      <c r="N626" s="478">
        <f t="shared" si="349"/>
        <v>0</v>
      </c>
      <c r="O626" s="478" t="str">
        <f t="shared" si="350"/>
        <v>Y</v>
      </c>
      <c r="P626" s="478">
        <f t="shared" si="351"/>
        <v>0</v>
      </c>
      <c r="Q626" s="478">
        <f t="shared" si="352"/>
        <v>0</v>
      </c>
      <c r="R626" s="478">
        <f t="shared" si="353"/>
        <v>0</v>
      </c>
      <c r="S626" s="478">
        <f t="shared" si="354"/>
        <v>0</v>
      </c>
      <c r="T626" s="478">
        <f t="shared" si="355"/>
        <v>0</v>
      </c>
      <c r="U626" s="478">
        <f t="shared" si="356"/>
        <v>0</v>
      </c>
      <c r="V626" s="478">
        <f t="shared" si="357"/>
        <v>0</v>
      </c>
      <c r="W626" s="478">
        <f t="shared" si="358"/>
        <v>0</v>
      </c>
      <c r="X626" s="478">
        <f t="shared" si="359"/>
        <v>0</v>
      </c>
      <c r="Y626" s="478">
        <f t="shared" si="360"/>
        <v>0</v>
      </c>
      <c r="Z626" s="478">
        <f t="shared" si="361"/>
        <v>0</v>
      </c>
      <c r="AA626" s="478">
        <f t="shared" si="362"/>
        <v>0</v>
      </c>
      <c r="AB626" s="478">
        <f t="shared" si="363"/>
        <v>0</v>
      </c>
    </row>
    <row r="627" spans="1:28" x14ac:dyDescent="0.2">
      <c r="A627" s="169"/>
      <c r="B627" s="169"/>
      <c r="C627" s="475">
        <v>11800</v>
      </c>
      <c r="D627" s="475">
        <v>1750</v>
      </c>
      <c r="E627" s="477" t="str">
        <f t="shared" si="341"/>
        <v>Cobar</v>
      </c>
      <c r="F627" s="477" t="str">
        <f t="shared" si="342"/>
        <v>N</v>
      </c>
      <c r="G627" s="477">
        <f t="shared" si="343"/>
        <v>10</v>
      </c>
      <c r="H627" s="477">
        <f t="shared" si="344"/>
        <v>0</v>
      </c>
      <c r="I627" s="478">
        <f t="shared" si="345"/>
        <v>4975</v>
      </c>
      <c r="J627" s="454"/>
      <c r="K627" s="478">
        <f t="shared" si="346"/>
        <v>2850</v>
      </c>
      <c r="L627" s="478">
        <f t="shared" si="347"/>
        <v>0</v>
      </c>
      <c r="M627" s="478" t="str">
        <f t="shared" si="348"/>
        <v>Y</v>
      </c>
      <c r="N627" s="478">
        <f t="shared" si="349"/>
        <v>0</v>
      </c>
      <c r="O627" s="478" t="str">
        <f t="shared" si="350"/>
        <v>Y</v>
      </c>
      <c r="P627" s="478">
        <f t="shared" si="351"/>
        <v>0</v>
      </c>
      <c r="Q627" s="478">
        <f t="shared" si="352"/>
        <v>0</v>
      </c>
      <c r="R627" s="478">
        <f t="shared" si="353"/>
        <v>0</v>
      </c>
      <c r="S627" s="478">
        <f t="shared" si="354"/>
        <v>0</v>
      </c>
      <c r="T627" s="478">
        <f t="shared" si="355"/>
        <v>0</v>
      </c>
      <c r="U627" s="478">
        <f t="shared" si="356"/>
        <v>0</v>
      </c>
      <c r="V627" s="478">
        <f t="shared" si="357"/>
        <v>0</v>
      </c>
      <c r="W627" s="478">
        <f t="shared" si="358"/>
        <v>0</v>
      </c>
      <c r="X627" s="478">
        <f t="shared" si="359"/>
        <v>0</v>
      </c>
      <c r="Y627" s="478">
        <f t="shared" si="360"/>
        <v>0</v>
      </c>
      <c r="Z627" s="478">
        <f t="shared" si="361"/>
        <v>0</v>
      </c>
      <c r="AA627" s="478">
        <f t="shared" si="362"/>
        <v>0</v>
      </c>
      <c r="AB627" s="478">
        <f t="shared" si="363"/>
        <v>0</v>
      </c>
    </row>
    <row r="628" spans="1:28" x14ac:dyDescent="0.2">
      <c r="A628" s="169"/>
      <c r="B628" s="169"/>
      <c r="C628" s="475">
        <v>12200</v>
      </c>
      <c r="D628" s="475">
        <v>2150</v>
      </c>
      <c r="E628" s="477" t="str">
        <f t="shared" si="341"/>
        <v>Coonamble</v>
      </c>
      <c r="F628" s="477" t="str">
        <f t="shared" si="342"/>
        <v>N</v>
      </c>
      <c r="G628" s="477">
        <f t="shared" si="343"/>
        <v>9</v>
      </c>
      <c r="H628" s="477">
        <f t="shared" si="344"/>
        <v>0</v>
      </c>
      <c r="I628" s="478">
        <f t="shared" si="345"/>
        <v>4262</v>
      </c>
      <c r="J628" s="454"/>
      <c r="K628" s="478">
        <f t="shared" si="346"/>
        <v>2974</v>
      </c>
      <c r="L628" s="478">
        <f t="shared" si="347"/>
        <v>0</v>
      </c>
      <c r="M628" s="478" t="str">
        <f t="shared" si="348"/>
        <v>Y</v>
      </c>
      <c r="N628" s="478">
        <f t="shared" si="349"/>
        <v>0</v>
      </c>
      <c r="O628" s="478" t="str">
        <f t="shared" si="350"/>
        <v>Y</v>
      </c>
      <c r="P628" s="478">
        <f t="shared" si="351"/>
        <v>0</v>
      </c>
      <c r="Q628" s="478">
        <f t="shared" si="352"/>
        <v>0</v>
      </c>
      <c r="R628" s="478">
        <f t="shared" si="353"/>
        <v>0</v>
      </c>
      <c r="S628" s="478">
        <f t="shared" si="354"/>
        <v>0</v>
      </c>
      <c r="T628" s="478">
        <f t="shared" si="355"/>
        <v>0</v>
      </c>
      <c r="U628" s="478">
        <f t="shared" si="356"/>
        <v>0</v>
      </c>
      <c r="V628" s="478">
        <f t="shared" si="357"/>
        <v>0</v>
      </c>
      <c r="W628" s="478">
        <f t="shared" si="358"/>
        <v>0</v>
      </c>
      <c r="X628" s="478">
        <f t="shared" si="359"/>
        <v>0</v>
      </c>
      <c r="Y628" s="478">
        <f t="shared" si="360"/>
        <v>0</v>
      </c>
      <c r="Z628" s="478">
        <f t="shared" si="361"/>
        <v>0</v>
      </c>
      <c r="AA628" s="478" t="str">
        <f t="shared" si="362"/>
        <v>Y</v>
      </c>
      <c r="AB628" s="478" t="str">
        <f t="shared" si="363"/>
        <v>Facility</v>
      </c>
    </row>
    <row r="629" spans="1:28" x14ac:dyDescent="0.2">
      <c r="A629" s="169"/>
      <c r="B629" s="169"/>
      <c r="C629" s="475">
        <v>12500</v>
      </c>
      <c r="D629" s="475">
        <v>2350</v>
      </c>
      <c r="E629" s="477" t="str">
        <f t="shared" si="341"/>
        <v>Cowra</v>
      </c>
      <c r="F629" s="477" t="str">
        <f t="shared" si="342"/>
        <v>N</v>
      </c>
      <c r="G629" s="477">
        <f t="shared" si="343"/>
        <v>11</v>
      </c>
      <c r="H629" s="477">
        <f t="shared" si="344"/>
        <v>0</v>
      </c>
      <c r="I629" s="478">
        <f t="shared" si="345"/>
        <v>12476</v>
      </c>
      <c r="J629" s="454"/>
      <c r="K629" s="478">
        <f t="shared" si="346"/>
        <v>4356</v>
      </c>
      <c r="L629" s="478">
        <f t="shared" si="347"/>
        <v>0</v>
      </c>
      <c r="M629" s="478" t="str">
        <f t="shared" si="348"/>
        <v>Y</v>
      </c>
      <c r="N629" s="478">
        <f t="shared" si="349"/>
        <v>0</v>
      </c>
      <c r="O629" s="478" t="str">
        <f t="shared" si="350"/>
        <v>Y</v>
      </c>
      <c r="P629" s="478">
        <f t="shared" si="351"/>
        <v>0</v>
      </c>
      <c r="Q629" s="478">
        <f t="shared" si="352"/>
        <v>0</v>
      </c>
      <c r="R629" s="478">
        <f t="shared" si="353"/>
        <v>0</v>
      </c>
      <c r="S629" s="478" t="str">
        <f t="shared" si="354"/>
        <v>Y</v>
      </c>
      <c r="T629" s="478">
        <f t="shared" si="355"/>
        <v>0</v>
      </c>
      <c r="U629" s="478">
        <f t="shared" si="356"/>
        <v>0</v>
      </c>
      <c r="V629" s="478">
        <f t="shared" si="357"/>
        <v>0</v>
      </c>
      <c r="W629" s="478">
        <f t="shared" si="358"/>
        <v>0</v>
      </c>
      <c r="X629" s="478">
        <f t="shared" si="359"/>
        <v>0</v>
      </c>
      <c r="Y629" s="478">
        <f t="shared" si="360"/>
        <v>0</v>
      </c>
      <c r="Z629" s="478">
        <f t="shared" si="361"/>
        <v>0</v>
      </c>
      <c r="AA629" s="478" t="str">
        <f t="shared" si="362"/>
        <v>Y</v>
      </c>
      <c r="AB629" s="478" t="str">
        <f t="shared" si="363"/>
        <v>Facility</v>
      </c>
    </row>
    <row r="630" spans="1:28" x14ac:dyDescent="0.2">
      <c r="A630" s="169"/>
      <c r="B630" s="169"/>
      <c r="C630" s="475">
        <v>12700</v>
      </c>
      <c r="D630" s="475">
        <v>2600</v>
      </c>
      <c r="E630" s="477" t="str">
        <f t="shared" si="341"/>
        <v xml:space="preserve">Dubbo </v>
      </c>
      <c r="F630" s="477" t="str">
        <f t="shared" si="342"/>
        <v>N</v>
      </c>
      <c r="G630" s="477">
        <f t="shared" si="343"/>
        <v>4</v>
      </c>
      <c r="H630" s="477">
        <f t="shared" si="344"/>
        <v>0</v>
      </c>
      <c r="I630" s="478">
        <f t="shared" si="345"/>
        <v>41934</v>
      </c>
      <c r="J630" s="454"/>
      <c r="K630" s="478">
        <f t="shared" si="346"/>
        <v>18414</v>
      </c>
      <c r="L630" s="478">
        <f t="shared" si="347"/>
        <v>0</v>
      </c>
      <c r="M630" s="478" t="str">
        <f t="shared" si="348"/>
        <v>Y</v>
      </c>
      <c r="N630" s="478">
        <f t="shared" si="349"/>
        <v>0</v>
      </c>
      <c r="O630" s="478" t="str">
        <f t="shared" si="350"/>
        <v>Y</v>
      </c>
      <c r="P630" s="478">
        <f t="shared" si="351"/>
        <v>0</v>
      </c>
      <c r="Q630" s="478">
        <f t="shared" si="352"/>
        <v>0</v>
      </c>
      <c r="R630" s="478">
        <f t="shared" si="353"/>
        <v>0</v>
      </c>
      <c r="S630" s="478" t="str">
        <f t="shared" si="354"/>
        <v>Y</v>
      </c>
      <c r="T630" s="478">
        <f t="shared" si="355"/>
        <v>0</v>
      </c>
      <c r="U630" s="478">
        <f t="shared" si="356"/>
        <v>0</v>
      </c>
      <c r="V630" s="478">
        <f t="shared" si="357"/>
        <v>0</v>
      </c>
      <c r="W630" s="478">
        <f t="shared" si="358"/>
        <v>0</v>
      </c>
      <c r="X630" s="478">
        <f t="shared" si="359"/>
        <v>0</v>
      </c>
      <c r="Y630" s="478" t="str">
        <f t="shared" si="360"/>
        <v>Y</v>
      </c>
      <c r="Z630" s="478">
        <f t="shared" si="361"/>
        <v>0</v>
      </c>
      <c r="AA630" s="478" t="str">
        <f t="shared" si="362"/>
        <v>Y</v>
      </c>
      <c r="AB630" s="478" t="str">
        <f t="shared" si="363"/>
        <v>Facility</v>
      </c>
    </row>
    <row r="631" spans="1:28" x14ac:dyDescent="0.2">
      <c r="A631" s="169"/>
      <c r="B631" s="169"/>
      <c r="C631" s="475">
        <v>12950</v>
      </c>
      <c r="D631" s="475">
        <v>2900</v>
      </c>
      <c r="E631" s="477" t="str">
        <f t="shared" si="341"/>
        <v>Forbes</v>
      </c>
      <c r="F631" s="477" t="str">
        <f t="shared" si="342"/>
        <v>N</v>
      </c>
      <c r="G631" s="477">
        <f t="shared" si="343"/>
        <v>10</v>
      </c>
      <c r="H631" s="477">
        <f t="shared" si="344"/>
        <v>0</v>
      </c>
      <c r="I631" s="478">
        <f t="shared" si="345"/>
        <v>9754</v>
      </c>
      <c r="J631" s="454"/>
      <c r="K631" s="478">
        <f t="shared" si="346"/>
        <v>5422</v>
      </c>
      <c r="L631" s="478">
        <f t="shared" si="347"/>
        <v>0</v>
      </c>
      <c r="M631" s="478" t="str">
        <f t="shared" si="348"/>
        <v>Y</v>
      </c>
      <c r="N631" s="478">
        <f t="shared" si="349"/>
        <v>0</v>
      </c>
      <c r="O631" s="478" t="str">
        <f t="shared" si="350"/>
        <v>Y</v>
      </c>
      <c r="P631" s="478">
        <f t="shared" si="351"/>
        <v>0</v>
      </c>
      <c r="Q631" s="478">
        <f t="shared" si="352"/>
        <v>0</v>
      </c>
      <c r="R631" s="478">
        <f t="shared" si="353"/>
        <v>0</v>
      </c>
      <c r="S631" s="478" t="str">
        <f t="shared" si="354"/>
        <v>Y</v>
      </c>
      <c r="T631" s="478">
        <f t="shared" si="355"/>
        <v>0</v>
      </c>
      <c r="U631" s="478">
        <f t="shared" si="356"/>
        <v>0</v>
      </c>
      <c r="V631" s="478">
        <f t="shared" si="357"/>
        <v>0</v>
      </c>
      <c r="W631" s="478" t="str">
        <f t="shared" si="358"/>
        <v>Y</v>
      </c>
      <c r="X631" s="478">
        <f t="shared" si="359"/>
        <v>0</v>
      </c>
      <c r="Y631" s="478" t="str">
        <f t="shared" si="360"/>
        <v>Y</v>
      </c>
      <c r="Z631" s="478">
        <f t="shared" si="361"/>
        <v>0</v>
      </c>
      <c r="AA631" s="478" t="str">
        <f t="shared" si="362"/>
        <v>Y</v>
      </c>
      <c r="AB631" s="478" t="str">
        <f t="shared" si="363"/>
        <v>Facility</v>
      </c>
    </row>
    <row r="632" spans="1:28" x14ac:dyDescent="0.2">
      <c r="A632" s="169"/>
      <c r="B632" s="169"/>
      <c r="C632" s="475">
        <v>13010</v>
      </c>
      <c r="D632" s="475">
        <v>2950</v>
      </c>
      <c r="E632" s="477" t="str">
        <f t="shared" si="341"/>
        <v>Gilgandra</v>
      </c>
      <c r="F632" s="477" t="str">
        <f t="shared" si="342"/>
        <v>N</v>
      </c>
      <c r="G632" s="477">
        <f t="shared" si="343"/>
        <v>9</v>
      </c>
      <c r="H632" s="477">
        <f t="shared" si="344"/>
        <v>0</v>
      </c>
      <c r="I632" s="478">
        <f t="shared" si="345"/>
        <v>4368</v>
      </c>
      <c r="J632" s="454"/>
      <c r="K632" s="478">
        <f t="shared" si="346"/>
        <v>2213</v>
      </c>
      <c r="L632" s="478">
        <f t="shared" si="347"/>
        <v>0</v>
      </c>
      <c r="M632" s="478" t="str">
        <f t="shared" si="348"/>
        <v>Y</v>
      </c>
      <c r="N632" s="478">
        <f t="shared" si="349"/>
        <v>0</v>
      </c>
      <c r="O632" s="478" t="str">
        <f t="shared" si="350"/>
        <v>Y</v>
      </c>
      <c r="P632" s="478">
        <f t="shared" si="351"/>
        <v>0</v>
      </c>
      <c r="Q632" s="478">
        <f t="shared" si="352"/>
        <v>0</v>
      </c>
      <c r="R632" s="478">
        <f t="shared" si="353"/>
        <v>0</v>
      </c>
      <c r="S632" s="478" t="str">
        <f t="shared" si="354"/>
        <v>Y</v>
      </c>
      <c r="T632" s="478">
        <f t="shared" si="355"/>
        <v>0</v>
      </c>
      <c r="U632" s="478">
        <f t="shared" si="356"/>
        <v>0</v>
      </c>
      <c r="V632" s="478">
        <f t="shared" si="357"/>
        <v>0</v>
      </c>
      <c r="W632" s="478">
        <f t="shared" si="358"/>
        <v>0</v>
      </c>
      <c r="X632" s="478">
        <f t="shared" si="359"/>
        <v>0</v>
      </c>
      <c r="Y632" s="478">
        <f t="shared" si="360"/>
        <v>0</v>
      </c>
      <c r="Z632" s="478">
        <f t="shared" si="361"/>
        <v>0</v>
      </c>
      <c r="AA632" s="478" t="str">
        <f t="shared" si="362"/>
        <v>Y</v>
      </c>
      <c r="AB632" s="478" t="str">
        <f t="shared" si="363"/>
        <v>Facility</v>
      </c>
    </row>
    <row r="633" spans="1:28" x14ac:dyDescent="0.2">
      <c r="A633" s="169"/>
      <c r="B633" s="169"/>
      <c r="C633" s="475">
        <v>14700</v>
      </c>
      <c r="D633" s="475">
        <v>4600</v>
      </c>
      <c r="E633" s="477" t="str">
        <f t="shared" si="341"/>
        <v>Lachlan</v>
      </c>
      <c r="F633" s="477" t="str">
        <f t="shared" si="342"/>
        <v>N</v>
      </c>
      <c r="G633" s="477">
        <f t="shared" si="343"/>
        <v>10</v>
      </c>
      <c r="H633" s="477">
        <f t="shared" si="344"/>
        <v>0</v>
      </c>
      <c r="I633" s="478">
        <f t="shared" si="345"/>
        <v>6767</v>
      </c>
      <c r="J633" s="454"/>
      <c r="K633" s="478">
        <f t="shared" si="346"/>
        <v>2533</v>
      </c>
      <c r="L633" s="478">
        <f t="shared" si="347"/>
        <v>0</v>
      </c>
      <c r="M633" s="478" t="str">
        <f t="shared" si="348"/>
        <v>Y</v>
      </c>
      <c r="N633" s="478">
        <f t="shared" si="349"/>
        <v>0</v>
      </c>
      <c r="O633" s="478" t="str">
        <f t="shared" si="350"/>
        <v>Y</v>
      </c>
      <c r="P633" s="478">
        <f t="shared" si="351"/>
        <v>0</v>
      </c>
      <c r="Q633" s="478">
        <f t="shared" si="352"/>
        <v>0</v>
      </c>
      <c r="R633" s="478">
        <f t="shared" si="353"/>
        <v>0</v>
      </c>
      <c r="S633" s="478">
        <f t="shared" si="354"/>
        <v>0</v>
      </c>
      <c r="T633" s="478">
        <f t="shared" si="355"/>
        <v>0</v>
      </c>
      <c r="U633" s="478" t="str">
        <f t="shared" si="356"/>
        <v>Y</v>
      </c>
      <c r="V633" s="478">
        <f t="shared" si="357"/>
        <v>0</v>
      </c>
      <c r="W633" s="478">
        <f t="shared" si="358"/>
        <v>0</v>
      </c>
      <c r="X633" s="478">
        <f t="shared" si="359"/>
        <v>0</v>
      </c>
      <c r="Y633" s="478">
        <f t="shared" si="360"/>
        <v>0</v>
      </c>
      <c r="Z633" s="478">
        <f t="shared" si="361"/>
        <v>0</v>
      </c>
      <c r="AA633" s="478">
        <f t="shared" si="362"/>
        <v>0</v>
      </c>
      <c r="AB633" s="478">
        <f t="shared" si="363"/>
        <v>0</v>
      </c>
    </row>
    <row r="634" spans="1:28" x14ac:dyDescent="0.2">
      <c r="A634" s="169"/>
      <c r="B634" s="169"/>
      <c r="C634" s="475">
        <v>14920</v>
      </c>
      <c r="D634" s="475">
        <v>4880</v>
      </c>
      <c r="E634" s="477" t="str">
        <f t="shared" si="341"/>
        <v xml:space="preserve">Lithgow </v>
      </c>
      <c r="F634" s="477" t="str">
        <f t="shared" si="342"/>
        <v>N</v>
      </c>
      <c r="G634" s="477">
        <f t="shared" si="343"/>
        <v>4</v>
      </c>
      <c r="H634" s="477">
        <f t="shared" si="344"/>
        <v>0</v>
      </c>
      <c r="I634" s="478">
        <f t="shared" si="345"/>
        <v>21416</v>
      </c>
      <c r="J634" s="454"/>
      <c r="K634" s="478">
        <f t="shared" si="346"/>
        <v>11350</v>
      </c>
      <c r="L634" s="478">
        <f t="shared" si="347"/>
        <v>0</v>
      </c>
      <c r="M634" s="478" t="str">
        <f t="shared" si="348"/>
        <v>Y</v>
      </c>
      <c r="N634" s="478">
        <f t="shared" si="349"/>
        <v>0</v>
      </c>
      <c r="O634" s="478" t="str">
        <f t="shared" si="350"/>
        <v>Y</v>
      </c>
      <c r="P634" s="478">
        <f t="shared" si="351"/>
        <v>0</v>
      </c>
      <c r="Q634" s="478">
        <f t="shared" si="352"/>
        <v>0</v>
      </c>
      <c r="R634" s="478">
        <f t="shared" si="353"/>
        <v>0</v>
      </c>
      <c r="S634" s="478" t="str">
        <f t="shared" si="354"/>
        <v>Y</v>
      </c>
      <c r="T634" s="478">
        <f t="shared" si="355"/>
        <v>0</v>
      </c>
      <c r="U634" s="478">
        <f t="shared" si="356"/>
        <v>0</v>
      </c>
      <c r="V634" s="478">
        <f t="shared" si="357"/>
        <v>0</v>
      </c>
      <c r="W634" s="478">
        <f t="shared" si="358"/>
        <v>0</v>
      </c>
      <c r="X634" s="478">
        <f t="shared" si="359"/>
        <v>0</v>
      </c>
      <c r="Y634" s="478" t="str">
        <f t="shared" si="360"/>
        <v>Y</v>
      </c>
      <c r="Z634" s="478">
        <f t="shared" si="361"/>
        <v>0</v>
      </c>
      <c r="AA634" s="478" t="str">
        <f t="shared" si="362"/>
        <v>Y</v>
      </c>
      <c r="AB634" s="478" t="str">
        <f t="shared" si="363"/>
        <v>Facility</v>
      </c>
    </row>
    <row r="635" spans="1:28" x14ac:dyDescent="0.2">
      <c r="A635" s="169"/>
      <c r="B635" s="169"/>
      <c r="C635" s="475">
        <v>15350</v>
      </c>
      <c r="D635" s="475">
        <v>5270</v>
      </c>
      <c r="E635" s="477" t="str">
        <f t="shared" si="341"/>
        <v>Mid-Western</v>
      </c>
      <c r="F635" s="477" t="str">
        <f t="shared" si="342"/>
        <v>N</v>
      </c>
      <c r="G635" s="477">
        <f t="shared" si="343"/>
        <v>4</v>
      </c>
      <c r="H635" s="477">
        <f t="shared" si="344"/>
        <v>0</v>
      </c>
      <c r="I635" s="478">
        <f t="shared" si="345"/>
        <v>24191</v>
      </c>
      <c r="J635" s="454"/>
      <c r="K635" s="478">
        <f t="shared" si="346"/>
        <v>14633</v>
      </c>
      <c r="L635" s="478">
        <f t="shared" si="347"/>
        <v>0</v>
      </c>
      <c r="M635" s="478" t="str">
        <f t="shared" si="348"/>
        <v>Y</v>
      </c>
      <c r="N635" s="478">
        <f t="shared" si="349"/>
        <v>0</v>
      </c>
      <c r="O635" s="478" t="str">
        <f t="shared" si="350"/>
        <v>Y</v>
      </c>
      <c r="P635" s="478">
        <f t="shared" si="351"/>
        <v>0</v>
      </c>
      <c r="Q635" s="478">
        <f t="shared" si="352"/>
        <v>0</v>
      </c>
      <c r="R635" s="478">
        <f t="shared" si="353"/>
        <v>0</v>
      </c>
      <c r="S635" s="478" t="str">
        <f t="shared" si="354"/>
        <v>Y</v>
      </c>
      <c r="T635" s="478">
        <f t="shared" si="355"/>
        <v>0</v>
      </c>
      <c r="U635" s="478">
        <f t="shared" si="356"/>
        <v>0</v>
      </c>
      <c r="V635" s="478">
        <f t="shared" si="357"/>
        <v>0</v>
      </c>
      <c r="W635" s="478">
        <f t="shared" si="358"/>
        <v>0</v>
      </c>
      <c r="X635" s="478">
        <f t="shared" si="359"/>
        <v>0</v>
      </c>
      <c r="Y635" s="478">
        <f t="shared" si="360"/>
        <v>0</v>
      </c>
      <c r="Z635" s="478">
        <f t="shared" si="361"/>
        <v>0</v>
      </c>
      <c r="AA635" s="478" t="str">
        <f t="shared" si="362"/>
        <v>Y</v>
      </c>
      <c r="AB635" s="478" t="str">
        <f t="shared" si="363"/>
        <v>Facility</v>
      </c>
    </row>
    <row r="636" spans="1:28" x14ac:dyDescent="0.2">
      <c r="A636" s="169"/>
      <c r="B636" s="169"/>
      <c r="C636" s="475">
        <v>15950</v>
      </c>
      <c r="D636" s="475">
        <v>5850</v>
      </c>
      <c r="E636" s="477" t="str">
        <f t="shared" si="341"/>
        <v>Narromine</v>
      </c>
      <c r="F636" s="477" t="str">
        <f t="shared" si="342"/>
        <v>N</v>
      </c>
      <c r="G636" s="477">
        <f t="shared" si="343"/>
        <v>10</v>
      </c>
      <c r="H636" s="477">
        <f t="shared" si="344"/>
        <v>0</v>
      </c>
      <c r="I636" s="478">
        <f t="shared" si="345"/>
        <v>6822</v>
      </c>
      <c r="J636" s="454"/>
      <c r="K636" s="478">
        <f t="shared" si="346"/>
        <v>3364</v>
      </c>
      <c r="L636" s="478">
        <f t="shared" si="347"/>
        <v>0</v>
      </c>
      <c r="M636" s="478" t="str">
        <f t="shared" si="348"/>
        <v>Y</v>
      </c>
      <c r="N636" s="478">
        <f t="shared" si="349"/>
        <v>0</v>
      </c>
      <c r="O636" s="478" t="str">
        <f t="shared" si="350"/>
        <v>Y</v>
      </c>
      <c r="P636" s="478">
        <f t="shared" si="351"/>
        <v>0</v>
      </c>
      <c r="Q636" s="478">
        <f t="shared" si="352"/>
        <v>0</v>
      </c>
      <c r="R636" s="478">
        <f t="shared" si="353"/>
        <v>0</v>
      </c>
      <c r="S636" s="478" t="str">
        <f t="shared" si="354"/>
        <v>Y</v>
      </c>
      <c r="T636" s="478">
        <f t="shared" si="355"/>
        <v>0</v>
      </c>
      <c r="U636" s="478">
        <f t="shared" si="356"/>
        <v>0</v>
      </c>
      <c r="V636" s="478">
        <f t="shared" si="357"/>
        <v>0</v>
      </c>
      <c r="W636" s="478">
        <f t="shared" si="358"/>
        <v>0</v>
      </c>
      <c r="X636" s="478">
        <f t="shared" si="359"/>
        <v>0</v>
      </c>
      <c r="Y636" s="478">
        <f t="shared" si="360"/>
        <v>0</v>
      </c>
      <c r="Z636" s="478">
        <f t="shared" si="361"/>
        <v>0</v>
      </c>
      <c r="AA636" s="478" t="str">
        <f t="shared" si="362"/>
        <v>Y</v>
      </c>
      <c r="AB636" s="478" t="str">
        <f t="shared" si="363"/>
        <v>Facility</v>
      </c>
    </row>
    <row r="637" spans="1:28" x14ac:dyDescent="0.2">
      <c r="A637" s="169"/>
      <c r="B637" s="169"/>
      <c r="C637" s="475">
        <v>16180</v>
      </c>
      <c r="D637" s="475">
        <v>6110</v>
      </c>
      <c r="E637" s="477" t="str">
        <f t="shared" si="341"/>
        <v>Oberon</v>
      </c>
      <c r="F637" s="477" t="str">
        <f t="shared" si="342"/>
        <v>N</v>
      </c>
      <c r="G637" s="477">
        <f t="shared" si="343"/>
        <v>10</v>
      </c>
      <c r="H637" s="477">
        <f t="shared" si="344"/>
        <v>0</v>
      </c>
      <c r="I637" s="478">
        <f t="shared" si="345"/>
        <v>5318</v>
      </c>
      <c r="J637" s="454"/>
      <c r="K637" s="478">
        <f t="shared" si="346"/>
        <v>2605</v>
      </c>
      <c r="L637" s="478">
        <f t="shared" si="347"/>
        <v>0</v>
      </c>
      <c r="M637" s="478" t="str">
        <f t="shared" si="348"/>
        <v>Y</v>
      </c>
      <c r="N637" s="478">
        <f t="shared" si="349"/>
        <v>0</v>
      </c>
      <c r="O637" s="478" t="str">
        <f t="shared" si="350"/>
        <v>Y</v>
      </c>
      <c r="P637" s="478">
        <f t="shared" si="351"/>
        <v>0</v>
      </c>
      <c r="Q637" s="478">
        <f t="shared" si="352"/>
        <v>0</v>
      </c>
      <c r="R637" s="478">
        <f t="shared" si="353"/>
        <v>0</v>
      </c>
      <c r="S637" s="478">
        <f t="shared" si="354"/>
        <v>0</v>
      </c>
      <c r="T637" s="478">
        <f t="shared" si="355"/>
        <v>0</v>
      </c>
      <c r="U637" s="478">
        <f t="shared" si="356"/>
        <v>0</v>
      </c>
      <c r="V637" s="478">
        <f t="shared" si="357"/>
        <v>0</v>
      </c>
      <c r="W637" s="478">
        <f t="shared" si="358"/>
        <v>0</v>
      </c>
      <c r="X637" s="478">
        <f t="shared" si="359"/>
        <v>0</v>
      </c>
      <c r="Y637" s="478" t="str">
        <f t="shared" si="360"/>
        <v>Y</v>
      </c>
      <c r="Z637" s="478">
        <f t="shared" si="361"/>
        <v>0</v>
      </c>
      <c r="AA637" s="478" t="str">
        <f t="shared" si="362"/>
        <v>Y</v>
      </c>
      <c r="AB637" s="478" t="str">
        <f t="shared" si="363"/>
        <v>Facility</v>
      </c>
    </row>
    <row r="638" spans="1:28" x14ac:dyDescent="0.2">
      <c r="A638" s="169"/>
      <c r="B638" s="169"/>
      <c r="C638" s="475">
        <v>16200</v>
      </c>
      <c r="D638" s="475">
        <v>6150</v>
      </c>
      <c r="E638" s="477" t="str">
        <f t="shared" si="341"/>
        <v>Orange</v>
      </c>
      <c r="F638" s="477" t="str">
        <f t="shared" si="342"/>
        <v>N</v>
      </c>
      <c r="G638" s="477">
        <f t="shared" si="343"/>
        <v>4</v>
      </c>
      <c r="H638" s="477">
        <f t="shared" si="344"/>
        <v>0</v>
      </c>
      <c r="I638" s="478">
        <f t="shared" si="345"/>
        <v>41809</v>
      </c>
      <c r="J638" s="454"/>
      <c r="K638" s="478">
        <f t="shared" si="346"/>
        <v>18133</v>
      </c>
      <c r="L638" s="478">
        <f t="shared" si="347"/>
        <v>0</v>
      </c>
      <c r="M638" s="478" t="str">
        <f t="shared" si="348"/>
        <v>Y</v>
      </c>
      <c r="N638" s="478">
        <f t="shared" si="349"/>
        <v>0</v>
      </c>
      <c r="O638" s="478" t="str">
        <f t="shared" si="350"/>
        <v>Y</v>
      </c>
      <c r="P638" s="478">
        <f t="shared" si="351"/>
        <v>0</v>
      </c>
      <c r="Q638" s="478">
        <f t="shared" si="352"/>
        <v>0</v>
      </c>
      <c r="R638" s="478">
        <f t="shared" si="353"/>
        <v>0</v>
      </c>
      <c r="S638" s="478" t="str">
        <f t="shared" si="354"/>
        <v>Y</v>
      </c>
      <c r="T638" s="478">
        <f t="shared" si="355"/>
        <v>0</v>
      </c>
      <c r="U638" s="478">
        <f t="shared" si="356"/>
        <v>0</v>
      </c>
      <c r="V638" s="478">
        <f t="shared" si="357"/>
        <v>0</v>
      </c>
      <c r="W638" s="478" t="str">
        <f t="shared" si="358"/>
        <v>Y</v>
      </c>
      <c r="X638" s="478">
        <f t="shared" si="359"/>
        <v>0</v>
      </c>
      <c r="Y638" s="478" t="str">
        <f t="shared" si="360"/>
        <v>Y</v>
      </c>
      <c r="Z638" s="478">
        <f t="shared" si="361"/>
        <v>0</v>
      </c>
      <c r="AA638" s="478" t="str">
        <f t="shared" si="362"/>
        <v>Y</v>
      </c>
      <c r="AB638" s="478" t="str">
        <f t="shared" si="363"/>
        <v>Facility</v>
      </c>
    </row>
    <row r="639" spans="1:28" x14ac:dyDescent="0.2">
      <c r="A639" s="169"/>
      <c r="B639" s="169"/>
      <c r="C639" s="475">
        <v>16350</v>
      </c>
      <c r="D639" s="475">
        <v>6200</v>
      </c>
      <c r="E639" s="477" t="str">
        <f t="shared" si="341"/>
        <v>Parkes</v>
      </c>
      <c r="F639" s="477" t="str">
        <f t="shared" si="342"/>
        <v>N</v>
      </c>
      <c r="G639" s="477">
        <f t="shared" si="343"/>
        <v>11</v>
      </c>
      <c r="H639" s="477">
        <f t="shared" si="344"/>
        <v>0</v>
      </c>
      <c r="I639" s="478">
        <f t="shared" si="345"/>
        <v>15337</v>
      </c>
      <c r="J639" s="454"/>
      <c r="K639" s="478">
        <f t="shared" si="346"/>
        <v>7930</v>
      </c>
      <c r="L639" s="478">
        <f t="shared" si="347"/>
        <v>0</v>
      </c>
      <c r="M639" s="478" t="str">
        <f t="shared" si="348"/>
        <v>Y</v>
      </c>
      <c r="N639" s="478">
        <f t="shared" si="349"/>
        <v>0</v>
      </c>
      <c r="O639" s="478" t="str">
        <f t="shared" si="350"/>
        <v>Y</v>
      </c>
      <c r="P639" s="478">
        <f t="shared" si="351"/>
        <v>0</v>
      </c>
      <c r="Q639" s="478">
        <f t="shared" si="352"/>
        <v>0</v>
      </c>
      <c r="R639" s="478">
        <f t="shared" si="353"/>
        <v>0</v>
      </c>
      <c r="S639" s="478" t="str">
        <f t="shared" si="354"/>
        <v>Y</v>
      </c>
      <c r="T639" s="478">
        <f t="shared" si="355"/>
        <v>0</v>
      </c>
      <c r="U639" s="478">
        <f t="shared" si="356"/>
        <v>0</v>
      </c>
      <c r="V639" s="478">
        <f t="shared" si="357"/>
        <v>0</v>
      </c>
      <c r="W639" s="478">
        <f t="shared" si="358"/>
        <v>0</v>
      </c>
      <c r="X639" s="478">
        <f t="shared" si="359"/>
        <v>0</v>
      </c>
      <c r="Y639" s="478" t="str">
        <f t="shared" si="360"/>
        <v>Y</v>
      </c>
      <c r="Z639" s="478">
        <f t="shared" si="361"/>
        <v>0</v>
      </c>
      <c r="AA639" s="478" t="str">
        <f t="shared" si="362"/>
        <v>Y</v>
      </c>
      <c r="AB639" s="478" t="str">
        <f t="shared" si="363"/>
        <v>Facility</v>
      </c>
    </row>
    <row r="640" spans="1:28" x14ac:dyDescent="0.2">
      <c r="A640" s="169"/>
      <c r="B640" s="169"/>
      <c r="C640" s="475">
        <v>17900</v>
      </c>
      <c r="D640" s="475">
        <v>7900</v>
      </c>
      <c r="E640" s="477" t="str">
        <f t="shared" si="341"/>
        <v>Walgett</v>
      </c>
      <c r="F640" s="477" t="str">
        <f t="shared" si="342"/>
        <v>N</v>
      </c>
      <c r="G640" s="477">
        <f t="shared" si="343"/>
        <v>10</v>
      </c>
      <c r="H640" s="477">
        <f t="shared" si="344"/>
        <v>0</v>
      </c>
      <c r="I640" s="478">
        <f t="shared" si="345"/>
        <v>6791</v>
      </c>
      <c r="J640" s="454"/>
      <c r="K640" s="478">
        <f t="shared" si="346"/>
        <v>3634</v>
      </c>
      <c r="L640" s="478">
        <f t="shared" si="347"/>
        <v>0</v>
      </c>
      <c r="M640" s="478" t="str">
        <f t="shared" si="348"/>
        <v>Y</v>
      </c>
      <c r="N640" s="478">
        <f t="shared" si="349"/>
        <v>0</v>
      </c>
      <c r="O640" s="478" t="str">
        <f t="shared" si="350"/>
        <v>Y</v>
      </c>
      <c r="P640" s="478">
        <f t="shared" si="351"/>
        <v>0</v>
      </c>
      <c r="Q640" s="478">
        <f t="shared" si="352"/>
        <v>0</v>
      </c>
      <c r="R640" s="478">
        <f t="shared" si="353"/>
        <v>0</v>
      </c>
      <c r="S640" s="478">
        <f t="shared" si="354"/>
        <v>0</v>
      </c>
      <c r="T640" s="478">
        <f t="shared" si="355"/>
        <v>0</v>
      </c>
      <c r="U640" s="478">
        <f t="shared" si="356"/>
        <v>0</v>
      </c>
      <c r="V640" s="478">
        <f t="shared" si="357"/>
        <v>0</v>
      </c>
      <c r="W640" s="478">
        <f t="shared" si="358"/>
        <v>0</v>
      </c>
      <c r="X640" s="478">
        <f t="shared" si="359"/>
        <v>0</v>
      </c>
      <c r="Y640" s="478">
        <f t="shared" si="360"/>
        <v>0</v>
      </c>
      <c r="Z640" s="478">
        <f t="shared" si="361"/>
        <v>0</v>
      </c>
      <c r="AA640" s="478" t="str">
        <f t="shared" si="362"/>
        <v>Y</v>
      </c>
      <c r="AB640" s="478" t="str">
        <f t="shared" si="363"/>
        <v>Facility</v>
      </c>
    </row>
    <row r="641" spans="1:28" x14ac:dyDescent="0.2">
      <c r="A641" s="169"/>
      <c r="B641" s="169"/>
      <c r="C641" s="475">
        <v>17950</v>
      </c>
      <c r="D641" s="475">
        <v>7950</v>
      </c>
      <c r="E641" s="477" t="str">
        <f t="shared" si="341"/>
        <v>Warren Shire</v>
      </c>
      <c r="F641" s="477" t="str">
        <f t="shared" si="342"/>
        <v>N</v>
      </c>
      <c r="G641" s="477">
        <f t="shared" si="343"/>
        <v>9</v>
      </c>
      <c r="H641" s="477">
        <f t="shared" si="344"/>
        <v>0</v>
      </c>
      <c r="I641" s="478">
        <f t="shared" si="345"/>
        <v>2901</v>
      </c>
      <c r="J641" s="454"/>
      <c r="K641" s="478">
        <f t="shared" si="346"/>
        <v>867</v>
      </c>
      <c r="L641" s="478">
        <f t="shared" si="347"/>
        <v>0</v>
      </c>
      <c r="M641" s="478" t="str">
        <f t="shared" si="348"/>
        <v>Y</v>
      </c>
      <c r="N641" s="478">
        <f t="shared" si="349"/>
        <v>0</v>
      </c>
      <c r="O641" s="478" t="str">
        <f t="shared" si="350"/>
        <v>Y</v>
      </c>
      <c r="P641" s="478">
        <f t="shared" si="351"/>
        <v>0</v>
      </c>
      <c r="Q641" s="478">
        <f t="shared" si="352"/>
        <v>0</v>
      </c>
      <c r="R641" s="478">
        <f t="shared" si="353"/>
        <v>0</v>
      </c>
      <c r="S641" s="478">
        <f t="shared" si="354"/>
        <v>0</v>
      </c>
      <c r="T641" s="478">
        <f t="shared" si="355"/>
        <v>0</v>
      </c>
      <c r="U641" s="478">
        <f t="shared" si="356"/>
        <v>0</v>
      </c>
      <c r="V641" s="478">
        <f t="shared" si="357"/>
        <v>0</v>
      </c>
      <c r="W641" s="478">
        <f t="shared" si="358"/>
        <v>0</v>
      </c>
      <c r="X641" s="478">
        <f t="shared" si="359"/>
        <v>0</v>
      </c>
      <c r="Y641" s="478">
        <f t="shared" si="360"/>
        <v>0</v>
      </c>
      <c r="Z641" s="478">
        <f t="shared" si="361"/>
        <v>0</v>
      </c>
      <c r="AA641" s="478" t="str">
        <f t="shared" si="362"/>
        <v>Y</v>
      </c>
      <c r="AB641" s="478" t="str">
        <f t="shared" si="363"/>
        <v>Facility</v>
      </c>
    </row>
    <row r="642" spans="1:28" x14ac:dyDescent="0.2">
      <c r="A642" s="169"/>
      <c r="B642" s="169"/>
      <c r="C642" s="475">
        <v>18020</v>
      </c>
      <c r="D642" s="475">
        <v>8020</v>
      </c>
      <c r="E642" s="477" t="str">
        <f t="shared" si="341"/>
        <v>Warrumbungle</v>
      </c>
      <c r="F642" s="477" t="str">
        <f t="shared" si="342"/>
        <v>N</v>
      </c>
      <c r="G642" s="477">
        <f t="shared" si="343"/>
        <v>11</v>
      </c>
      <c r="H642" s="477">
        <f t="shared" si="344"/>
        <v>0</v>
      </c>
      <c r="I642" s="478">
        <f t="shared" si="345"/>
        <v>9728</v>
      </c>
      <c r="J642" s="454"/>
      <c r="K642" s="478">
        <f t="shared" si="346"/>
        <v>6117</v>
      </c>
      <c r="L642" s="478">
        <f t="shared" si="347"/>
        <v>0</v>
      </c>
      <c r="M642" s="478" t="str">
        <f t="shared" si="348"/>
        <v>Y</v>
      </c>
      <c r="N642" s="478">
        <f t="shared" si="349"/>
        <v>0</v>
      </c>
      <c r="O642" s="478" t="str">
        <f t="shared" si="350"/>
        <v>Y</v>
      </c>
      <c r="P642" s="478">
        <f t="shared" si="351"/>
        <v>0</v>
      </c>
      <c r="Q642" s="478">
        <f t="shared" si="352"/>
        <v>0</v>
      </c>
      <c r="R642" s="478">
        <f t="shared" si="353"/>
        <v>0</v>
      </c>
      <c r="S642" s="478" t="str">
        <f t="shared" si="354"/>
        <v>Y</v>
      </c>
      <c r="T642" s="478">
        <f t="shared" si="355"/>
        <v>0</v>
      </c>
      <c r="U642" s="478">
        <f t="shared" si="356"/>
        <v>0</v>
      </c>
      <c r="V642" s="478">
        <f t="shared" si="357"/>
        <v>0</v>
      </c>
      <c r="W642" s="478">
        <f t="shared" si="358"/>
        <v>0</v>
      </c>
      <c r="X642" s="478">
        <f t="shared" si="359"/>
        <v>0</v>
      </c>
      <c r="Y642" s="478" t="str">
        <f t="shared" si="360"/>
        <v>Y</v>
      </c>
      <c r="Z642" s="478">
        <f t="shared" si="361"/>
        <v>0</v>
      </c>
      <c r="AA642" s="478" t="str">
        <f t="shared" si="362"/>
        <v>Y</v>
      </c>
      <c r="AB642" s="478" t="str">
        <f t="shared" si="363"/>
        <v>Facility</v>
      </c>
    </row>
    <row r="643" spans="1:28" x14ac:dyDescent="0.2">
      <c r="A643" s="169"/>
      <c r="B643" s="169"/>
      <c r="C643" s="475">
        <v>18100</v>
      </c>
      <c r="D643" s="475">
        <v>8100</v>
      </c>
      <c r="E643" s="477" t="str">
        <f t="shared" si="341"/>
        <v>Weddin</v>
      </c>
      <c r="F643" s="477" t="str">
        <f t="shared" si="342"/>
        <v>N</v>
      </c>
      <c r="G643" s="477">
        <f t="shared" si="343"/>
        <v>9</v>
      </c>
      <c r="H643" s="477">
        <f t="shared" si="344"/>
        <v>0</v>
      </c>
      <c r="I643" s="478">
        <f t="shared" si="345"/>
        <v>3701</v>
      </c>
      <c r="J643" s="454"/>
      <c r="K643" s="478">
        <f t="shared" si="346"/>
        <v>2592</v>
      </c>
      <c r="L643" s="478">
        <f t="shared" si="347"/>
        <v>0</v>
      </c>
      <c r="M643" s="478" t="str">
        <f t="shared" si="348"/>
        <v>Y</v>
      </c>
      <c r="N643" s="478">
        <f t="shared" si="349"/>
        <v>0</v>
      </c>
      <c r="O643" s="478" t="str">
        <f t="shared" si="350"/>
        <v>Y</v>
      </c>
      <c r="P643" s="478">
        <f t="shared" si="351"/>
        <v>0</v>
      </c>
      <c r="Q643" s="478">
        <f t="shared" si="352"/>
        <v>0</v>
      </c>
      <c r="R643" s="478">
        <f t="shared" si="353"/>
        <v>0</v>
      </c>
      <c r="S643" s="478" t="str">
        <f t="shared" si="354"/>
        <v>Y</v>
      </c>
      <c r="T643" s="478">
        <f t="shared" si="355"/>
        <v>0</v>
      </c>
      <c r="U643" s="478">
        <f t="shared" si="356"/>
        <v>0</v>
      </c>
      <c r="V643" s="478">
        <f t="shared" si="357"/>
        <v>0</v>
      </c>
      <c r="W643" s="478">
        <f t="shared" si="358"/>
        <v>0</v>
      </c>
      <c r="X643" s="478">
        <f t="shared" si="359"/>
        <v>0</v>
      </c>
      <c r="Y643" s="478" t="str">
        <f t="shared" si="360"/>
        <v>Y</v>
      </c>
      <c r="Z643" s="478">
        <f t="shared" si="361"/>
        <v>0</v>
      </c>
      <c r="AA643" s="478" t="str">
        <f t="shared" si="362"/>
        <v>Y</v>
      </c>
      <c r="AB643" s="478" t="str">
        <f t="shared" si="363"/>
        <v>Facility</v>
      </c>
    </row>
    <row r="644" spans="1:28" ht="13.5" thickBot="1" x14ac:dyDescent="0.25">
      <c r="A644" s="169"/>
      <c r="B644" s="169"/>
      <c r="C644" s="475">
        <v>18150</v>
      </c>
      <c r="D644" s="506">
        <v>8150</v>
      </c>
      <c r="E644" s="477" t="str">
        <f t="shared" si="341"/>
        <v>Wellington</v>
      </c>
      <c r="F644" s="477" t="str">
        <f t="shared" si="342"/>
        <v>N</v>
      </c>
      <c r="G644" s="477">
        <f t="shared" si="343"/>
        <v>10</v>
      </c>
      <c r="H644" s="477">
        <f t="shared" si="344"/>
        <v>0</v>
      </c>
      <c r="I644" s="478">
        <f t="shared" si="345"/>
        <v>9073</v>
      </c>
      <c r="J644" s="454"/>
      <c r="K644" s="478">
        <f t="shared" si="346"/>
        <v>4841</v>
      </c>
      <c r="L644" s="478">
        <f t="shared" si="347"/>
        <v>0</v>
      </c>
      <c r="M644" s="478" t="str">
        <f t="shared" si="348"/>
        <v>Y</v>
      </c>
      <c r="N644" s="478">
        <f t="shared" si="349"/>
        <v>0</v>
      </c>
      <c r="O644" s="478" t="str">
        <f t="shared" si="350"/>
        <v>Y</v>
      </c>
      <c r="P644" s="478">
        <f t="shared" si="351"/>
        <v>0</v>
      </c>
      <c r="Q644" s="478">
        <f t="shared" si="352"/>
        <v>0</v>
      </c>
      <c r="R644" s="478">
        <f t="shared" si="353"/>
        <v>0</v>
      </c>
      <c r="S644" s="478">
        <f t="shared" si="354"/>
        <v>0</v>
      </c>
      <c r="T644" s="478">
        <f t="shared" si="355"/>
        <v>0</v>
      </c>
      <c r="U644" s="478">
        <f t="shared" si="356"/>
        <v>0</v>
      </c>
      <c r="V644" s="478">
        <f t="shared" si="357"/>
        <v>0</v>
      </c>
      <c r="W644" s="478">
        <f t="shared" si="358"/>
        <v>0</v>
      </c>
      <c r="X644" s="478">
        <f t="shared" si="359"/>
        <v>0</v>
      </c>
      <c r="Y644" s="478">
        <f t="shared" si="360"/>
        <v>0</v>
      </c>
      <c r="Z644" s="478">
        <f t="shared" si="361"/>
        <v>0</v>
      </c>
      <c r="AA644" s="478" t="str">
        <f t="shared" si="362"/>
        <v>Y</v>
      </c>
      <c r="AB644" s="478" t="str">
        <f t="shared" si="363"/>
        <v>Facility</v>
      </c>
    </row>
    <row r="645" spans="1:28" ht="13.5" thickTop="1" x14ac:dyDescent="0.2">
      <c r="A645" s="169"/>
      <c r="B645" s="169"/>
      <c r="C645" s="479"/>
      <c r="D645" s="479"/>
      <c r="E645" s="492" t="s">
        <v>489</v>
      </c>
      <c r="F645" s="492"/>
      <c r="G645" s="492"/>
      <c r="H645" s="479"/>
      <c r="I645" s="481">
        <f>COUNTIF(I618:I644,"&gt;0")</f>
        <v>27</v>
      </c>
      <c r="J645" s="480"/>
      <c r="K645" s="481">
        <f>COUNTIF(K618:K644,"&gt;0")</f>
        <v>27</v>
      </c>
      <c r="L645"/>
      <c r="M645"/>
      <c r="N645"/>
      <c r="O645"/>
      <c r="P645"/>
      <c r="Q645"/>
      <c r="R645"/>
      <c r="S645"/>
      <c r="T645"/>
      <c r="U645"/>
      <c r="V645"/>
      <c r="W645"/>
      <c r="Y645"/>
    </row>
    <row r="646" spans="1:28" x14ac:dyDescent="0.2">
      <c r="A646" s="169"/>
      <c r="B646" s="169"/>
      <c r="C646" s="475"/>
      <c r="D646" s="475"/>
      <c r="E646" s="482" t="s">
        <v>490</v>
      </c>
      <c r="F646" s="482"/>
      <c r="G646" s="482"/>
      <c r="H646" s="475"/>
      <c r="I646" s="484">
        <f>SUM(I618:I644)</f>
        <v>403702</v>
      </c>
      <c r="J646" s="483"/>
      <c r="K646" s="484">
        <f>SUM(K618:K644)</f>
        <v>192777</v>
      </c>
      <c r="L646"/>
      <c r="M646"/>
      <c r="N646"/>
      <c r="O646"/>
      <c r="P646"/>
      <c r="Q646"/>
      <c r="R646"/>
      <c r="S646"/>
      <c r="T646"/>
      <c r="U646"/>
      <c r="V646"/>
      <c r="W646"/>
      <c r="Y646"/>
    </row>
    <row r="647" spans="1:28" x14ac:dyDescent="0.2">
      <c r="A647" s="169"/>
      <c r="B647" s="169"/>
      <c r="C647" s="475"/>
      <c r="D647" s="475"/>
      <c r="E647" s="482" t="s">
        <v>491</v>
      </c>
      <c r="F647" s="482"/>
      <c r="G647" s="482"/>
      <c r="H647" s="475"/>
      <c r="I647" s="478">
        <f>MIN(I618:I644)</f>
        <v>1917</v>
      </c>
      <c r="J647" s="483"/>
      <c r="K647" s="478">
        <f>MIN(K618:K644)</f>
        <v>867</v>
      </c>
      <c r="L647"/>
      <c r="M647"/>
      <c r="N647"/>
      <c r="O647"/>
      <c r="P647"/>
      <c r="Q647"/>
      <c r="R647"/>
      <c r="S647"/>
      <c r="T647"/>
      <c r="U647"/>
      <c r="V647"/>
      <c r="W647"/>
      <c r="Y647"/>
    </row>
    <row r="648" spans="1:28" x14ac:dyDescent="0.2">
      <c r="A648" s="169"/>
      <c r="B648" s="169"/>
      <c r="C648" s="475"/>
      <c r="D648" s="475"/>
      <c r="E648" s="482" t="s">
        <v>492</v>
      </c>
      <c r="F648" s="482"/>
      <c r="G648" s="482"/>
      <c r="H648" s="475"/>
      <c r="I648" s="478">
        <f>MAX(I618:I644)</f>
        <v>79812</v>
      </c>
      <c r="J648" s="483"/>
      <c r="K648" s="478">
        <f>MAX(K618:K644)</f>
        <v>34999</v>
      </c>
      <c r="L648"/>
      <c r="M648"/>
      <c r="N648"/>
      <c r="O648"/>
      <c r="P648"/>
      <c r="Q648"/>
      <c r="R648"/>
      <c r="S648"/>
      <c r="T648"/>
      <c r="U648"/>
      <c r="V648"/>
      <c r="W648"/>
      <c r="Y648"/>
    </row>
    <row r="649" spans="1:28" x14ac:dyDescent="0.2">
      <c r="A649" s="169"/>
      <c r="B649" s="169"/>
      <c r="C649" s="475"/>
      <c r="D649" s="475"/>
      <c r="E649" s="482" t="s">
        <v>493</v>
      </c>
      <c r="F649" s="482"/>
      <c r="G649" s="482"/>
      <c r="H649" s="475"/>
      <c r="I649" s="478">
        <f>AVERAGE(I618:I644)</f>
        <v>14951.925925925925</v>
      </c>
      <c r="J649" s="483"/>
      <c r="K649" s="478">
        <f>AVERAGE(K618:K644)</f>
        <v>7139.8888888888887</v>
      </c>
      <c r="L649"/>
      <c r="M649"/>
      <c r="N649"/>
      <c r="O649"/>
      <c r="P649"/>
      <c r="Q649"/>
      <c r="R649"/>
      <c r="S649"/>
      <c r="T649"/>
      <c r="U649"/>
      <c r="V649"/>
      <c r="W649"/>
      <c r="Y649"/>
    </row>
    <row r="650" spans="1:28" ht="13.5" thickBot="1" x14ac:dyDescent="0.25">
      <c r="A650" s="169"/>
      <c r="B650" s="169"/>
      <c r="C650" s="485"/>
      <c r="D650" s="485"/>
      <c r="E650" s="486" t="s">
        <v>494</v>
      </c>
      <c r="F650" s="486"/>
      <c r="G650" s="486"/>
      <c r="H650" s="485"/>
      <c r="I650" s="487">
        <f>MEDIAN(I618:I644)</f>
        <v>7380</v>
      </c>
      <c r="J650" s="483"/>
      <c r="K650" s="487">
        <f>MEDIAN(K618:K644)</f>
        <v>3634</v>
      </c>
      <c r="L650"/>
      <c r="M650"/>
      <c r="N650"/>
      <c r="O650"/>
      <c r="P650"/>
      <c r="Q650"/>
      <c r="R650"/>
      <c r="S650"/>
      <c r="T650"/>
      <c r="U650"/>
      <c r="V650"/>
      <c r="W650"/>
      <c r="Y650"/>
    </row>
    <row r="651" spans="1:28" ht="13.5" thickTop="1" x14ac:dyDescent="0.2">
      <c r="A651" s="169"/>
      <c r="B651" s="169"/>
      <c r="G651"/>
      <c r="H651"/>
      <c r="I651" s="490"/>
      <c r="J651" s="468"/>
      <c r="K651" s="499"/>
      <c r="L651"/>
      <c r="M651"/>
      <c r="N651"/>
      <c r="O651"/>
      <c r="P651"/>
      <c r="Q651"/>
      <c r="R651"/>
      <c r="S651"/>
      <c r="T651"/>
      <c r="U651"/>
      <c r="V651"/>
      <c r="W651"/>
      <c r="Y651"/>
    </row>
    <row r="652" spans="1:28" ht="13.5" thickBot="1" x14ac:dyDescent="0.25">
      <c r="A652" s="169"/>
      <c r="B652" s="169"/>
      <c r="C652" s="502"/>
      <c r="D652" s="502"/>
      <c r="E652" s="507" t="s">
        <v>362</v>
      </c>
      <c r="F652" s="508"/>
      <c r="G652" s="507"/>
      <c r="H652" s="507"/>
      <c r="I652" s="490"/>
      <c r="J652" s="468"/>
      <c r="K652" s="499"/>
      <c r="L652" s="499"/>
      <c r="M652" s="499"/>
      <c r="N652" s="499"/>
      <c r="O652" s="499"/>
      <c r="P652" s="499"/>
      <c r="Q652"/>
      <c r="R652"/>
      <c r="S652"/>
      <c r="T652"/>
      <c r="U652"/>
      <c r="V652"/>
      <c r="W652"/>
      <c r="Y652"/>
    </row>
    <row r="653" spans="1:28" ht="13.5" thickTop="1" x14ac:dyDescent="0.2">
      <c r="A653" s="169"/>
      <c r="B653" s="169"/>
      <c r="C653" s="475">
        <v>10850</v>
      </c>
      <c r="D653" s="475">
        <v>800</v>
      </c>
      <c r="E653" s="477" t="str">
        <f t="shared" ref="E653:E663" si="364">VLOOKUP($D653,$D$3:$AB$155,2,FALSE)</f>
        <v>Bland</v>
      </c>
      <c r="F653" s="477" t="str">
        <f t="shared" ref="F653:F663" si="365">VLOOKUP($D653,$D$3:$AB$155,3,FALSE)</f>
        <v>N</v>
      </c>
      <c r="G653" s="477">
        <f t="shared" ref="G653:G663" si="366">VLOOKUP($D653,$D$3:$AB$155,4,FALSE)</f>
        <v>10</v>
      </c>
      <c r="H653" s="477">
        <f t="shared" ref="H653:H663" si="367">VLOOKUP($D653,$D$3:$AB$155,5,FALSE)</f>
        <v>0</v>
      </c>
      <c r="I653" s="478">
        <f t="shared" ref="I653:I663" si="368">VLOOKUP($D653,$D$3:$AB$155,6,FALSE)</f>
        <v>5959</v>
      </c>
      <c r="J653" s="454"/>
      <c r="K653" s="478">
        <f t="shared" ref="K653:K663" si="369">VLOOKUP($D653,$D$3:$AB$155,8,FALSE)</f>
        <v>3720</v>
      </c>
      <c r="L653" s="478">
        <f t="shared" ref="L653:L663" si="370">VLOOKUP($D653,$D$3:$AB$155,9,FALSE)</f>
        <v>0</v>
      </c>
      <c r="M653" s="478" t="str">
        <f t="shared" ref="M653:M663" si="371">VLOOKUP($D653,$D$3:$AB$155,10,FALSE)</f>
        <v>Y</v>
      </c>
      <c r="N653" s="478">
        <f t="shared" ref="N653:N663" si="372">VLOOKUP($D653,$D$3:$AB$155,11,FALSE)</f>
        <v>0</v>
      </c>
      <c r="O653" s="478" t="str">
        <f t="shared" ref="O653:O663" si="373">VLOOKUP($D653,$D$3:$AB$155,12,FALSE)</f>
        <v>Y</v>
      </c>
      <c r="P653" s="478">
        <f t="shared" ref="P653:P663" si="374">VLOOKUP($D653,$D$3:$AB$155,13,FALSE)</f>
        <v>0</v>
      </c>
      <c r="Q653" s="478">
        <f t="shared" ref="Q653:Q663" si="375">VLOOKUP($D653,$D$3:$AB$155,14,FALSE)</f>
        <v>0</v>
      </c>
      <c r="R653" s="478">
        <f t="shared" ref="R653:R663" si="376">VLOOKUP($D653,$D$3:$AB$155,15,FALSE)</f>
        <v>0</v>
      </c>
      <c r="S653" s="478">
        <f t="shared" ref="S653:S663" si="377">VLOOKUP($D653,$D$3:$AB$155,16,FALSE)</f>
        <v>0</v>
      </c>
      <c r="T653" s="478">
        <f t="shared" ref="T653:T663" si="378">VLOOKUP($D653,$D$3:$AB$155,17,FALSE)</f>
        <v>0</v>
      </c>
      <c r="U653" s="478">
        <f t="shared" ref="U653:U663" si="379">VLOOKUP($D653,$D$3:$AB$155,18,FALSE)</f>
        <v>0</v>
      </c>
      <c r="V653" s="478">
        <f t="shared" ref="V653:V663" si="380">VLOOKUP($D653,$D$3:$AB$155,19,FALSE)</f>
        <v>0</v>
      </c>
      <c r="W653" s="478">
        <f t="shared" ref="W653:W663" si="381">VLOOKUP($D653,$D$3:$AB$155,20,FALSE)</f>
        <v>0</v>
      </c>
      <c r="X653" s="478">
        <f t="shared" ref="X653:X663" si="382">VLOOKUP($D653,$D$3:$AB$155,21,FALSE)</f>
        <v>0</v>
      </c>
      <c r="Y653" s="478">
        <f t="shared" ref="Y653:Y663" si="383">VLOOKUP($D653,$D$3:$AB$155,22,FALSE)</f>
        <v>0</v>
      </c>
      <c r="Z653" s="478">
        <f t="shared" ref="Z653:Z663" si="384">VLOOKUP($D653,$D$3:$AB$155,23,FALSE)</f>
        <v>0</v>
      </c>
      <c r="AA653" s="478" t="str">
        <f t="shared" ref="AA653:AA663" si="385">VLOOKUP($D653,$D$3:$AB$155,24,FALSE)</f>
        <v>Y</v>
      </c>
      <c r="AB653" s="478" t="str">
        <f t="shared" ref="AB653:AB663" si="386">VLOOKUP($D653,$D$3:$AB$155,25,FALSE)</f>
        <v>Facility</v>
      </c>
    </row>
    <row r="654" spans="1:28" x14ac:dyDescent="0.2">
      <c r="A654" s="169"/>
      <c r="B654" s="169"/>
      <c r="C654" s="475">
        <v>12050</v>
      </c>
      <c r="D654" s="475">
        <v>2000</v>
      </c>
      <c r="E654" s="477" t="str">
        <f t="shared" si="364"/>
        <v xml:space="preserve">Coolamon </v>
      </c>
      <c r="F654" s="477" t="str">
        <f t="shared" si="365"/>
        <v>N</v>
      </c>
      <c r="G654" s="477">
        <f t="shared" si="366"/>
        <v>9</v>
      </c>
      <c r="H654" s="477">
        <f t="shared" si="367"/>
        <v>0</v>
      </c>
      <c r="I654" s="478">
        <f t="shared" si="368"/>
        <v>4342</v>
      </c>
      <c r="J654" s="454"/>
      <c r="K654" s="478">
        <f t="shared" si="369"/>
        <v>2855</v>
      </c>
      <c r="L654" s="478">
        <f t="shared" si="370"/>
        <v>0</v>
      </c>
      <c r="M654" s="478" t="str">
        <f t="shared" si="371"/>
        <v>Y</v>
      </c>
      <c r="N654" s="478">
        <f t="shared" si="372"/>
        <v>0</v>
      </c>
      <c r="O654" s="478" t="str">
        <f t="shared" si="373"/>
        <v>Y</v>
      </c>
      <c r="P654" s="478">
        <f t="shared" si="374"/>
        <v>0</v>
      </c>
      <c r="Q654" s="478">
        <f t="shared" si="375"/>
        <v>0</v>
      </c>
      <c r="R654" s="478">
        <f t="shared" si="376"/>
        <v>0</v>
      </c>
      <c r="S654" s="478" t="str">
        <f t="shared" si="377"/>
        <v>Y</v>
      </c>
      <c r="T654" s="478">
        <f t="shared" si="378"/>
        <v>0</v>
      </c>
      <c r="U654" s="478">
        <f t="shared" si="379"/>
        <v>0</v>
      </c>
      <c r="V654" s="478">
        <f t="shared" si="380"/>
        <v>0</v>
      </c>
      <c r="W654" s="478" t="str">
        <f t="shared" si="381"/>
        <v>Y</v>
      </c>
      <c r="X654" s="478">
        <f t="shared" si="382"/>
        <v>0</v>
      </c>
      <c r="Y654" s="478" t="str">
        <f t="shared" si="383"/>
        <v>Y</v>
      </c>
      <c r="Z654" s="478">
        <f t="shared" si="384"/>
        <v>0</v>
      </c>
      <c r="AA654" s="478" t="str">
        <f t="shared" si="385"/>
        <v>Y</v>
      </c>
      <c r="AB654" s="478" t="str">
        <f t="shared" si="386"/>
        <v>Facility</v>
      </c>
    </row>
    <row r="655" spans="1:28" x14ac:dyDescent="0.2">
      <c r="A655" s="169"/>
      <c r="B655" s="169"/>
      <c r="C655" s="475">
        <v>12300</v>
      </c>
      <c r="D655" s="475">
        <v>2200</v>
      </c>
      <c r="E655" s="477" t="str">
        <f t="shared" si="364"/>
        <v>Cootamundra</v>
      </c>
      <c r="F655" s="477" t="str">
        <f t="shared" si="365"/>
        <v>N</v>
      </c>
      <c r="G655" s="477">
        <f t="shared" si="366"/>
        <v>10</v>
      </c>
      <c r="H655" s="477">
        <f t="shared" si="367"/>
        <v>0</v>
      </c>
      <c r="I655" s="478">
        <f t="shared" si="368"/>
        <v>7705</v>
      </c>
      <c r="J655" s="454"/>
      <c r="K655" s="478">
        <f t="shared" si="369"/>
        <v>3489</v>
      </c>
      <c r="L655" s="478">
        <f t="shared" si="370"/>
        <v>0</v>
      </c>
      <c r="M655" s="478" t="str">
        <f t="shared" si="371"/>
        <v>Y</v>
      </c>
      <c r="N655" s="478">
        <f t="shared" si="372"/>
        <v>0</v>
      </c>
      <c r="O655" s="478" t="str">
        <f t="shared" si="373"/>
        <v>Y</v>
      </c>
      <c r="P655" s="478">
        <f t="shared" si="374"/>
        <v>0</v>
      </c>
      <c r="Q655" s="478">
        <f t="shared" si="375"/>
        <v>0</v>
      </c>
      <c r="R655" s="478">
        <f t="shared" si="376"/>
        <v>0</v>
      </c>
      <c r="S655" s="478" t="str">
        <f t="shared" si="377"/>
        <v>Y</v>
      </c>
      <c r="T655" s="478">
        <f t="shared" si="378"/>
        <v>0</v>
      </c>
      <c r="U655" s="478" t="str">
        <f t="shared" si="379"/>
        <v>Y</v>
      </c>
      <c r="V655" s="478">
        <f t="shared" si="380"/>
        <v>0</v>
      </c>
      <c r="W655" s="478">
        <f t="shared" si="381"/>
        <v>0</v>
      </c>
      <c r="X655" s="478">
        <f t="shared" si="382"/>
        <v>0</v>
      </c>
      <c r="Y655" s="478" t="str">
        <f t="shared" si="383"/>
        <v>Y</v>
      </c>
      <c r="Z655" s="478">
        <f t="shared" si="384"/>
        <v>0</v>
      </c>
      <c r="AA655" s="478" t="str">
        <f t="shared" si="385"/>
        <v>Y</v>
      </c>
      <c r="AB655" s="478" t="str">
        <f t="shared" si="386"/>
        <v>Facility</v>
      </c>
    </row>
    <row r="656" spans="1:28" x14ac:dyDescent="0.2">
      <c r="A656" s="169"/>
      <c r="B656" s="169"/>
      <c r="C656" s="475">
        <v>13380</v>
      </c>
      <c r="D656" s="475">
        <v>3370</v>
      </c>
      <c r="E656" s="477" t="str">
        <f t="shared" si="364"/>
        <v>Greater Hume</v>
      </c>
      <c r="F656" s="477" t="str">
        <f t="shared" si="365"/>
        <v>N</v>
      </c>
      <c r="G656" s="477">
        <f t="shared" si="366"/>
        <v>11</v>
      </c>
      <c r="H656" s="477">
        <f t="shared" si="367"/>
        <v>0</v>
      </c>
      <c r="I656" s="478">
        <f t="shared" si="368"/>
        <v>10378</v>
      </c>
      <c r="J656" s="454"/>
      <c r="K656" s="478">
        <f t="shared" si="369"/>
        <v>6791</v>
      </c>
      <c r="L656" s="478">
        <f t="shared" si="370"/>
        <v>0</v>
      </c>
      <c r="M656" s="478" t="str">
        <f t="shared" si="371"/>
        <v>Y</v>
      </c>
      <c r="N656" s="478">
        <f t="shared" si="372"/>
        <v>0</v>
      </c>
      <c r="O656" s="478" t="str">
        <f t="shared" si="373"/>
        <v>Y</v>
      </c>
      <c r="P656" s="478">
        <f t="shared" si="374"/>
        <v>0</v>
      </c>
      <c r="Q656" s="478">
        <f t="shared" si="375"/>
        <v>0</v>
      </c>
      <c r="R656" s="478">
        <f t="shared" si="376"/>
        <v>0</v>
      </c>
      <c r="S656" s="478" t="str">
        <f t="shared" si="377"/>
        <v>Y</v>
      </c>
      <c r="T656" s="478">
        <f t="shared" si="378"/>
        <v>0</v>
      </c>
      <c r="U656" s="478">
        <f t="shared" si="379"/>
        <v>0</v>
      </c>
      <c r="V656" s="478">
        <f t="shared" si="380"/>
        <v>0</v>
      </c>
      <c r="W656" s="478">
        <f t="shared" si="381"/>
        <v>0</v>
      </c>
      <c r="X656" s="478">
        <f t="shared" si="382"/>
        <v>0</v>
      </c>
      <c r="Y656" s="478">
        <f t="shared" si="383"/>
        <v>0</v>
      </c>
      <c r="Z656" s="478">
        <f t="shared" si="384"/>
        <v>0</v>
      </c>
      <c r="AA656" s="478" t="str">
        <f t="shared" si="385"/>
        <v>Y</v>
      </c>
      <c r="AB656" s="478" t="str">
        <f t="shared" si="386"/>
        <v>Facility</v>
      </c>
    </row>
    <row r="657" spans="1:28" x14ac:dyDescent="0.2">
      <c r="A657" s="169"/>
      <c r="B657" s="169"/>
      <c r="C657" s="475">
        <v>13550</v>
      </c>
      <c r="D657" s="475">
        <v>3500</v>
      </c>
      <c r="E657" s="477" t="str">
        <f t="shared" si="364"/>
        <v>Gundagai</v>
      </c>
      <c r="F657" s="477" t="str">
        <f t="shared" si="365"/>
        <v>N</v>
      </c>
      <c r="G657" s="477">
        <f t="shared" si="366"/>
        <v>9</v>
      </c>
      <c r="H657" s="477">
        <f t="shared" si="367"/>
        <v>0</v>
      </c>
      <c r="I657" s="478">
        <f t="shared" si="368"/>
        <v>3756</v>
      </c>
      <c r="J657" s="454"/>
      <c r="K657" s="478">
        <f t="shared" si="369"/>
        <v>1809</v>
      </c>
      <c r="L657" s="478">
        <f t="shared" si="370"/>
        <v>0</v>
      </c>
      <c r="M657" s="478" t="str">
        <f t="shared" si="371"/>
        <v>Y</v>
      </c>
      <c r="N657" s="478">
        <f t="shared" si="372"/>
        <v>0</v>
      </c>
      <c r="O657" s="478" t="str">
        <f t="shared" si="373"/>
        <v>Y</v>
      </c>
      <c r="P657" s="478">
        <f t="shared" si="374"/>
        <v>0</v>
      </c>
      <c r="Q657" s="478">
        <f t="shared" si="375"/>
        <v>0</v>
      </c>
      <c r="R657" s="478">
        <f t="shared" si="376"/>
        <v>0</v>
      </c>
      <c r="S657" s="478" t="str">
        <f t="shared" si="377"/>
        <v>Y</v>
      </c>
      <c r="T657" s="478">
        <f t="shared" si="378"/>
        <v>0</v>
      </c>
      <c r="U657" s="478">
        <f t="shared" si="379"/>
        <v>0</v>
      </c>
      <c r="V657" s="478">
        <f t="shared" si="380"/>
        <v>0</v>
      </c>
      <c r="W657" s="478" t="str">
        <f t="shared" si="381"/>
        <v>Y</v>
      </c>
      <c r="X657" s="478">
        <f t="shared" si="382"/>
        <v>0</v>
      </c>
      <c r="Y657" s="478">
        <f t="shared" si="383"/>
        <v>0</v>
      </c>
      <c r="Z657" s="478">
        <f t="shared" si="384"/>
        <v>0</v>
      </c>
      <c r="AA657" s="478" t="str">
        <f t="shared" si="385"/>
        <v>Y</v>
      </c>
      <c r="AB657" s="478" t="str">
        <f t="shared" si="386"/>
        <v>Facility</v>
      </c>
    </row>
    <row r="658" spans="1:28" x14ac:dyDescent="0.2">
      <c r="A658" s="169"/>
      <c r="B658" s="169"/>
      <c r="C658" s="475">
        <v>14400</v>
      </c>
      <c r="D658" s="475">
        <v>4300</v>
      </c>
      <c r="E658" s="477" t="str">
        <f t="shared" si="364"/>
        <v>Junee</v>
      </c>
      <c r="F658" s="477" t="str">
        <f t="shared" si="365"/>
        <v>N</v>
      </c>
      <c r="G658" s="477">
        <f t="shared" si="366"/>
        <v>10</v>
      </c>
      <c r="H658" s="477">
        <f t="shared" si="367"/>
        <v>0</v>
      </c>
      <c r="I658" s="478">
        <f t="shared" si="368"/>
        <v>6230</v>
      </c>
      <c r="J658" s="454"/>
      <c r="K658" s="478">
        <f t="shared" si="369"/>
        <v>2330</v>
      </c>
      <c r="L658" s="478">
        <f t="shared" si="370"/>
        <v>0</v>
      </c>
      <c r="M658" s="478" t="str">
        <f t="shared" si="371"/>
        <v>Y</v>
      </c>
      <c r="N658" s="478">
        <f t="shared" si="372"/>
        <v>0</v>
      </c>
      <c r="O658" s="478" t="str">
        <f t="shared" si="373"/>
        <v>Y</v>
      </c>
      <c r="P658" s="478">
        <f t="shared" si="374"/>
        <v>0</v>
      </c>
      <c r="Q658" s="478">
        <f t="shared" si="375"/>
        <v>0</v>
      </c>
      <c r="R658" s="478">
        <f t="shared" si="376"/>
        <v>0</v>
      </c>
      <c r="S658" s="478" t="str">
        <f t="shared" si="377"/>
        <v>Y</v>
      </c>
      <c r="T658" s="478">
        <f t="shared" si="378"/>
        <v>0</v>
      </c>
      <c r="U658" s="478">
        <f t="shared" si="379"/>
        <v>0</v>
      </c>
      <c r="V658" s="478">
        <f t="shared" si="380"/>
        <v>0</v>
      </c>
      <c r="W658" s="478">
        <f t="shared" si="381"/>
        <v>0</v>
      </c>
      <c r="X658" s="478">
        <f t="shared" si="382"/>
        <v>0</v>
      </c>
      <c r="Y658" s="478">
        <f t="shared" si="383"/>
        <v>0</v>
      </c>
      <c r="Z658" s="478">
        <f t="shared" si="384"/>
        <v>0</v>
      </c>
      <c r="AA658" s="478" t="str">
        <f t="shared" si="385"/>
        <v>Y</v>
      </c>
      <c r="AB658" s="478" t="str">
        <f t="shared" si="386"/>
        <v>Facility</v>
      </c>
    </row>
    <row r="659" spans="1:28" x14ac:dyDescent="0.2">
      <c r="A659" s="169"/>
      <c r="B659" s="169"/>
      <c r="C659" s="475">
        <v>15150</v>
      </c>
      <c r="D659" s="475">
        <v>4950</v>
      </c>
      <c r="E659" s="477" t="str">
        <f t="shared" si="364"/>
        <v>Lockhart</v>
      </c>
      <c r="F659" s="477" t="str">
        <f t="shared" si="365"/>
        <v>N</v>
      </c>
      <c r="G659" s="477">
        <f t="shared" si="366"/>
        <v>9</v>
      </c>
      <c r="H659" s="477">
        <f t="shared" si="367"/>
        <v>0</v>
      </c>
      <c r="I659" s="478">
        <f t="shared" si="368"/>
        <v>3025</v>
      </c>
      <c r="J659" s="454"/>
      <c r="K659" s="478">
        <f t="shared" si="369"/>
        <v>1446</v>
      </c>
      <c r="L659" s="478">
        <f t="shared" si="370"/>
        <v>0</v>
      </c>
      <c r="M659" s="478" t="str">
        <f t="shared" si="371"/>
        <v>Y</v>
      </c>
      <c r="N659" s="478">
        <f t="shared" si="372"/>
        <v>0</v>
      </c>
      <c r="O659" s="478" t="str">
        <f t="shared" si="373"/>
        <v>Y</v>
      </c>
      <c r="P659" s="478">
        <f t="shared" si="374"/>
        <v>0</v>
      </c>
      <c r="Q659" s="478">
        <f t="shared" si="375"/>
        <v>0</v>
      </c>
      <c r="R659" s="478">
        <f t="shared" si="376"/>
        <v>0</v>
      </c>
      <c r="S659" s="478" t="str">
        <f t="shared" si="377"/>
        <v>Y</v>
      </c>
      <c r="T659" s="478">
        <f t="shared" si="378"/>
        <v>0</v>
      </c>
      <c r="U659" s="478">
        <f t="shared" si="379"/>
        <v>0</v>
      </c>
      <c r="V659" s="478">
        <f t="shared" si="380"/>
        <v>0</v>
      </c>
      <c r="W659" s="478">
        <f t="shared" si="381"/>
        <v>0</v>
      </c>
      <c r="X659" s="478">
        <f t="shared" si="382"/>
        <v>0</v>
      </c>
      <c r="Y659" s="478" t="str">
        <f t="shared" si="383"/>
        <v>Y</v>
      </c>
      <c r="Z659" s="478">
        <f t="shared" si="384"/>
        <v>0</v>
      </c>
      <c r="AA659" s="478" t="str">
        <f t="shared" si="385"/>
        <v>Y</v>
      </c>
      <c r="AB659" s="478" t="str">
        <f t="shared" si="386"/>
        <v>Facility</v>
      </c>
    </row>
    <row r="660" spans="1:28" x14ac:dyDescent="0.2">
      <c r="A660" s="169"/>
      <c r="B660" s="169"/>
      <c r="C660" s="475">
        <v>17400</v>
      </c>
      <c r="D660" s="475">
        <v>7350</v>
      </c>
      <c r="E660" s="477" t="str">
        <f t="shared" si="364"/>
        <v>Temora</v>
      </c>
      <c r="F660" s="477" t="str">
        <f t="shared" si="365"/>
        <v>N</v>
      </c>
      <c r="G660" s="477">
        <f t="shared" si="366"/>
        <v>10</v>
      </c>
      <c r="H660" s="477">
        <f t="shared" si="367"/>
        <v>0</v>
      </c>
      <c r="I660" s="478">
        <f t="shared" si="368"/>
        <v>6071</v>
      </c>
      <c r="J660" s="454"/>
      <c r="K660" s="478">
        <f t="shared" si="369"/>
        <v>3810</v>
      </c>
      <c r="L660" s="478">
        <f t="shared" si="370"/>
        <v>0</v>
      </c>
      <c r="M660" s="478" t="str">
        <f t="shared" si="371"/>
        <v>Y</v>
      </c>
      <c r="N660" s="478">
        <f t="shared" si="372"/>
        <v>0</v>
      </c>
      <c r="O660" s="478" t="str">
        <f t="shared" si="373"/>
        <v>Y</v>
      </c>
      <c r="P660" s="478">
        <f t="shared" si="374"/>
        <v>0</v>
      </c>
      <c r="Q660" s="478">
        <f t="shared" si="375"/>
        <v>0</v>
      </c>
      <c r="R660" s="478">
        <f t="shared" si="376"/>
        <v>0</v>
      </c>
      <c r="S660" s="478">
        <f t="shared" si="377"/>
        <v>0</v>
      </c>
      <c r="T660" s="478">
        <f t="shared" si="378"/>
        <v>0</v>
      </c>
      <c r="U660" s="478">
        <f t="shared" si="379"/>
        <v>0</v>
      </c>
      <c r="V660" s="478">
        <f t="shared" si="380"/>
        <v>0</v>
      </c>
      <c r="W660" s="478">
        <f t="shared" si="381"/>
        <v>0</v>
      </c>
      <c r="X660" s="478">
        <f t="shared" si="382"/>
        <v>0</v>
      </c>
      <c r="Y660" s="478" t="str">
        <f t="shared" si="383"/>
        <v>Y</v>
      </c>
      <c r="Z660" s="478">
        <f t="shared" si="384"/>
        <v>0</v>
      </c>
      <c r="AA660" s="478" t="str">
        <f t="shared" si="385"/>
        <v>Y</v>
      </c>
      <c r="AB660" s="478" t="str">
        <f t="shared" si="386"/>
        <v>Facility</v>
      </c>
    </row>
    <row r="661" spans="1:28" x14ac:dyDescent="0.2">
      <c r="A661" s="169"/>
      <c r="B661" s="169"/>
      <c r="C661" s="475">
        <v>17450</v>
      </c>
      <c r="D661" s="475">
        <v>7450</v>
      </c>
      <c r="E661" s="477" t="str">
        <f t="shared" si="364"/>
        <v>Tumbarumba</v>
      </c>
      <c r="F661" s="477" t="str">
        <f t="shared" si="365"/>
        <v>N</v>
      </c>
      <c r="G661" s="477">
        <f t="shared" si="366"/>
        <v>9</v>
      </c>
      <c r="H661" s="477">
        <f t="shared" si="367"/>
        <v>0</v>
      </c>
      <c r="I661" s="478">
        <f t="shared" si="368"/>
        <v>3586</v>
      </c>
      <c r="J661" s="454"/>
      <c r="K661" s="478">
        <f t="shared" si="369"/>
        <v>1910</v>
      </c>
      <c r="L661" s="478">
        <f t="shared" si="370"/>
        <v>0</v>
      </c>
      <c r="M661" s="478" t="str">
        <f t="shared" si="371"/>
        <v>Y</v>
      </c>
      <c r="N661" s="478">
        <f t="shared" si="372"/>
        <v>0</v>
      </c>
      <c r="O661" s="478" t="str">
        <f t="shared" si="373"/>
        <v>Y</v>
      </c>
      <c r="P661" s="478">
        <f t="shared" si="374"/>
        <v>0</v>
      </c>
      <c r="Q661" s="478">
        <f t="shared" si="375"/>
        <v>0</v>
      </c>
      <c r="R661" s="478">
        <f t="shared" si="376"/>
        <v>0</v>
      </c>
      <c r="S661" s="478" t="str">
        <f t="shared" si="377"/>
        <v>Y</v>
      </c>
      <c r="T661" s="478">
        <f t="shared" si="378"/>
        <v>0</v>
      </c>
      <c r="U661" s="478">
        <f t="shared" si="379"/>
        <v>0</v>
      </c>
      <c r="V661" s="478">
        <f t="shared" si="380"/>
        <v>0</v>
      </c>
      <c r="W661" s="478">
        <f t="shared" si="381"/>
        <v>0</v>
      </c>
      <c r="X661" s="478">
        <f t="shared" si="382"/>
        <v>0</v>
      </c>
      <c r="Y661" s="478">
        <f t="shared" si="383"/>
        <v>0</v>
      </c>
      <c r="Z661" s="478">
        <f t="shared" si="384"/>
        <v>0</v>
      </c>
      <c r="AA661" s="478">
        <f t="shared" si="385"/>
        <v>0</v>
      </c>
      <c r="AB661" s="478">
        <f t="shared" si="386"/>
        <v>0</v>
      </c>
    </row>
    <row r="662" spans="1:28" x14ac:dyDescent="0.2">
      <c r="A662" s="169"/>
      <c r="B662" s="169"/>
      <c r="C662" s="475">
        <v>17500</v>
      </c>
      <c r="D662" s="475">
        <v>7510</v>
      </c>
      <c r="E662" s="477" t="str">
        <f t="shared" si="364"/>
        <v>Tumut</v>
      </c>
      <c r="F662" s="477" t="str">
        <f t="shared" si="365"/>
        <v>N</v>
      </c>
      <c r="G662" s="477">
        <f t="shared" si="366"/>
        <v>11</v>
      </c>
      <c r="H662" s="477">
        <f t="shared" si="367"/>
        <v>0</v>
      </c>
      <c r="I662" s="478">
        <f t="shared" si="368"/>
        <v>11408</v>
      </c>
      <c r="J662" s="454"/>
      <c r="K662" s="478">
        <f t="shared" si="369"/>
        <v>4480</v>
      </c>
      <c r="L662" s="478">
        <f t="shared" si="370"/>
        <v>0</v>
      </c>
      <c r="M662" s="478" t="str">
        <f t="shared" si="371"/>
        <v>Y</v>
      </c>
      <c r="N662" s="478">
        <f t="shared" si="372"/>
        <v>0</v>
      </c>
      <c r="O662" s="478" t="str">
        <f t="shared" si="373"/>
        <v>Y</v>
      </c>
      <c r="P662" s="478">
        <f t="shared" si="374"/>
        <v>0</v>
      </c>
      <c r="Q662" s="478">
        <f t="shared" si="375"/>
        <v>0</v>
      </c>
      <c r="R662" s="478">
        <f t="shared" si="376"/>
        <v>0</v>
      </c>
      <c r="S662" s="478" t="str">
        <f t="shared" si="377"/>
        <v>Y</v>
      </c>
      <c r="T662" s="478">
        <f t="shared" si="378"/>
        <v>0</v>
      </c>
      <c r="U662" s="478">
        <f t="shared" si="379"/>
        <v>0</v>
      </c>
      <c r="V662" s="478">
        <f t="shared" si="380"/>
        <v>0</v>
      </c>
      <c r="W662" s="478">
        <f t="shared" si="381"/>
        <v>0</v>
      </c>
      <c r="X662" s="478">
        <f t="shared" si="382"/>
        <v>0</v>
      </c>
      <c r="Y662" s="478">
        <f t="shared" si="383"/>
        <v>0</v>
      </c>
      <c r="Z662" s="478">
        <f t="shared" si="384"/>
        <v>0</v>
      </c>
      <c r="AA662" s="478" t="str">
        <f t="shared" si="385"/>
        <v>Y</v>
      </c>
      <c r="AB662" s="478" t="str">
        <f t="shared" si="386"/>
        <v>Facility</v>
      </c>
    </row>
    <row r="663" spans="1:28" ht="13.5" thickBot="1" x14ac:dyDescent="0.25">
      <c r="A663" s="169"/>
      <c r="B663" s="169"/>
      <c r="C663" s="475">
        <v>17750</v>
      </c>
      <c r="D663" s="506">
        <v>7750</v>
      </c>
      <c r="E663" s="477" t="str">
        <f t="shared" si="364"/>
        <v>Wagga Wagga</v>
      </c>
      <c r="F663" s="477" t="str">
        <f t="shared" si="365"/>
        <v>N</v>
      </c>
      <c r="G663" s="477">
        <f t="shared" si="366"/>
        <v>4</v>
      </c>
      <c r="H663" s="477">
        <f t="shared" si="367"/>
        <v>0</v>
      </c>
      <c r="I663" s="478">
        <f t="shared" si="368"/>
        <v>63428</v>
      </c>
      <c r="J663" s="454"/>
      <c r="K663" s="478">
        <f t="shared" si="369"/>
        <v>23873</v>
      </c>
      <c r="L663" s="478">
        <f t="shared" si="370"/>
        <v>0</v>
      </c>
      <c r="M663" s="478" t="str">
        <f t="shared" si="371"/>
        <v>Y</v>
      </c>
      <c r="N663" s="478">
        <f t="shared" si="372"/>
        <v>0</v>
      </c>
      <c r="O663" s="478" t="str">
        <f t="shared" si="373"/>
        <v>Y</v>
      </c>
      <c r="P663" s="478">
        <f t="shared" si="374"/>
        <v>0</v>
      </c>
      <c r="Q663" s="478">
        <f t="shared" si="375"/>
        <v>0</v>
      </c>
      <c r="R663" s="478">
        <f t="shared" si="376"/>
        <v>0</v>
      </c>
      <c r="S663" s="478" t="str">
        <f t="shared" si="377"/>
        <v>Y</v>
      </c>
      <c r="T663" s="478">
        <f t="shared" si="378"/>
        <v>0</v>
      </c>
      <c r="U663" s="478" t="str">
        <f t="shared" si="379"/>
        <v>Y</v>
      </c>
      <c r="V663" s="478">
        <f t="shared" si="380"/>
        <v>0</v>
      </c>
      <c r="W663" s="478">
        <f t="shared" si="381"/>
        <v>0</v>
      </c>
      <c r="X663" s="478">
        <f t="shared" si="382"/>
        <v>0</v>
      </c>
      <c r="Y663" s="478">
        <f t="shared" si="383"/>
        <v>0</v>
      </c>
      <c r="Z663" s="478">
        <f t="shared" si="384"/>
        <v>0</v>
      </c>
      <c r="AA663" s="478" t="str">
        <f t="shared" si="385"/>
        <v>Y</v>
      </c>
      <c r="AB663" s="478" t="str">
        <f t="shared" si="386"/>
        <v>Facility</v>
      </c>
    </row>
    <row r="664" spans="1:28" ht="13.5" thickTop="1" x14ac:dyDescent="0.2">
      <c r="A664" s="169"/>
      <c r="B664" s="169"/>
      <c r="C664" s="479"/>
      <c r="D664" s="479"/>
      <c r="E664" s="492" t="s">
        <v>489</v>
      </c>
      <c r="F664" s="492"/>
      <c r="G664" s="492"/>
      <c r="H664" s="479"/>
      <c r="I664" s="481">
        <f>COUNTIF(I653:I663,"&gt;0")</f>
        <v>11</v>
      </c>
      <c r="J664" s="480"/>
      <c r="K664" s="481">
        <f>COUNTIF(K653:K663,"&gt;0")</f>
        <v>11</v>
      </c>
      <c r="L664"/>
      <c r="M664"/>
      <c r="N664"/>
      <c r="O664"/>
      <c r="P664"/>
      <c r="Q664"/>
      <c r="R664"/>
      <c r="S664"/>
      <c r="T664"/>
      <c r="U664"/>
      <c r="V664"/>
      <c r="W664"/>
      <c r="Y664"/>
    </row>
    <row r="665" spans="1:28" x14ac:dyDescent="0.2">
      <c r="A665" s="169"/>
      <c r="B665" s="169"/>
      <c r="C665" s="475"/>
      <c r="D665" s="475"/>
      <c r="E665" s="482" t="s">
        <v>490</v>
      </c>
      <c r="F665" s="482"/>
      <c r="G665" s="482"/>
      <c r="H665" s="475"/>
      <c r="I665" s="484">
        <f>SUM(I653:I663)</f>
        <v>125888</v>
      </c>
      <c r="J665" s="483"/>
      <c r="K665" s="484">
        <f>SUM(K653:K663)</f>
        <v>56513</v>
      </c>
      <c r="L665"/>
      <c r="M665"/>
      <c r="N665"/>
      <c r="O665"/>
      <c r="P665"/>
      <c r="Q665"/>
      <c r="R665"/>
      <c r="S665"/>
      <c r="T665"/>
      <c r="U665"/>
      <c r="V665"/>
      <c r="W665"/>
      <c r="Y665"/>
    </row>
    <row r="666" spans="1:28" x14ac:dyDescent="0.2">
      <c r="A666" s="169"/>
      <c r="B666" s="169"/>
      <c r="C666" s="475"/>
      <c r="D666" s="475"/>
      <c r="E666" s="482" t="s">
        <v>491</v>
      </c>
      <c r="F666" s="482"/>
      <c r="G666" s="482"/>
      <c r="H666" s="475"/>
      <c r="I666" s="478">
        <f>MIN(I653:I663)</f>
        <v>3025</v>
      </c>
      <c r="J666" s="483"/>
      <c r="K666" s="478">
        <f>MIN(K653:K663)</f>
        <v>1446</v>
      </c>
      <c r="L666"/>
      <c r="M666"/>
      <c r="N666"/>
      <c r="O666"/>
      <c r="P666"/>
      <c r="Q666"/>
      <c r="R666"/>
      <c r="S666"/>
      <c r="T666"/>
      <c r="U666"/>
      <c r="V666"/>
      <c r="W666"/>
      <c r="Y666"/>
    </row>
    <row r="667" spans="1:28" x14ac:dyDescent="0.2">
      <c r="A667" s="169"/>
      <c r="B667" s="169"/>
      <c r="C667" s="475"/>
      <c r="D667" s="475"/>
      <c r="E667" s="482" t="s">
        <v>492</v>
      </c>
      <c r="F667" s="482"/>
      <c r="G667" s="482"/>
      <c r="H667" s="475"/>
      <c r="I667" s="478">
        <f>MAX(I653:I663)</f>
        <v>63428</v>
      </c>
      <c r="J667" s="483"/>
      <c r="K667" s="478">
        <f>MAX(K653:K663)</f>
        <v>23873</v>
      </c>
      <c r="L667"/>
      <c r="M667"/>
      <c r="N667"/>
      <c r="O667"/>
      <c r="P667"/>
      <c r="Q667"/>
      <c r="R667"/>
      <c r="S667"/>
      <c r="T667"/>
      <c r="U667"/>
      <c r="V667"/>
      <c r="W667"/>
      <c r="Y667"/>
    </row>
    <row r="668" spans="1:28" x14ac:dyDescent="0.2">
      <c r="A668" s="169"/>
      <c r="B668" s="169"/>
      <c r="C668" s="475"/>
      <c r="D668" s="475"/>
      <c r="E668" s="482" t="s">
        <v>493</v>
      </c>
      <c r="F668" s="482"/>
      <c r="G668" s="482"/>
      <c r="H668" s="475"/>
      <c r="I668" s="478">
        <f>AVERAGE(I653:I663)</f>
        <v>11444.363636363636</v>
      </c>
      <c r="J668" s="483"/>
      <c r="K668" s="478">
        <f>AVERAGE(K653:K663)</f>
        <v>5137.545454545455</v>
      </c>
      <c r="L668"/>
      <c r="M668"/>
      <c r="N668"/>
      <c r="O668"/>
      <c r="P668"/>
      <c r="Q668"/>
      <c r="R668"/>
      <c r="S668"/>
      <c r="T668"/>
      <c r="U668"/>
      <c r="V668"/>
      <c r="W668"/>
      <c r="Y668"/>
    </row>
    <row r="669" spans="1:28" ht="13.5" thickBot="1" x14ac:dyDescent="0.25">
      <c r="A669" s="169"/>
      <c r="B669" s="169"/>
      <c r="C669" s="485"/>
      <c r="D669" s="485"/>
      <c r="E669" s="486" t="s">
        <v>494</v>
      </c>
      <c r="F669" s="486"/>
      <c r="G669" s="486"/>
      <c r="H669" s="485"/>
      <c r="I669" s="487">
        <f>MEDIAN(I653:I663)</f>
        <v>6071</v>
      </c>
      <c r="J669" s="483"/>
      <c r="K669" s="487">
        <f>MEDIAN(K653:K663)</f>
        <v>3489</v>
      </c>
      <c r="L669"/>
      <c r="M669"/>
      <c r="N669"/>
      <c r="O669"/>
      <c r="P669"/>
      <c r="Q669"/>
      <c r="R669"/>
      <c r="S669"/>
      <c r="T669"/>
      <c r="U669"/>
      <c r="V669"/>
      <c r="W669"/>
      <c r="Y669"/>
    </row>
    <row r="670" spans="1:28" ht="13.5" thickTop="1" x14ac:dyDescent="0.2">
      <c r="A670" s="169"/>
      <c r="B670" s="169"/>
      <c r="D670" s="465"/>
      <c r="E670" s="489"/>
      <c r="F670" s="489"/>
      <c r="G670" s="489"/>
      <c r="H670" s="490"/>
      <c r="I670" s="490"/>
      <c r="J670" s="468"/>
      <c r="K670" s="499"/>
      <c r="L670" s="499"/>
      <c r="M670" s="499"/>
      <c r="N670" s="499"/>
      <c r="O670" s="499"/>
      <c r="P670" s="499"/>
      <c r="Q670"/>
      <c r="R670"/>
      <c r="S670"/>
      <c r="T670"/>
      <c r="U670"/>
      <c r="V670"/>
      <c r="W670"/>
      <c r="Y670"/>
    </row>
    <row r="671" spans="1:28" ht="13.5" thickBot="1" x14ac:dyDescent="0.25">
      <c r="A671" s="169"/>
      <c r="B671" s="169"/>
      <c r="C671" s="502"/>
      <c r="D671" s="502"/>
      <c r="E671" s="507" t="s">
        <v>500</v>
      </c>
      <c r="F671" s="508"/>
      <c r="G671" s="507"/>
      <c r="H671" s="507"/>
      <c r="I671" s="490"/>
      <c r="J671" s="468"/>
      <c r="K671" s="499"/>
      <c r="L671" s="499"/>
      <c r="M671" s="499"/>
      <c r="N671" s="499"/>
      <c r="O671" s="499"/>
      <c r="P671" s="499"/>
      <c r="Q671"/>
      <c r="R671"/>
      <c r="S671"/>
      <c r="T671"/>
      <c r="U671"/>
      <c r="V671"/>
      <c r="W671"/>
      <c r="Y671"/>
    </row>
    <row r="672" spans="1:28" ht="13.5" thickTop="1" x14ac:dyDescent="0.2">
      <c r="A672" s="169"/>
      <c r="B672" s="169"/>
      <c r="C672" s="475">
        <v>11700</v>
      </c>
      <c r="D672" s="475">
        <v>1600</v>
      </c>
      <c r="E672" s="477" t="str">
        <f t="shared" ref="E672:E678" si="387">VLOOKUP($D672,$D$3:$AB$155,2,FALSE)</f>
        <v>Carrathool</v>
      </c>
      <c r="F672" s="477" t="str">
        <f t="shared" ref="F672:F678" si="388">VLOOKUP($D672,$D$3:$AB$155,3,FALSE)</f>
        <v>N</v>
      </c>
      <c r="G672" s="477">
        <f t="shared" ref="G672:G678" si="389">VLOOKUP($D672,$D$3:$AB$155,4,FALSE)</f>
        <v>9</v>
      </c>
      <c r="H672" s="477">
        <f t="shared" ref="H672:H678" si="390">VLOOKUP($D672,$D$3:$AB$155,5,FALSE)</f>
        <v>0</v>
      </c>
      <c r="I672" s="478">
        <f t="shared" ref="I672:I678" si="391">VLOOKUP($D672,$D$3:$AB$155,6,FALSE)</f>
        <v>2733</v>
      </c>
      <c r="J672" s="454"/>
      <c r="K672" s="478">
        <f t="shared" ref="K672:K678" si="392">VLOOKUP($D672,$D$3:$AB$155,8,FALSE)</f>
        <v>2597</v>
      </c>
      <c r="L672" s="478">
        <f t="shared" ref="L672:L678" si="393">VLOOKUP($D672,$D$3:$AB$155,9,FALSE)</f>
        <v>0</v>
      </c>
      <c r="M672" s="478" t="str">
        <f t="shared" ref="M672:M678" si="394">VLOOKUP($D672,$D$3:$AB$155,10,FALSE)</f>
        <v>Y</v>
      </c>
      <c r="N672" s="478">
        <f t="shared" ref="N672:N678" si="395">VLOOKUP($D672,$D$3:$AB$155,11,FALSE)</f>
        <v>0</v>
      </c>
      <c r="O672" s="478" t="str">
        <f t="shared" ref="O672:O678" si="396">VLOOKUP($D672,$D$3:$AB$155,12,FALSE)</f>
        <v>Y</v>
      </c>
      <c r="P672" s="478">
        <f t="shared" ref="P672:P678" si="397">VLOOKUP($D672,$D$3:$AB$155,13,FALSE)</f>
        <v>0</v>
      </c>
      <c r="Q672" s="478">
        <f t="shared" ref="Q672:Q678" si="398">VLOOKUP($D672,$D$3:$AB$155,14,FALSE)</f>
        <v>0</v>
      </c>
      <c r="R672" s="478">
        <f t="shared" ref="R672:R678" si="399">VLOOKUP($D672,$D$3:$AB$155,15,FALSE)</f>
        <v>0</v>
      </c>
      <c r="S672" s="478">
        <f t="shared" ref="S672:S678" si="400">VLOOKUP($D672,$D$3:$AB$155,16,FALSE)</f>
        <v>0</v>
      </c>
      <c r="T672" s="478">
        <f t="shared" ref="T672:T678" si="401">VLOOKUP($D672,$D$3:$AB$155,17,FALSE)</f>
        <v>0</v>
      </c>
      <c r="U672" s="478">
        <f t="shared" ref="U672:U678" si="402">VLOOKUP($D672,$D$3:$AB$155,18,FALSE)</f>
        <v>0</v>
      </c>
      <c r="V672" s="478">
        <f t="shared" ref="V672:V678" si="403">VLOOKUP($D672,$D$3:$AB$155,19,FALSE)</f>
        <v>0</v>
      </c>
      <c r="W672" s="478">
        <f t="shared" ref="W672:W678" si="404">VLOOKUP($D672,$D$3:$AB$155,20,FALSE)</f>
        <v>0</v>
      </c>
      <c r="X672" s="478">
        <f t="shared" ref="X672:X678" si="405">VLOOKUP($D672,$D$3:$AB$155,21,FALSE)</f>
        <v>0</v>
      </c>
      <c r="Y672" s="478">
        <f t="shared" ref="Y672:Y678" si="406">VLOOKUP($D672,$D$3:$AB$155,22,FALSE)</f>
        <v>0</v>
      </c>
      <c r="Z672" s="478">
        <f t="shared" ref="Z672:Z678" si="407">VLOOKUP($D672,$D$3:$AB$155,23,FALSE)</f>
        <v>0</v>
      </c>
      <c r="AA672" s="478">
        <f t="shared" ref="AA672:AA678" si="408">VLOOKUP($D672,$D$3:$AB$155,24,FALSE)</f>
        <v>0</v>
      </c>
      <c r="AB672" s="478">
        <f t="shared" ref="AB672:AB678" si="409">VLOOKUP($D672,$D$3:$AB$155,25,FALSE)</f>
        <v>0</v>
      </c>
    </row>
    <row r="673" spans="1:28" x14ac:dyDescent="0.2">
      <c r="A673" s="169"/>
      <c r="B673" s="169"/>
      <c r="C673" s="475">
        <v>13500</v>
      </c>
      <c r="D673" s="475">
        <v>3450</v>
      </c>
      <c r="E673" s="477" t="str">
        <f t="shared" si="387"/>
        <v xml:space="preserve">Griffith City </v>
      </c>
      <c r="F673" s="477" t="str">
        <f t="shared" si="388"/>
        <v>N</v>
      </c>
      <c r="G673" s="477">
        <f t="shared" si="389"/>
        <v>4</v>
      </c>
      <c r="H673" s="477">
        <f t="shared" si="390"/>
        <v>0</v>
      </c>
      <c r="I673" s="478">
        <f t="shared" si="391"/>
        <v>25986</v>
      </c>
      <c r="J673" s="454"/>
      <c r="K673" s="478">
        <f t="shared" si="392"/>
        <v>8524</v>
      </c>
      <c r="L673" s="478">
        <f t="shared" si="393"/>
        <v>0</v>
      </c>
      <c r="M673" s="478" t="str">
        <f t="shared" si="394"/>
        <v>Y</v>
      </c>
      <c r="N673" s="478">
        <f t="shared" si="395"/>
        <v>0</v>
      </c>
      <c r="O673" s="478" t="str">
        <f t="shared" si="396"/>
        <v>Y</v>
      </c>
      <c r="P673" s="478">
        <f t="shared" si="397"/>
        <v>0</v>
      </c>
      <c r="Q673" s="478">
        <f t="shared" si="398"/>
        <v>0</v>
      </c>
      <c r="R673" s="478">
        <f t="shared" si="399"/>
        <v>0</v>
      </c>
      <c r="S673" s="478" t="str">
        <f t="shared" si="400"/>
        <v>Y</v>
      </c>
      <c r="T673" s="478">
        <f t="shared" si="401"/>
        <v>0</v>
      </c>
      <c r="U673" s="478">
        <f t="shared" si="402"/>
        <v>0</v>
      </c>
      <c r="V673" s="478">
        <f t="shared" si="403"/>
        <v>0</v>
      </c>
      <c r="W673" s="478">
        <f t="shared" si="404"/>
        <v>0</v>
      </c>
      <c r="X673" s="478">
        <f t="shared" si="405"/>
        <v>0</v>
      </c>
      <c r="Y673" s="478">
        <f t="shared" si="406"/>
        <v>0</v>
      </c>
      <c r="Z673" s="478">
        <f t="shared" si="407"/>
        <v>0</v>
      </c>
      <c r="AA673" s="478">
        <f t="shared" si="408"/>
        <v>0</v>
      </c>
      <c r="AB673" s="478">
        <f t="shared" si="409"/>
        <v>0</v>
      </c>
    </row>
    <row r="674" spans="1:28" x14ac:dyDescent="0.2">
      <c r="A674" s="169"/>
      <c r="B674" s="169"/>
      <c r="C674" s="475">
        <v>14000</v>
      </c>
      <c r="D674" s="475">
        <v>3850</v>
      </c>
      <c r="E674" s="477" t="str">
        <f t="shared" si="387"/>
        <v>Hay</v>
      </c>
      <c r="F674" s="477" t="str">
        <f t="shared" si="388"/>
        <v>N</v>
      </c>
      <c r="G674" s="477">
        <f t="shared" si="389"/>
        <v>9</v>
      </c>
      <c r="H674" s="477">
        <f t="shared" si="390"/>
        <v>0</v>
      </c>
      <c r="I674" s="478">
        <f t="shared" si="391"/>
        <v>2999</v>
      </c>
      <c r="J674" s="454"/>
      <c r="K674" s="478">
        <f t="shared" si="392"/>
        <v>1903</v>
      </c>
      <c r="L674" s="478">
        <f t="shared" si="393"/>
        <v>0</v>
      </c>
      <c r="M674" s="478" t="str">
        <f t="shared" si="394"/>
        <v>Y</v>
      </c>
      <c r="N674" s="478">
        <f t="shared" si="395"/>
        <v>0</v>
      </c>
      <c r="O674" s="478" t="str">
        <f t="shared" si="396"/>
        <v>Y</v>
      </c>
      <c r="P674" s="478">
        <f t="shared" si="397"/>
        <v>0</v>
      </c>
      <c r="Q674" s="478">
        <f t="shared" si="398"/>
        <v>0</v>
      </c>
      <c r="R674" s="478">
        <f t="shared" si="399"/>
        <v>0</v>
      </c>
      <c r="S674" s="478">
        <f t="shared" si="400"/>
        <v>0</v>
      </c>
      <c r="T674" s="478">
        <f t="shared" si="401"/>
        <v>0</v>
      </c>
      <c r="U674" s="478">
        <f t="shared" si="402"/>
        <v>0</v>
      </c>
      <c r="V674" s="478">
        <f t="shared" si="403"/>
        <v>0</v>
      </c>
      <c r="W674" s="478">
        <f t="shared" si="404"/>
        <v>0</v>
      </c>
      <c r="X674" s="478">
        <f t="shared" si="405"/>
        <v>0</v>
      </c>
      <c r="Y674" s="478">
        <f t="shared" si="406"/>
        <v>0</v>
      </c>
      <c r="Z674" s="478">
        <f t="shared" si="407"/>
        <v>0</v>
      </c>
      <c r="AA674" s="478">
        <f t="shared" si="408"/>
        <v>0</v>
      </c>
      <c r="AB674" s="478">
        <f t="shared" si="409"/>
        <v>0</v>
      </c>
    </row>
    <row r="675" spans="1:28" x14ac:dyDescent="0.2">
      <c r="A675" s="169"/>
      <c r="B675" s="169"/>
      <c r="C675" s="475">
        <v>14350</v>
      </c>
      <c r="D675" s="475">
        <v>4250</v>
      </c>
      <c r="E675" s="477" t="str">
        <f t="shared" si="387"/>
        <v>Jerilderie</v>
      </c>
      <c r="F675" s="477" t="str">
        <f t="shared" si="388"/>
        <v>N</v>
      </c>
      <c r="G675" s="477">
        <f t="shared" si="389"/>
        <v>8</v>
      </c>
      <c r="H675" s="477">
        <f t="shared" si="390"/>
        <v>0</v>
      </c>
      <c r="I675" s="478">
        <f t="shared" si="391"/>
        <v>1526</v>
      </c>
      <c r="J675" s="454"/>
      <c r="K675" s="478">
        <f t="shared" si="392"/>
        <v>527</v>
      </c>
      <c r="L675" s="478">
        <f t="shared" si="393"/>
        <v>0</v>
      </c>
      <c r="M675" s="478" t="str">
        <f t="shared" si="394"/>
        <v>Y</v>
      </c>
      <c r="N675" s="478">
        <f t="shared" si="395"/>
        <v>0</v>
      </c>
      <c r="O675" s="478" t="str">
        <f t="shared" si="396"/>
        <v>Y</v>
      </c>
      <c r="P675" s="478">
        <f t="shared" si="397"/>
        <v>0</v>
      </c>
      <c r="Q675" s="478">
        <f t="shared" si="398"/>
        <v>0</v>
      </c>
      <c r="R675" s="478">
        <f t="shared" si="399"/>
        <v>0</v>
      </c>
      <c r="S675" s="478">
        <f t="shared" si="400"/>
        <v>0</v>
      </c>
      <c r="T675" s="478">
        <f t="shared" si="401"/>
        <v>0</v>
      </c>
      <c r="U675" s="478">
        <f t="shared" si="402"/>
        <v>0</v>
      </c>
      <c r="V675" s="478">
        <f t="shared" si="403"/>
        <v>0</v>
      </c>
      <c r="W675" s="478">
        <f t="shared" si="404"/>
        <v>0</v>
      </c>
      <c r="X675" s="478">
        <f t="shared" si="405"/>
        <v>0</v>
      </c>
      <c r="Y675" s="478">
        <f t="shared" si="406"/>
        <v>0</v>
      </c>
      <c r="Z675" s="478">
        <f t="shared" si="407"/>
        <v>0</v>
      </c>
      <c r="AA675" s="478">
        <f t="shared" si="408"/>
        <v>0</v>
      </c>
      <c r="AB675" s="478">
        <f t="shared" si="409"/>
        <v>0</v>
      </c>
    </row>
    <row r="676" spans="1:28" x14ac:dyDescent="0.2">
      <c r="A676" s="169"/>
      <c r="B676" s="169"/>
      <c r="C676" s="475">
        <v>14850</v>
      </c>
      <c r="D676" s="475">
        <v>4750</v>
      </c>
      <c r="E676" s="477" t="str">
        <f t="shared" si="387"/>
        <v>Leeton</v>
      </c>
      <c r="F676" s="477" t="str">
        <f t="shared" si="388"/>
        <v>N</v>
      </c>
      <c r="G676" s="477">
        <f t="shared" si="389"/>
        <v>11</v>
      </c>
      <c r="H676" s="477">
        <f t="shared" si="390"/>
        <v>0</v>
      </c>
      <c r="I676" s="478">
        <f t="shared" si="391"/>
        <v>11645</v>
      </c>
      <c r="J676" s="454"/>
      <c r="K676" s="478">
        <f t="shared" si="392"/>
        <v>5269</v>
      </c>
      <c r="L676" s="478">
        <f t="shared" si="393"/>
        <v>0</v>
      </c>
      <c r="M676" s="478" t="str">
        <f t="shared" si="394"/>
        <v>Y</v>
      </c>
      <c r="N676" s="478">
        <f t="shared" si="395"/>
        <v>0</v>
      </c>
      <c r="O676" s="478" t="str">
        <f t="shared" si="396"/>
        <v>Y</v>
      </c>
      <c r="P676" s="478">
        <f t="shared" si="397"/>
        <v>0</v>
      </c>
      <c r="Q676" s="478">
        <f t="shared" si="398"/>
        <v>0</v>
      </c>
      <c r="R676" s="478">
        <f t="shared" si="399"/>
        <v>0</v>
      </c>
      <c r="S676" s="478" t="str">
        <f t="shared" si="400"/>
        <v>Y</v>
      </c>
      <c r="T676" s="478">
        <f t="shared" si="401"/>
        <v>0</v>
      </c>
      <c r="U676" s="478">
        <f t="shared" si="402"/>
        <v>0</v>
      </c>
      <c r="V676" s="478">
        <f t="shared" si="403"/>
        <v>0</v>
      </c>
      <c r="W676" s="478">
        <f t="shared" si="404"/>
        <v>0</v>
      </c>
      <c r="X676" s="478">
        <f t="shared" si="405"/>
        <v>0</v>
      </c>
      <c r="Y676" s="478" t="str">
        <f t="shared" si="406"/>
        <v>Y</v>
      </c>
      <c r="Z676" s="478">
        <f t="shared" si="407"/>
        <v>0</v>
      </c>
      <c r="AA676" s="478" t="str">
        <f t="shared" si="408"/>
        <v>Y</v>
      </c>
      <c r="AB676" s="478" t="str">
        <f t="shared" si="409"/>
        <v>Facility</v>
      </c>
    </row>
    <row r="677" spans="1:28" x14ac:dyDescent="0.2">
      <c r="A677" s="169"/>
      <c r="B677" s="169"/>
      <c r="C677" s="475">
        <v>15700</v>
      </c>
      <c r="D677" s="475">
        <v>5550</v>
      </c>
      <c r="E677" s="477" t="str">
        <f t="shared" si="387"/>
        <v>Murrumbidgee</v>
      </c>
      <c r="F677" s="477" t="str">
        <f t="shared" si="388"/>
        <v>N</v>
      </c>
      <c r="G677" s="477">
        <f t="shared" si="389"/>
        <v>9</v>
      </c>
      <c r="H677" s="477">
        <f t="shared" si="390"/>
        <v>0</v>
      </c>
      <c r="I677" s="478">
        <f t="shared" si="391"/>
        <v>2558</v>
      </c>
      <c r="J677" s="454"/>
      <c r="K677" s="478">
        <f t="shared" si="392"/>
        <v>1070</v>
      </c>
      <c r="L677" s="478">
        <f t="shared" si="393"/>
        <v>0</v>
      </c>
      <c r="M677" s="478" t="str">
        <f t="shared" si="394"/>
        <v>Y</v>
      </c>
      <c r="N677" s="478">
        <f t="shared" si="395"/>
        <v>0</v>
      </c>
      <c r="O677" s="478" t="str">
        <f t="shared" si="396"/>
        <v>Y</v>
      </c>
      <c r="P677" s="478">
        <f t="shared" si="397"/>
        <v>0</v>
      </c>
      <c r="Q677" s="478">
        <f t="shared" si="398"/>
        <v>0</v>
      </c>
      <c r="R677" s="478">
        <f t="shared" si="399"/>
        <v>0</v>
      </c>
      <c r="S677" s="478" t="str">
        <f t="shared" si="400"/>
        <v>Y</v>
      </c>
      <c r="T677" s="478">
        <f t="shared" si="401"/>
        <v>0</v>
      </c>
      <c r="U677" s="478">
        <f t="shared" si="402"/>
        <v>0</v>
      </c>
      <c r="V677" s="478">
        <f t="shared" si="403"/>
        <v>0</v>
      </c>
      <c r="W677" s="478">
        <f t="shared" si="404"/>
        <v>0</v>
      </c>
      <c r="X677" s="478">
        <f t="shared" si="405"/>
        <v>0</v>
      </c>
      <c r="Y677" s="478">
        <f t="shared" si="406"/>
        <v>0</v>
      </c>
      <c r="Z677" s="478">
        <f t="shared" si="407"/>
        <v>0</v>
      </c>
      <c r="AA677" s="478">
        <f t="shared" si="408"/>
        <v>0</v>
      </c>
      <c r="AB677" s="478">
        <f t="shared" si="409"/>
        <v>0</v>
      </c>
    </row>
    <row r="678" spans="1:28" ht="13.5" thickBot="1" x14ac:dyDescent="0.25">
      <c r="A678" s="169"/>
      <c r="B678" s="169"/>
      <c r="C678" s="475">
        <v>15900</v>
      </c>
      <c r="D678" s="506">
        <v>5800</v>
      </c>
      <c r="E678" s="477" t="str">
        <f t="shared" si="387"/>
        <v>Narrandera</v>
      </c>
      <c r="F678" s="477" t="str">
        <f t="shared" si="388"/>
        <v>N</v>
      </c>
      <c r="G678" s="477">
        <f t="shared" si="389"/>
        <v>10</v>
      </c>
      <c r="H678" s="477">
        <f t="shared" si="390"/>
        <v>0</v>
      </c>
      <c r="I678" s="478">
        <f t="shared" si="391"/>
        <v>5920</v>
      </c>
      <c r="J678" s="454"/>
      <c r="K678" s="478">
        <f t="shared" si="392"/>
        <v>2840</v>
      </c>
      <c r="L678" s="478">
        <f t="shared" si="393"/>
        <v>0</v>
      </c>
      <c r="M678" s="478" t="str">
        <f t="shared" si="394"/>
        <v>Y</v>
      </c>
      <c r="N678" s="478">
        <f t="shared" si="395"/>
        <v>0</v>
      </c>
      <c r="O678" s="478" t="str">
        <f t="shared" si="396"/>
        <v>Y</v>
      </c>
      <c r="P678" s="478">
        <f t="shared" si="397"/>
        <v>0</v>
      </c>
      <c r="Q678" s="478">
        <f t="shared" si="398"/>
        <v>0</v>
      </c>
      <c r="R678" s="478">
        <f t="shared" si="399"/>
        <v>0</v>
      </c>
      <c r="S678" s="478" t="str">
        <f t="shared" si="400"/>
        <v>Y</v>
      </c>
      <c r="T678" s="478">
        <f t="shared" si="401"/>
        <v>0</v>
      </c>
      <c r="U678" s="478">
        <f t="shared" si="402"/>
        <v>0</v>
      </c>
      <c r="V678" s="478">
        <f t="shared" si="403"/>
        <v>0</v>
      </c>
      <c r="W678" s="478">
        <f t="shared" si="404"/>
        <v>0</v>
      </c>
      <c r="X678" s="478">
        <f t="shared" si="405"/>
        <v>0</v>
      </c>
      <c r="Y678" s="478">
        <f t="shared" si="406"/>
        <v>0</v>
      </c>
      <c r="Z678" s="478">
        <f t="shared" si="407"/>
        <v>0</v>
      </c>
      <c r="AA678" s="478">
        <f t="shared" si="408"/>
        <v>0</v>
      </c>
      <c r="AB678" s="478">
        <f t="shared" si="409"/>
        <v>0</v>
      </c>
    </row>
    <row r="679" spans="1:28" ht="13.5" thickTop="1" x14ac:dyDescent="0.2">
      <c r="A679" s="169"/>
      <c r="B679" s="169"/>
      <c r="C679" s="479"/>
      <c r="D679" s="479"/>
      <c r="E679" s="492" t="s">
        <v>489</v>
      </c>
      <c r="F679" s="492"/>
      <c r="G679" s="492"/>
      <c r="H679" s="479"/>
      <c r="I679" s="481">
        <f>COUNTIF(I672:I678,"&gt;0")</f>
        <v>7</v>
      </c>
      <c r="J679" s="480"/>
      <c r="K679" s="481">
        <f>COUNTIF(K672:K678,"&gt;0")</f>
        <v>7</v>
      </c>
      <c r="L679"/>
      <c r="M679"/>
      <c r="N679"/>
      <c r="O679"/>
      <c r="P679"/>
      <c r="Q679"/>
      <c r="R679"/>
      <c r="S679"/>
      <c r="T679"/>
      <c r="U679"/>
      <c r="V679"/>
      <c r="W679"/>
      <c r="Y679"/>
    </row>
    <row r="680" spans="1:28" x14ac:dyDescent="0.2">
      <c r="A680" s="169"/>
      <c r="B680" s="169"/>
      <c r="C680" s="475"/>
      <c r="D680" s="475"/>
      <c r="E680" s="482" t="s">
        <v>490</v>
      </c>
      <c r="F680" s="482"/>
      <c r="G680" s="482"/>
      <c r="H680" s="475"/>
      <c r="I680" s="484">
        <f>SUM(I672:I678)</f>
        <v>53367</v>
      </c>
      <c r="J680" s="483"/>
      <c r="K680" s="484">
        <f>SUM(K672:K678)</f>
        <v>22730</v>
      </c>
      <c r="L680"/>
      <c r="M680"/>
      <c r="N680"/>
      <c r="O680"/>
      <c r="P680"/>
      <c r="Q680"/>
      <c r="R680"/>
      <c r="S680"/>
      <c r="T680"/>
      <c r="U680"/>
      <c r="V680"/>
      <c r="W680"/>
      <c r="Y680"/>
    </row>
    <row r="681" spans="1:28" x14ac:dyDescent="0.2">
      <c r="A681" s="169"/>
      <c r="B681" s="169"/>
      <c r="C681" s="475"/>
      <c r="D681" s="475"/>
      <c r="E681" s="482" t="s">
        <v>491</v>
      </c>
      <c r="F681" s="482"/>
      <c r="G681" s="482"/>
      <c r="H681" s="475"/>
      <c r="I681" s="478">
        <f>MIN(I672:I678)</f>
        <v>1526</v>
      </c>
      <c r="J681" s="483"/>
      <c r="K681" s="478">
        <f>MIN(K672:K678)</f>
        <v>527</v>
      </c>
      <c r="L681"/>
      <c r="M681"/>
      <c r="N681"/>
      <c r="O681"/>
      <c r="P681"/>
      <c r="Q681"/>
      <c r="R681"/>
      <c r="S681"/>
      <c r="T681"/>
      <c r="U681"/>
      <c r="V681"/>
      <c r="W681"/>
      <c r="Y681"/>
    </row>
    <row r="682" spans="1:28" x14ac:dyDescent="0.2">
      <c r="A682" s="169"/>
      <c r="B682" s="169"/>
      <c r="C682" s="475"/>
      <c r="D682" s="475"/>
      <c r="E682" s="482" t="s">
        <v>492</v>
      </c>
      <c r="F682" s="482"/>
      <c r="G682" s="482"/>
      <c r="H682" s="475"/>
      <c r="I682" s="478">
        <f>MAX(I672:I678)</f>
        <v>25986</v>
      </c>
      <c r="J682" s="483"/>
      <c r="K682" s="478">
        <f>MAX(K672:K678)</f>
        <v>8524</v>
      </c>
      <c r="L682"/>
      <c r="M682"/>
      <c r="N682"/>
      <c r="O682"/>
      <c r="P682"/>
      <c r="Q682"/>
      <c r="R682"/>
      <c r="S682"/>
      <c r="T682"/>
      <c r="U682"/>
      <c r="V682"/>
      <c r="W682"/>
      <c r="Y682"/>
    </row>
    <row r="683" spans="1:28" x14ac:dyDescent="0.2">
      <c r="A683" s="169"/>
      <c r="B683" s="169"/>
      <c r="C683" s="475"/>
      <c r="D683" s="475"/>
      <c r="E683" s="482" t="s">
        <v>493</v>
      </c>
      <c r="F683" s="482"/>
      <c r="G683" s="482"/>
      <c r="H683" s="475"/>
      <c r="I683" s="478">
        <f>AVERAGE(I672:I678)</f>
        <v>7623.8571428571431</v>
      </c>
      <c r="J683" s="483"/>
      <c r="K683" s="478">
        <f>AVERAGE(K672:K678)</f>
        <v>3247.1428571428573</v>
      </c>
      <c r="L683"/>
      <c r="M683"/>
      <c r="N683"/>
      <c r="O683"/>
      <c r="P683"/>
      <c r="Q683"/>
      <c r="R683"/>
      <c r="S683"/>
      <c r="T683"/>
      <c r="U683"/>
      <c r="V683"/>
      <c r="W683"/>
      <c r="Y683"/>
    </row>
    <row r="684" spans="1:28" ht="13.5" thickBot="1" x14ac:dyDescent="0.25">
      <c r="A684" s="169"/>
      <c r="B684" s="169"/>
      <c r="C684" s="485"/>
      <c r="D684" s="485"/>
      <c r="E684" s="486" t="s">
        <v>494</v>
      </c>
      <c r="F684" s="486"/>
      <c r="G684" s="486"/>
      <c r="H684" s="485"/>
      <c r="I684" s="487">
        <f>MEDIAN(I672:I678)</f>
        <v>2999</v>
      </c>
      <c r="J684" s="483"/>
      <c r="K684" s="487">
        <f>MEDIAN(K672:K678)</f>
        <v>2597</v>
      </c>
      <c r="L684"/>
      <c r="M684"/>
      <c r="N684"/>
      <c r="O684"/>
      <c r="P684"/>
      <c r="Q684"/>
      <c r="R684"/>
      <c r="S684"/>
      <c r="T684"/>
      <c r="U684"/>
      <c r="V684"/>
      <c r="W684"/>
      <c r="Y684"/>
    </row>
    <row r="685" spans="1:28" ht="13.5" thickTop="1" x14ac:dyDescent="0.2">
      <c r="A685" s="169"/>
      <c r="B685" s="169"/>
      <c r="G685"/>
      <c r="H685"/>
      <c r="I685" s="490"/>
      <c r="J685" s="468"/>
      <c r="K685" s="499"/>
      <c r="L685" s="499"/>
      <c r="M685" s="499"/>
      <c r="N685" s="499"/>
      <c r="O685" s="499"/>
      <c r="P685" s="499"/>
      <c r="Q685"/>
      <c r="R685"/>
      <c r="S685"/>
      <c r="T685"/>
      <c r="U685"/>
      <c r="V685"/>
      <c r="W685"/>
      <c r="Y685"/>
    </row>
    <row r="686" spans="1:28" ht="13.5" thickBot="1" x14ac:dyDescent="0.25">
      <c r="A686" s="169"/>
      <c r="B686" s="169"/>
      <c r="C686" s="502"/>
      <c r="D686" s="502"/>
      <c r="E686" s="507" t="s">
        <v>356</v>
      </c>
      <c r="F686" s="508"/>
      <c r="G686" s="507"/>
      <c r="H686" s="507"/>
      <c r="I686" s="490"/>
      <c r="J686" s="468"/>
      <c r="K686" s="499"/>
      <c r="L686" s="499"/>
      <c r="M686" s="499"/>
      <c r="N686" s="499"/>
      <c r="O686" s="499"/>
      <c r="P686" s="499"/>
      <c r="Q686"/>
      <c r="R686"/>
      <c r="S686"/>
      <c r="T686"/>
      <c r="U686"/>
      <c r="V686"/>
      <c r="W686"/>
      <c r="Y686"/>
    </row>
    <row r="687" spans="1:28" ht="13.5" thickTop="1" x14ac:dyDescent="0.2">
      <c r="A687" s="169"/>
      <c r="B687" s="169"/>
      <c r="C687" s="475">
        <v>10600</v>
      </c>
      <c r="D687" s="475">
        <v>550</v>
      </c>
      <c r="E687" s="477" t="str">
        <f t="shared" ref="E687:E699" si="410">VLOOKUP($D687,$D$3:$AB$155,2,FALSE)</f>
        <v xml:space="preserve">Bega Valley </v>
      </c>
      <c r="F687" s="477" t="str">
        <f t="shared" ref="F687:F699" si="411">VLOOKUP($D687,$D$3:$AB$155,3,FALSE)</f>
        <v>N</v>
      </c>
      <c r="G687" s="477">
        <f t="shared" ref="G687:G699" si="412">VLOOKUP($D687,$D$3:$AB$155,4,FALSE)</f>
        <v>4</v>
      </c>
      <c r="H687" s="477">
        <f t="shared" ref="H687:H699" si="413">VLOOKUP($D687,$D$3:$AB$155,5,FALSE)</f>
        <v>0</v>
      </c>
      <c r="I687" s="478">
        <f t="shared" ref="I687:I699" si="414">VLOOKUP($D687,$D$3:$AB$155,6,FALSE)</f>
        <v>33475</v>
      </c>
      <c r="J687" s="454"/>
      <c r="K687" s="478">
        <f t="shared" ref="K687:K699" si="415">VLOOKUP($D687,$D$3:$AB$155,8,FALSE)</f>
        <v>16294</v>
      </c>
      <c r="L687" s="478">
        <f t="shared" ref="L687:L699" si="416">VLOOKUP($D687,$D$3:$AB$155,9,FALSE)</f>
        <v>0</v>
      </c>
      <c r="M687" s="478" t="str">
        <f t="shared" ref="M687:M699" si="417">VLOOKUP($D687,$D$3:$AB$155,10,FALSE)</f>
        <v>Y</v>
      </c>
      <c r="N687" s="478">
        <f t="shared" ref="N687:N699" si="418">VLOOKUP($D687,$D$3:$AB$155,11,FALSE)</f>
        <v>0</v>
      </c>
      <c r="O687" s="478" t="str">
        <f t="shared" ref="O687:O699" si="419">VLOOKUP($D687,$D$3:$AB$155,12,FALSE)</f>
        <v>Y</v>
      </c>
      <c r="P687" s="478">
        <f t="shared" ref="P687:P699" si="420">VLOOKUP($D687,$D$3:$AB$155,13,FALSE)</f>
        <v>0</v>
      </c>
      <c r="Q687" s="478">
        <f t="shared" ref="Q687:Q699" si="421">VLOOKUP($D687,$D$3:$AB$155,14,FALSE)</f>
        <v>0</v>
      </c>
      <c r="R687" s="478">
        <f t="shared" ref="R687:R699" si="422">VLOOKUP($D687,$D$3:$AB$155,15,FALSE)</f>
        <v>0</v>
      </c>
      <c r="S687" s="478" t="str">
        <f t="shared" ref="S687:S699" si="423">VLOOKUP($D687,$D$3:$AB$155,16,FALSE)</f>
        <v>Y</v>
      </c>
      <c r="T687" s="478">
        <f t="shared" ref="T687:T699" si="424">VLOOKUP($D687,$D$3:$AB$155,17,FALSE)</f>
        <v>0</v>
      </c>
      <c r="U687" s="478" t="str">
        <f t="shared" ref="U687:U699" si="425">VLOOKUP($D687,$D$3:$AB$155,18,FALSE)</f>
        <v>Y</v>
      </c>
      <c r="V687" s="478">
        <f t="shared" ref="V687:V699" si="426">VLOOKUP($D687,$D$3:$AB$155,19,FALSE)</f>
        <v>0</v>
      </c>
      <c r="W687" s="478">
        <f t="shared" ref="W687:W699" si="427">VLOOKUP($D687,$D$3:$AB$155,20,FALSE)</f>
        <v>0</v>
      </c>
      <c r="X687" s="478">
        <f t="shared" ref="X687:X699" si="428">VLOOKUP($D687,$D$3:$AB$155,21,FALSE)</f>
        <v>0</v>
      </c>
      <c r="Y687" s="478">
        <f t="shared" ref="Y687:Y699" si="429">VLOOKUP($D687,$D$3:$AB$155,22,FALSE)</f>
        <v>0</v>
      </c>
      <c r="Z687" s="478">
        <f t="shared" ref="Z687:Z699" si="430">VLOOKUP($D687,$D$3:$AB$155,23,FALSE)</f>
        <v>0</v>
      </c>
      <c r="AA687" s="478" t="str">
        <f t="shared" ref="AA687:AA699" si="431">VLOOKUP($D687,$D$3:$AB$155,24,FALSE)</f>
        <v>Y</v>
      </c>
      <c r="AB687" s="478" t="str">
        <f t="shared" ref="AB687:AB699" si="432">VLOOKUP($D687,$D$3:$AB$155,25,FALSE)</f>
        <v>Facility</v>
      </c>
    </row>
    <row r="688" spans="1:28" x14ac:dyDescent="0.2">
      <c r="A688" s="169"/>
      <c r="B688" s="169"/>
      <c r="C688" s="475">
        <v>11050</v>
      </c>
      <c r="D688" s="475">
        <v>1000</v>
      </c>
      <c r="E688" s="477" t="str">
        <f t="shared" si="410"/>
        <v>Bombala</v>
      </c>
      <c r="F688" s="477" t="str">
        <f t="shared" si="411"/>
        <v>N</v>
      </c>
      <c r="G688" s="477">
        <f t="shared" si="412"/>
        <v>9</v>
      </c>
      <c r="H688" s="477">
        <f t="shared" si="413"/>
        <v>0</v>
      </c>
      <c r="I688" s="478">
        <f t="shared" si="414"/>
        <v>2430</v>
      </c>
      <c r="J688" s="454"/>
      <c r="K688" s="478">
        <f t="shared" si="415"/>
        <v>1380</v>
      </c>
      <c r="L688" s="478">
        <f t="shared" si="416"/>
        <v>0</v>
      </c>
      <c r="M688" s="478" t="str">
        <f t="shared" si="417"/>
        <v>Y</v>
      </c>
      <c r="N688" s="478">
        <f t="shared" si="418"/>
        <v>0</v>
      </c>
      <c r="O688" s="478" t="str">
        <f t="shared" si="419"/>
        <v>Y</v>
      </c>
      <c r="P688" s="478">
        <f t="shared" si="420"/>
        <v>0</v>
      </c>
      <c r="Q688" s="478">
        <f t="shared" si="421"/>
        <v>0</v>
      </c>
      <c r="R688" s="478">
        <f t="shared" si="422"/>
        <v>0</v>
      </c>
      <c r="S688" s="478" t="str">
        <f t="shared" si="423"/>
        <v>Y</v>
      </c>
      <c r="T688" s="478">
        <f t="shared" si="424"/>
        <v>0</v>
      </c>
      <c r="U688" s="478">
        <f t="shared" si="425"/>
        <v>0</v>
      </c>
      <c r="V688" s="478">
        <f t="shared" si="426"/>
        <v>0</v>
      </c>
      <c r="W688" s="478">
        <f t="shared" si="427"/>
        <v>0</v>
      </c>
      <c r="X688" s="478">
        <f t="shared" si="428"/>
        <v>0</v>
      </c>
      <c r="Y688" s="478">
        <f t="shared" si="429"/>
        <v>0</v>
      </c>
      <c r="Z688" s="478">
        <f t="shared" si="430"/>
        <v>0</v>
      </c>
      <c r="AA688" s="478" t="str">
        <f t="shared" si="431"/>
        <v>Y</v>
      </c>
      <c r="AB688" s="478" t="str">
        <f t="shared" si="432"/>
        <v>Facility</v>
      </c>
    </row>
    <row r="689" spans="1:28" x14ac:dyDescent="0.2">
      <c r="A689" s="169"/>
      <c r="B689" s="169"/>
      <c r="C689" s="475">
        <v>11100</v>
      </c>
      <c r="D689" s="475">
        <v>1050</v>
      </c>
      <c r="E689" s="477" t="str">
        <f t="shared" si="410"/>
        <v>Boorowa</v>
      </c>
      <c r="F689" s="477" t="str">
        <f t="shared" si="411"/>
        <v>N</v>
      </c>
      <c r="G689" s="477">
        <f t="shared" si="412"/>
        <v>9</v>
      </c>
      <c r="H689" s="477">
        <f t="shared" si="413"/>
        <v>0</v>
      </c>
      <c r="I689" s="478">
        <f t="shared" si="414"/>
        <v>2625</v>
      </c>
      <c r="J689" s="454"/>
      <c r="K689" s="478">
        <f t="shared" si="415"/>
        <v>1920</v>
      </c>
      <c r="L689" s="478">
        <f t="shared" si="416"/>
        <v>0</v>
      </c>
      <c r="M689" s="478" t="str">
        <f t="shared" si="417"/>
        <v>Y</v>
      </c>
      <c r="N689" s="478">
        <f t="shared" si="418"/>
        <v>0</v>
      </c>
      <c r="O689" s="478" t="str">
        <f t="shared" si="419"/>
        <v>Y</v>
      </c>
      <c r="P689" s="478">
        <f t="shared" si="420"/>
        <v>0</v>
      </c>
      <c r="Q689" s="478">
        <f t="shared" si="421"/>
        <v>0</v>
      </c>
      <c r="R689" s="478">
        <f t="shared" si="422"/>
        <v>0</v>
      </c>
      <c r="S689" s="478" t="str">
        <f t="shared" si="423"/>
        <v>Y</v>
      </c>
      <c r="T689" s="478">
        <f t="shared" si="424"/>
        <v>0</v>
      </c>
      <c r="U689" s="478">
        <f t="shared" si="425"/>
        <v>0</v>
      </c>
      <c r="V689" s="478">
        <f t="shared" si="426"/>
        <v>0</v>
      </c>
      <c r="W689" s="478">
        <f t="shared" si="427"/>
        <v>0</v>
      </c>
      <c r="X689" s="478">
        <f t="shared" si="428"/>
        <v>0</v>
      </c>
      <c r="Y689" s="478">
        <f t="shared" si="429"/>
        <v>0</v>
      </c>
      <c r="Z689" s="478">
        <f t="shared" si="430"/>
        <v>0</v>
      </c>
      <c r="AA689" s="478" t="str">
        <f t="shared" si="431"/>
        <v>Y</v>
      </c>
      <c r="AB689" s="478" t="str">
        <f t="shared" si="432"/>
        <v>Facility</v>
      </c>
    </row>
    <row r="690" spans="1:28" x14ac:dyDescent="0.2">
      <c r="A690" s="169"/>
      <c r="B690" s="169"/>
      <c r="C690" s="475">
        <v>12150</v>
      </c>
      <c r="D690" s="475">
        <v>2060</v>
      </c>
      <c r="E690" s="477" t="str">
        <f t="shared" si="410"/>
        <v>Cooma-Monaro</v>
      </c>
      <c r="F690" s="477" t="str">
        <f t="shared" si="411"/>
        <v>N</v>
      </c>
      <c r="G690" s="477">
        <f t="shared" si="412"/>
        <v>10</v>
      </c>
      <c r="H690" s="477">
        <f t="shared" si="413"/>
        <v>0</v>
      </c>
      <c r="I690" s="478">
        <f t="shared" si="414"/>
        <v>10145</v>
      </c>
      <c r="J690" s="454"/>
      <c r="K690" s="478">
        <f t="shared" si="415"/>
        <v>5181</v>
      </c>
      <c r="L690" s="478">
        <f t="shared" si="416"/>
        <v>0</v>
      </c>
      <c r="M690" s="478" t="str">
        <f t="shared" si="417"/>
        <v>Y</v>
      </c>
      <c r="N690" s="478">
        <f t="shared" si="418"/>
        <v>0</v>
      </c>
      <c r="O690" s="478" t="str">
        <f t="shared" si="419"/>
        <v>Y</v>
      </c>
      <c r="P690" s="478">
        <f t="shared" si="420"/>
        <v>0</v>
      </c>
      <c r="Q690" s="478">
        <f t="shared" si="421"/>
        <v>0</v>
      </c>
      <c r="R690" s="478">
        <f t="shared" si="422"/>
        <v>0</v>
      </c>
      <c r="S690" s="478" t="str">
        <f t="shared" si="423"/>
        <v>Y</v>
      </c>
      <c r="T690" s="478">
        <f t="shared" si="424"/>
        <v>0</v>
      </c>
      <c r="U690" s="478">
        <f t="shared" si="425"/>
        <v>0</v>
      </c>
      <c r="V690" s="478">
        <f t="shared" si="426"/>
        <v>0</v>
      </c>
      <c r="W690" s="478" t="str">
        <f t="shared" si="427"/>
        <v>Y</v>
      </c>
      <c r="X690" s="478">
        <f t="shared" si="428"/>
        <v>0</v>
      </c>
      <c r="Y690" s="478">
        <f t="shared" si="429"/>
        <v>0</v>
      </c>
      <c r="Z690" s="478">
        <f t="shared" si="430"/>
        <v>0</v>
      </c>
      <c r="AA690" s="478" t="str">
        <f t="shared" si="431"/>
        <v>Y</v>
      </c>
      <c r="AB690" s="478" t="str">
        <f t="shared" si="432"/>
        <v>Facility</v>
      </c>
    </row>
    <row r="691" spans="1:28" x14ac:dyDescent="0.2">
      <c r="A691" s="169"/>
      <c r="B691" s="169"/>
      <c r="C691" s="475">
        <v>12850</v>
      </c>
      <c r="D691" s="475">
        <v>2750</v>
      </c>
      <c r="E691" s="477" t="str">
        <f t="shared" si="410"/>
        <v>Eurobodalla</v>
      </c>
      <c r="F691" s="477" t="str">
        <f t="shared" si="411"/>
        <v>N</v>
      </c>
      <c r="G691" s="477">
        <f t="shared" si="412"/>
        <v>4</v>
      </c>
      <c r="H691" s="477">
        <f t="shared" si="413"/>
        <v>0</v>
      </c>
      <c r="I691" s="478">
        <f t="shared" si="414"/>
        <v>37882</v>
      </c>
      <c r="J691" s="454"/>
      <c r="K691" s="478">
        <f t="shared" si="415"/>
        <v>23556</v>
      </c>
      <c r="L691" s="478">
        <f t="shared" si="416"/>
        <v>0</v>
      </c>
      <c r="M691" s="478" t="str">
        <f t="shared" si="417"/>
        <v>Y</v>
      </c>
      <c r="N691" s="478">
        <f t="shared" si="418"/>
        <v>0</v>
      </c>
      <c r="O691" s="478" t="str">
        <f t="shared" si="419"/>
        <v>Y</v>
      </c>
      <c r="P691" s="478">
        <f t="shared" si="420"/>
        <v>0</v>
      </c>
      <c r="Q691" s="478">
        <f t="shared" si="421"/>
        <v>0</v>
      </c>
      <c r="R691" s="478">
        <f t="shared" si="422"/>
        <v>0</v>
      </c>
      <c r="S691" s="478" t="str">
        <f t="shared" si="423"/>
        <v>Y</v>
      </c>
      <c r="T691" s="478">
        <f t="shared" si="424"/>
        <v>0</v>
      </c>
      <c r="U691" s="478" t="str">
        <f t="shared" si="425"/>
        <v>Y</v>
      </c>
      <c r="V691" s="478">
        <f t="shared" si="426"/>
        <v>0</v>
      </c>
      <c r="W691" s="478">
        <f t="shared" si="427"/>
        <v>0</v>
      </c>
      <c r="X691" s="478">
        <f t="shared" si="428"/>
        <v>0</v>
      </c>
      <c r="Y691" s="478" t="str">
        <f t="shared" si="429"/>
        <v>Y</v>
      </c>
      <c r="Z691" s="478">
        <f t="shared" si="430"/>
        <v>0</v>
      </c>
      <c r="AA691" s="478" t="str">
        <f t="shared" si="431"/>
        <v>Y</v>
      </c>
      <c r="AB691" s="478" t="str">
        <f t="shared" si="432"/>
        <v>Facility</v>
      </c>
    </row>
    <row r="692" spans="1:28" x14ac:dyDescent="0.2">
      <c r="A692" s="169"/>
      <c r="B692" s="169"/>
      <c r="C692" s="475">
        <v>13320</v>
      </c>
      <c r="D692" s="475">
        <v>3310</v>
      </c>
      <c r="E692" s="477" t="str">
        <f t="shared" si="410"/>
        <v>Goulburn Mulwarree</v>
      </c>
      <c r="F692" s="477" t="str">
        <f t="shared" si="411"/>
        <v>N</v>
      </c>
      <c r="G692" s="477">
        <f t="shared" si="412"/>
        <v>4</v>
      </c>
      <c r="H692" s="477">
        <f t="shared" si="413"/>
        <v>0</v>
      </c>
      <c r="I692" s="478">
        <f t="shared" si="414"/>
        <v>29550</v>
      </c>
      <c r="J692" s="454"/>
      <c r="K692" s="478">
        <f t="shared" si="415"/>
        <v>15580</v>
      </c>
      <c r="L692" s="478">
        <f t="shared" si="416"/>
        <v>0</v>
      </c>
      <c r="M692" s="478" t="str">
        <f t="shared" si="417"/>
        <v>Y</v>
      </c>
      <c r="N692" s="478">
        <f t="shared" si="418"/>
        <v>0</v>
      </c>
      <c r="O692" s="478" t="str">
        <f t="shared" si="419"/>
        <v>Y</v>
      </c>
      <c r="P692" s="478">
        <f t="shared" si="420"/>
        <v>0</v>
      </c>
      <c r="Q692" s="478">
        <f t="shared" si="421"/>
        <v>0</v>
      </c>
      <c r="R692" s="478">
        <f t="shared" si="422"/>
        <v>0</v>
      </c>
      <c r="S692" s="478" t="str">
        <f t="shared" si="423"/>
        <v>Y</v>
      </c>
      <c r="T692" s="478">
        <f t="shared" si="424"/>
        <v>0</v>
      </c>
      <c r="U692" s="478">
        <f t="shared" si="425"/>
        <v>0</v>
      </c>
      <c r="V692" s="478">
        <f t="shared" si="426"/>
        <v>0</v>
      </c>
      <c r="W692" s="478" t="str">
        <f t="shared" si="427"/>
        <v>Y</v>
      </c>
      <c r="X692" s="478">
        <f t="shared" si="428"/>
        <v>0</v>
      </c>
      <c r="Y692" s="478" t="str">
        <f t="shared" si="429"/>
        <v>Y</v>
      </c>
      <c r="Z692" s="478">
        <f t="shared" si="430"/>
        <v>0</v>
      </c>
      <c r="AA692" s="478" t="str">
        <f t="shared" si="431"/>
        <v>Y</v>
      </c>
      <c r="AB692" s="478" t="str">
        <f t="shared" si="432"/>
        <v>Facility</v>
      </c>
    </row>
    <row r="693" spans="1:28" x14ac:dyDescent="0.2">
      <c r="A693" s="169"/>
      <c r="B693" s="169"/>
      <c r="C693" s="475">
        <v>13800</v>
      </c>
      <c r="D693" s="475">
        <v>3700</v>
      </c>
      <c r="E693" s="477" t="str">
        <f t="shared" si="410"/>
        <v xml:space="preserve">Harden </v>
      </c>
      <c r="F693" s="477" t="str">
        <f t="shared" si="411"/>
        <v>N</v>
      </c>
      <c r="G693" s="477">
        <f t="shared" si="412"/>
        <v>9</v>
      </c>
      <c r="H693" s="477">
        <f t="shared" si="413"/>
        <v>0</v>
      </c>
      <c r="I693" s="478">
        <f t="shared" si="414"/>
        <v>3706</v>
      </c>
      <c r="J693" s="454"/>
      <c r="K693" s="478">
        <f t="shared" si="415"/>
        <v>2449</v>
      </c>
      <c r="L693" s="478">
        <f t="shared" si="416"/>
        <v>0</v>
      </c>
      <c r="M693" s="478" t="str">
        <f t="shared" si="417"/>
        <v>Y</v>
      </c>
      <c r="N693" s="478">
        <f t="shared" si="418"/>
        <v>0</v>
      </c>
      <c r="O693" s="478" t="str">
        <f t="shared" si="419"/>
        <v>Y</v>
      </c>
      <c r="P693" s="478">
        <f t="shared" si="420"/>
        <v>0</v>
      </c>
      <c r="Q693" s="478">
        <f t="shared" si="421"/>
        <v>0</v>
      </c>
      <c r="R693" s="478">
        <f t="shared" si="422"/>
        <v>0</v>
      </c>
      <c r="S693" s="478" t="str">
        <f t="shared" si="423"/>
        <v>Y</v>
      </c>
      <c r="T693" s="478">
        <f t="shared" si="424"/>
        <v>0</v>
      </c>
      <c r="U693" s="478">
        <f t="shared" si="425"/>
        <v>0</v>
      </c>
      <c r="V693" s="478">
        <f t="shared" si="426"/>
        <v>0</v>
      </c>
      <c r="W693" s="478" t="str">
        <f t="shared" si="427"/>
        <v>Y</v>
      </c>
      <c r="X693" s="478">
        <f t="shared" si="428"/>
        <v>0</v>
      </c>
      <c r="Y693" s="478">
        <f t="shared" si="429"/>
        <v>0</v>
      </c>
      <c r="Z693" s="478">
        <f t="shared" si="430"/>
        <v>0</v>
      </c>
      <c r="AA693" s="478" t="str">
        <f t="shared" si="431"/>
        <v>Y</v>
      </c>
      <c r="AB693" s="478" t="str">
        <f t="shared" si="432"/>
        <v>Facility</v>
      </c>
    </row>
    <row r="694" spans="1:28" x14ac:dyDescent="0.2">
      <c r="A694" s="169"/>
      <c r="B694" s="169"/>
      <c r="C694" s="475">
        <v>16250</v>
      </c>
      <c r="D694" s="475">
        <v>6180</v>
      </c>
      <c r="E694" s="477" t="str">
        <f t="shared" si="410"/>
        <v>Palerang</v>
      </c>
      <c r="F694" s="477" t="str">
        <f t="shared" si="411"/>
        <v>N</v>
      </c>
      <c r="G694" s="477">
        <f t="shared" si="412"/>
        <v>11</v>
      </c>
      <c r="H694" s="477">
        <f t="shared" si="413"/>
        <v>0</v>
      </c>
      <c r="I694" s="478">
        <f t="shared" si="414"/>
        <v>15897</v>
      </c>
      <c r="J694" s="454"/>
      <c r="K694" s="478">
        <f t="shared" si="415"/>
        <v>8061</v>
      </c>
      <c r="L694" s="478">
        <f t="shared" si="416"/>
        <v>0</v>
      </c>
      <c r="M694" s="478" t="str">
        <f t="shared" si="417"/>
        <v>Y</v>
      </c>
      <c r="N694" s="478">
        <f t="shared" si="418"/>
        <v>0</v>
      </c>
      <c r="O694" s="478" t="str">
        <f t="shared" si="419"/>
        <v>Y</v>
      </c>
      <c r="P694" s="478">
        <f t="shared" si="420"/>
        <v>0</v>
      </c>
      <c r="Q694" s="478">
        <f t="shared" si="421"/>
        <v>0</v>
      </c>
      <c r="R694" s="478">
        <f t="shared" si="422"/>
        <v>0</v>
      </c>
      <c r="S694" s="478" t="str">
        <f t="shared" si="423"/>
        <v>Y</v>
      </c>
      <c r="T694" s="478">
        <f t="shared" si="424"/>
        <v>0</v>
      </c>
      <c r="U694" s="478">
        <f t="shared" si="425"/>
        <v>0</v>
      </c>
      <c r="V694" s="478">
        <f t="shared" si="426"/>
        <v>0</v>
      </c>
      <c r="W694" s="478" t="str">
        <f t="shared" si="427"/>
        <v>Y</v>
      </c>
      <c r="X694" s="478">
        <f t="shared" si="428"/>
        <v>0</v>
      </c>
      <c r="Y694" s="478">
        <f t="shared" si="429"/>
        <v>0</v>
      </c>
      <c r="Z694" s="478">
        <f t="shared" si="430"/>
        <v>0</v>
      </c>
      <c r="AA694" s="478" t="str">
        <f t="shared" si="431"/>
        <v>Y</v>
      </c>
      <c r="AB694" s="478" t="str">
        <f t="shared" si="432"/>
        <v>Facility</v>
      </c>
    </row>
    <row r="695" spans="1:28" x14ac:dyDescent="0.2">
      <c r="A695" s="169"/>
      <c r="B695" s="169"/>
      <c r="C695" s="475">
        <v>16550</v>
      </c>
      <c r="D695" s="475">
        <v>6470</v>
      </c>
      <c r="E695" s="477" t="str">
        <f t="shared" si="410"/>
        <v>Queanbeyan</v>
      </c>
      <c r="F695" s="477" t="str">
        <f t="shared" si="411"/>
        <v>N</v>
      </c>
      <c r="G695" s="477">
        <f t="shared" si="412"/>
        <v>4</v>
      </c>
      <c r="H695" s="477">
        <f t="shared" si="413"/>
        <v>0</v>
      </c>
      <c r="I695" s="478">
        <f t="shared" si="414"/>
        <v>40657</v>
      </c>
      <c r="J695" s="454"/>
      <c r="K695" s="478">
        <f t="shared" si="415"/>
        <v>17280</v>
      </c>
      <c r="L695" s="478">
        <f t="shared" si="416"/>
        <v>0</v>
      </c>
      <c r="M695" s="478" t="str">
        <f t="shared" si="417"/>
        <v>Y</v>
      </c>
      <c r="N695" s="478">
        <f t="shared" si="418"/>
        <v>0</v>
      </c>
      <c r="O695" s="478" t="str">
        <f t="shared" si="419"/>
        <v>Y</v>
      </c>
      <c r="P695" s="478">
        <f t="shared" si="420"/>
        <v>0</v>
      </c>
      <c r="Q695" s="478">
        <f t="shared" si="421"/>
        <v>0</v>
      </c>
      <c r="R695" s="478">
        <f t="shared" si="422"/>
        <v>0</v>
      </c>
      <c r="S695" s="478" t="str">
        <f t="shared" si="423"/>
        <v>Y</v>
      </c>
      <c r="T695" s="478">
        <f t="shared" si="424"/>
        <v>0</v>
      </c>
      <c r="U695" s="478" t="str">
        <f t="shared" si="425"/>
        <v>Y</v>
      </c>
      <c r="V695" s="478">
        <f t="shared" si="426"/>
        <v>0</v>
      </c>
      <c r="W695" s="478">
        <f t="shared" si="427"/>
        <v>0</v>
      </c>
      <c r="X695" s="478">
        <f t="shared" si="428"/>
        <v>0</v>
      </c>
      <c r="Y695" s="478" t="str">
        <f t="shared" si="429"/>
        <v>Y</v>
      </c>
      <c r="Z695" s="478">
        <f t="shared" si="430"/>
        <v>0</v>
      </c>
      <c r="AA695" s="478" t="str">
        <f t="shared" si="431"/>
        <v>Y</v>
      </c>
      <c r="AB695" s="478" t="str">
        <f t="shared" si="432"/>
        <v>Facility</v>
      </c>
    </row>
    <row r="696" spans="1:28" x14ac:dyDescent="0.2">
      <c r="A696" s="169"/>
      <c r="B696" s="169"/>
      <c r="C696" s="475">
        <v>17100</v>
      </c>
      <c r="D696" s="475">
        <v>7050</v>
      </c>
      <c r="E696" s="477" t="str">
        <f t="shared" si="410"/>
        <v>Snowy River</v>
      </c>
      <c r="F696" s="477" t="str">
        <f t="shared" si="411"/>
        <v>N</v>
      </c>
      <c r="G696" s="477">
        <f t="shared" si="412"/>
        <v>10</v>
      </c>
      <c r="H696" s="477">
        <f t="shared" si="413"/>
        <v>0</v>
      </c>
      <c r="I696" s="478">
        <f t="shared" si="414"/>
        <v>8178</v>
      </c>
      <c r="J696" s="454"/>
      <c r="K696" s="478">
        <f t="shared" si="415"/>
        <v>5941</v>
      </c>
      <c r="L696" s="478">
        <f t="shared" si="416"/>
        <v>0</v>
      </c>
      <c r="M696" s="478" t="str">
        <f t="shared" si="417"/>
        <v>Y</v>
      </c>
      <c r="N696" s="478">
        <f t="shared" si="418"/>
        <v>0</v>
      </c>
      <c r="O696" s="478" t="str">
        <f t="shared" si="419"/>
        <v>Y</v>
      </c>
      <c r="P696" s="478">
        <f t="shared" si="420"/>
        <v>0</v>
      </c>
      <c r="Q696" s="478">
        <f t="shared" si="421"/>
        <v>0</v>
      </c>
      <c r="R696" s="478">
        <f t="shared" si="422"/>
        <v>0</v>
      </c>
      <c r="S696" s="478" t="str">
        <f t="shared" si="423"/>
        <v>Y</v>
      </c>
      <c r="T696" s="478">
        <f t="shared" si="424"/>
        <v>0</v>
      </c>
      <c r="U696" s="478">
        <f t="shared" si="425"/>
        <v>0</v>
      </c>
      <c r="V696" s="478">
        <f t="shared" si="426"/>
        <v>0</v>
      </c>
      <c r="W696" s="478">
        <f t="shared" si="427"/>
        <v>0</v>
      </c>
      <c r="X696" s="478">
        <f t="shared" si="428"/>
        <v>0</v>
      </c>
      <c r="Y696" s="478">
        <f t="shared" si="429"/>
        <v>0</v>
      </c>
      <c r="Z696" s="478">
        <f t="shared" si="430"/>
        <v>0</v>
      </c>
      <c r="AA696" s="478" t="str">
        <f t="shared" si="431"/>
        <v>Y</v>
      </c>
      <c r="AB696" s="478" t="str">
        <f t="shared" si="432"/>
        <v>Facility</v>
      </c>
    </row>
    <row r="697" spans="1:28" x14ac:dyDescent="0.2">
      <c r="A697" s="169"/>
      <c r="B697" s="169"/>
      <c r="C697" s="475">
        <v>17640</v>
      </c>
      <c r="D697" s="475">
        <v>7640</v>
      </c>
      <c r="E697" s="477" t="str">
        <f t="shared" si="410"/>
        <v>Upper Lachlan</v>
      </c>
      <c r="F697" s="477" t="str">
        <f t="shared" si="411"/>
        <v>N</v>
      </c>
      <c r="G697" s="477">
        <f t="shared" si="412"/>
        <v>10</v>
      </c>
      <c r="H697" s="477">
        <f t="shared" si="413"/>
        <v>0</v>
      </c>
      <c r="I697" s="478">
        <f t="shared" si="414"/>
        <v>7876</v>
      </c>
      <c r="J697" s="454"/>
      <c r="K697" s="478">
        <f t="shared" si="415"/>
        <v>6035</v>
      </c>
      <c r="L697" s="478">
        <f t="shared" si="416"/>
        <v>0</v>
      </c>
      <c r="M697" s="478" t="str">
        <f t="shared" si="417"/>
        <v>Y</v>
      </c>
      <c r="N697" s="478">
        <f t="shared" si="418"/>
        <v>0</v>
      </c>
      <c r="O697" s="478" t="str">
        <f t="shared" si="419"/>
        <v>Y</v>
      </c>
      <c r="P697" s="478">
        <f t="shared" si="420"/>
        <v>0</v>
      </c>
      <c r="Q697" s="478">
        <f t="shared" si="421"/>
        <v>0</v>
      </c>
      <c r="R697" s="478">
        <f t="shared" si="422"/>
        <v>0</v>
      </c>
      <c r="S697" s="478" t="str">
        <f t="shared" si="423"/>
        <v>Y</v>
      </c>
      <c r="T697" s="478">
        <f t="shared" si="424"/>
        <v>0</v>
      </c>
      <c r="U697" s="478">
        <f t="shared" si="425"/>
        <v>0</v>
      </c>
      <c r="V697" s="478">
        <f t="shared" si="426"/>
        <v>0</v>
      </c>
      <c r="W697" s="478">
        <f t="shared" si="427"/>
        <v>0</v>
      </c>
      <c r="X697" s="478">
        <f t="shared" si="428"/>
        <v>0</v>
      </c>
      <c r="Y697" s="478">
        <f t="shared" si="429"/>
        <v>0</v>
      </c>
      <c r="Z697" s="478">
        <f t="shared" si="430"/>
        <v>0</v>
      </c>
      <c r="AA697" s="478" t="str">
        <f t="shared" si="431"/>
        <v>Y</v>
      </c>
      <c r="AB697" s="478" t="str">
        <f t="shared" si="432"/>
        <v>Facility</v>
      </c>
    </row>
    <row r="698" spans="1:28" x14ac:dyDescent="0.2">
      <c r="A698" s="169"/>
      <c r="B698" s="169"/>
      <c r="C698" s="475">
        <v>18710</v>
      </c>
      <c r="D698" s="475">
        <v>8710</v>
      </c>
      <c r="E698" s="477" t="str">
        <f t="shared" si="410"/>
        <v>Yass</v>
      </c>
      <c r="F698" s="477" t="str">
        <f t="shared" si="411"/>
        <v>N</v>
      </c>
      <c r="G698" s="477">
        <f t="shared" si="412"/>
        <v>11</v>
      </c>
      <c r="H698" s="477">
        <f t="shared" si="413"/>
        <v>0</v>
      </c>
      <c r="I698" s="478">
        <f t="shared" si="414"/>
        <v>16564</v>
      </c>
      <c r="J698" s="454"/>
      <c r="K698" s="478">
        <f t="shared" si="415"/>
        <v>7181</v>
      </c>
      <c r="L698" s="478">
        <f t="shared" si="416"/>
        <v>0</v>
      </c>
      <c r="M698" s="478" t="str">
        <f t="shared" si="417"/>
        <v>Y</v>
      </c>
      <c r="N698" s="478">
        <f t="shared" si="418"/>
        <v>0</v>
      </c>
      <c r="O698" s="478" t="str">
        <f t="shared" si="419"/>
        <v>Y</v>
      </c>
      <c r="P698" s="478">
        <f t="shared" si="420"/>
        <v>0</v>
      </c>
      <c r="Q698" s="478">
        <f t="shared" si="421"/>
        <v>0</v>
      </c>
      <c r="R698" s="478">
        <f t="shared" si="422"/>
        <v>0</v>
      </c>
      <c r="S698" s="478" t="str">
        <f t="shared" si="423"/>
        <v>Y</v>
      </c>
      <c r="T698" s="478">
        <f t="shared" si="424"/>
        <v>0</v>
      </c>
      <c r="U698" s="478">
        <f t="shared" si="425"/>
        <v>0</v>
      </c>
      <c r="V698" s="478">
        <f t="shared" si="426"/>
        <v>0</v>
      </c>
      <c r="W698" s="478">
        <f t="shared" si="427"/>
        <v>0</v>
      </c>
      <c r="X698" s="478">
        <f t="shared" si="428"/>
        <v>0</v>
      </c>
      <c r="Y698" s="478">
        <f t="shared" si="429"/>
        <v>0</v>
      </c>
      <c r="Z698" s="478">
        <f t="shared" si="430"/>
        <v>0</v>
      </c>
      <c r="AA698" s="478" t="str">
        <f t="shared" si="431"/>
        <v>Y</v>
      </c>
      <c r="AB698" s="478" t="str">
        <f t="shared" si="432"/>
        <v>Facility</v>
      </c>
    </row>
    <row r="699" spans="1:28" ht="13.5" thickBot="1" x14ac:dyDescent="0.25">
      <c r="A699" s="169"/>
      <c r="B699" s="169"/>
      <c r="C699" s="475">
        <v>18750</v>
      </c>
      <c r="D699" s="506">
        <v>8750</v>
      </c>
      <c r="E699" s="477" t="str">
        <f t="shared" si="410"/>
        <v>Young</v>
      </c>
      <c r="F699" s="477" t="str">
        <f t="shared" si="411"/>
        <v>N</v>
      </c>
      <c r="G699" s="477">
        <f t="shared" si="412"/>
        <v>11</v>
      </c>
      <c r="H699" s="477">
        <f t="shared" si="413"/>
        <v>0</v>
      </c>
      <c r="I699" s="478">
        <f t="shared" si="414"/>
        <v>12588</v>
      </c>
      <c r="J699" s="454"/>
      <c r="K699" s="478">
        <f t="shared" si="415"/>
        <v>6907</v>
      </c>
      <c r="L699" s="478">
        <f t="shared" si="416"/>
        <v>0</v>
      </c>
      <c r="M699" s="478" t="str">
        <f t="shared" si="417"/>
        <v>Y</v>
      </c>
      <c r="N699" s="478">
        <f t="shared" si="418"/>
        <v>0</v>
      </c>
      <c r="O699" s="478" t="str">
        <f t="shared" si="419"/>
        <v>Y</v>
      </c>
      <c r="P699" s="478">
        <f t="shared" si="420"/>
        <v>0</v>
      </c>
      <c r="Q699" s="478">
        <f t="shared" si="421"/>
        <v>0</v>
      </c>
      <c r="R699" s="478">
        <f t="shared" si="422"/>
        <v>0</v>
      </c>
      <c r="S699" s="478" t="str">
        <f t="shared" si="423"/>
        <v>Y</v>
      </c>
      <c r="T699" s="478">
        <f t="shared" si="424"/>
        <v>0</v>
      </c>
      <c r="U699" s="478" t="str">
        <f t="shared" si="425"/>
        <v>Y</v>
      </c>
      <c r="V699" s="478">
        <f t="shared" si="426"/>
        <v>0</v>
      </c>
      <c r="W699" s="478">
        <f t="shared" si="427"/>
        <v>0</v>
      </c>
      <c r="X699" s="478">
        <f t="shared" si="428"/>
        <v>0</v>
      </c>
      <c r="Y699" s="478">
        <f t="shared" si="429"/>
        <v>0</v>
      </c>
      <c r="Z699" s="478">
        <f t="shared" si="430"/>
        <v>0</v>
      </c>
      <c r="AA699" s="478" t="str">
        <f t="shared" si="431"/>
        <v>Y</v>
      </c>
      <c r="AB699" s="478" t="str">
        <f t="shared" si="432"/>
        <v>Facility</v>
      </c>
    </row>
    <row r="700" spans="1:28" ht="13.5" thickTop="1" x14ac:dyDescent="0.2">
      <c r="A700" s="169"/>
      <c r="B700" s="169"/>
      <c r="C700" s="479"/>
      <c r="D700" s="479"/>
      <c r="E700" s="492" t="s">
        <v>489</v>
      </c>
      <c r="F700" s="492"/>
      <c r="G700" s="492"/>
      <c r="H700" s="479"/>
      <c r="I700" s="481">
        <f>COUNTIF(I687:I699,"&gt;0")</f>
        <v>13</v>
      </c>
      <c r="J700" s="480"/>
      <c r="K700" s="481">
        <f>COUNTIF(K687:K699,"&gt;0")</f>
        <v>13</v>
      </c>
      <c r="L700"/>
      <c r="M700"/>
      <c r="N700"/>
      <c r="O700"/>
      <c r="P700"/>
      <c r="Q700"/>
      <c r="R700"/>
      <c r="S700"/>
      <c r="T700"/>
      <c r="U700"/>
      <c r="V700"/>
      <c r="W700"/>
      <c r="Y700"/>
    </row>
    <row r="701" spans="1:28" x14ac:dyDescent="0.2">
      <c r="A701" s="169"/>
      <c r="B701" s="169"/>
      <c r="C701" s="475"/>
      <c r="D701" s="475"/>
      <c r="E701" s="482" t="s">
        <v>490</v>
      </c>
      <c r="F701" s="482"/>
      <c r="G701" s="482"/>
      <c r="H701" s="475"/>
      <c r="I701" s="484">
        <f>SUM(I687:I699)</f>
        <v>221573</v>
      </c>
      <c r="J701" s="483"/>
      <c r="K701" s="484">
        <f>SUM(K687:K699)</f>
        <v>117765</v>
      </c>
      <c r="L701"/>
      <c r="M701"/>
      <c r="N701"/>
      <c r="O701"/>
      <c r="P701"/>
      <c r="Q701"/>
      <c r="R701"/>
      <c r="S701"/>
      <c r="T701"/>
      <c r="U701"/>
      <c r="V701"/>
      <c r="W701"/>
      <c r="Y701"/>
    </row>
    <row r="702" spans="1:28" x14ac:dyDescent="0.2">
      <c r="A702" s="169"/>
      <c r="B702" s="169"/>
      <c r="C702" s="475"/>
      <c r="D702" s="475"/>
      <c r="E702" s="482" t="s">
        <v>491</v>
      </c>
      <c r="F702" s="482"/>
      <c r="G702" s="482"/>
      <c r="H702" s="475"/>
      <c r="I702" s="478">
        <f>MIN(I687:I699)</f>
        <v>2430</v>
      </c>
      <c r="J702" s="483"/>
      <c r="K702" s="478">
        <f>MIN(K687:K699)</f>
        <v>1380</v>
      </c>
      <c r="L702"/>
      <c r="M702"/>
      <c r="N702"/>
      <c r="O702"/>
      <c r="P702"/>
      <c r="Q702"/>
      <c r="R702"/>
      <c r="S702"/>
      <c r="T702"/>
      <c r="U702"/>
      <c r="V702"/>
      <c r="W702"/>
      <c r="Y702"/>
    </row>
    <row r="703" spans="1:28" x14ac:dyDescent="0.2">
      <c r="A703" s="169"/>
      <c r="B703" s="169"/>
      <c r="C703" s="475"/>
      <c r="D703" s="475"/>
      <c r="E703" s="482" t="s">
        <v>492</v>
      </c>
      <c r="F703" s="482"/>
      <c r="G703" s="482"/>
      <c r="H703" s="475"/>
      <c r="I703" s="478">
        <f>MAX(I687:I699)</f>
        <v>40657</v>
      </c>
      <c r="J703" s="483"/>
      <c r="K703" s="478">
        <f>MAX(K687:K699)</f>
        <v>23556</v>
      </c>
      <c r="L703"/>
      <c r="M703"/>
      <c r="N703"/>
      <c r="O703"/>
      <c r="P703"/>
      <c r="Q703"/>
      <c r="R703"/>
      <c r="S703"/>
      <c r="T703"/>
      <c r="U703"/>
      <c r="V703"/>
      <c r="W703"/>
      <c r="Y703"/>
    </row>
    <row r="704" spans="1:28" x14ac:dyDescent="0.2">
      <c r="A704" s="169"/>
      <c r="B704" s="169"/>
      <c r="C704" s="475"/>
      <c r="D704" s="475"/>
      <c r="E704" s="482" t="s">
        <v>493</v>
      </c>
      <c r="F704" s="482"/>
      <c r="G704" s="482"/>
      <c r="H704" s="475"/>
      <c r="I704" s="478">
        <f>AVERAGE(I687:I699)</f>
        <v>17044.076923076922</v>
      </c>
      <c r="J704" s="483"/>
      <c r="K704" s="478">
        <f>AVERAGE(K687:K699)</f>
        <v>9058.8461538461543</v>
      </c>
      <c r="L704"/>
      <c r="M704"/>
      <c r="N704"/>
      <c r="O704"/>
      <c r="P704"/>
      <c r="Q704"/>
      <c r="R704"/>
      <c r="S704"/>
      <c r="T704"/>
      <c r="U704"/>
      <c r="V704"/>
      <c r="W704"/>
      <c r="Y704"/>
    </row>
    <row r="705" spans="1:28" ht="13.5" thickBot="1" x14ac:dyDescent="0.25">
      <c r="A705" s="169"/>
      <c r="B705" s="169"/>
      <c r="C705" s="485"/>
      <c r="D705" s="485"/>
      <c r="E705" s="486" t="s">
        <v>494</v>
      </c>
      <c r="F705" s="486"/>
      <c r="G705" s="486"/>
      <c r="H705" s="485"/>
      <c r="I705" s="487">
        <f>MEDIAN(I687:I699)</f>
        <v>12588</v>
      </c>
      <c r="J705" s="483"/>
      <c r="K705" s="487">
        <f>MEDIAN(K687:K699)</f>
        <v>6907</v>
      </c>
      <c r="L705"/>
      <c r="M705"/>
      <c r="N705"/>
      <c r="O705"/>
      <c r="P705"/>
      <c r="Q705"/>
      <c r="R705"/>
      <c r="S705"/>
      <c r="T705"/>
      <c r="U705"/>
      <c r="V705"/>
      <c r="W705"/>
      <c r="Y705"/>
    </row>
    <row r="706" spans="1:28" ht="13.5" thickTop="1" x14ac:dyDescent="0.2">
      <c r="A706" s="169"/>
      <c r="B706" s="169"/>
      <c r="G706"/>
      <c r="H706"/>
      <c r="I706" s="490"/>
      <c r="J706" s="468"/>
      <c r="K706" s="499"/>
      <c r="L706" s="499"/>
      <c r="M706" s="499"/>
      <c r="N706" s="499"/>
      <c r="O706" s="499"/>
      <c r="P706" s="499"/>
      <c r="Q706"/>
      <c r="R706"/>
      <c r="S706"/>
      <c r="T706"/>
      <c r="U706"/>
      <c r="V706"/>
      <c r="W706"/>
      <c r="Y706"/>
    </row>
    <row r="707" spans="1:28" ht="13.5" thickBot="1" x14ac:dyDescent="0.25">
      <c r="A707" s="169"/>
      <c r="B707" s="169"/>
      <c r="C707" s="502"/>
      <c r="D707" s="502"/>
      <c r="E707" s="507" t="s">
        <v>501</v>
      </c>
      <c r="F707" s="508"/>
      <c r="G707" s="507"/>
      <c r="H707" s="507"/>
      <c r="I707" s="490"/>
      <c r="J707" s="468"/>
      <c r="K707" s="499"/>
      <c r="L707" s="499"/>
      <c r="M707" s="499"/>
      <c r="N707" s="499"/>
      <c r="O707" s="499"/>
      <c r="P707" s="499"/>
      <c r="Q707"/>
      <c r="R707"/>
      <c r="S707"/>
      <c r="T707"/>
      <c r="U707"/>
      <c r="V707"/>
      <c r="W707"/>
      <c r="Y707"/>
    </row>
    <row r="708" spans="1:28" ht="13.5" thickTop="1" x14ac:dyDescent="0.2">
      <c r="A708" s="169"/>
      <c r="B708" s="169"/>
      <c r="C708" s="475">
        <v>10050</v>
      </c>
      <c r="D708" s="475">
        <v>50</v>
      </c>
      <c r="E708" s="477" t="str">
        <f t="shared" ref="E708:E717" si="433">VLOOKUP($D708,$D$3:$AB$155,2,FALSE)</f>
        <v>Albury</v>
      </c>
      <c r="F708" s="477" t="str">
        <f t="shared" ref="F708:F717" si="434">VLOOKUP($D708,$D$3:$AB$155,3,FALSE)</f>
        <v>N</v>
      </c>
      <c r="G708" s="477">
        <f t="shared" ref="G708:G717" si="435">VLOOKUP($D708,$D$3:$AB$155,4,FALSE)</f>
        <v>4</v>
      </c>
      <c r="H708" s="477">
        <f t="shared" ref="H708:H717" si="436">VLOOKUP($D708,$D$3:$AB$155,5,FALSE)</f>
        <v>0</v>
      </c>
      <c r="I708" s="478">
        <f t="shared" ref="I708:I717" si="437">VLOOKUP($D708,$D$3:$AB$155,6,FALSE)</f>
        <v>51722</v>
      </c>
      <c r="J708" s="454"/>
      <c r="K708" s="478">
        <f t="shared" ref="K708:K717" si="438">VLOOKUP($D708,$D$3:$AB$155,8,FALSE)</f>
        <v>22747</v>
      </c>
      <c r="L708" s="478">
        <f t="shared" ref="L708:L717" si="439">VLOOKUP($D708,$D$3:$AB$155,9,FALSE)</f>
        <v>0</v>
      </c>
      <c r="M708" s="478" t="str">
        <f t="shared" ref="M708:M717" si="440">VLOOKUP($D708,$D$3:$AB$155,10,FALSE)</f>
        <v>Y</v>
      </c>
      <c r="N708" s="478">
        <f t="shared" ref="N708:N717" si="441">VLOOKUP($D708,$D$3:$AB$155,11,FALSE)</f>
        <v>0</v>
      </c>
      <c r="O708" s="478" t="str">
        <f t="shared" ref="O708:O717" si="442">VLOOKUP($D708,$D$3:$AB$155,12,FALSE)</f>
        <v>Y</v>
      </c>
      <c r="P708" s="478">
        <f t="shared" ref="P708:P717" si="443">VLOOKUP($D708,$D$3:$AB$155,13,FALSE)</f>
        <v>0</v>
      </c>
      <c r="Q708" s="478">
        <f t="shared" ref="Q708:Q717" si="444">VLOOKUP($D708,$D$3:$AB$155,14,FALSE)</f>
        <v>0</v>
      </c>
      <c r="R708" s="478">
        <f t="shared" ref="R708:R717" si="445">VLOOKUP($D708,$D$3:$AB$155,15,FALSE)</f>
        <v>0</v>
      </c>
      <c r="S708" s="478" t="str">
        <f t="shared" ref="S708:S717" si="446">VLOOKUP($D708,$D$3:$AB$155,16,FALSE)</f>
        <v>Y</v>
      </c>
      <c r="T708" s="478">
        <f t="shared" ref="T708:T717" si="447">VLOOKUP($D708,$D$3:$AB$155,17,FALSE)</f>
        <v>0</v>
      </c>
      <c r="U708" s="478">
        <f t="shared" ref="U708:U717" si="448">VLOOKUP($D708,$D$3:$AB$155,18,FALSE)</f>
        <v>0</v>
      </c>
      <c r="V708" s="478">
        <f t="shared" ref="V708:V717" si="449">VLOOKUP($D708,$D$3:$AB$155,19,FALSE)</f>
        <v>0</v>
      </c>
      <c r="W708" s="478" t="str">
        <f t="shared" ref="W708:W717" si="450">VLOOKUP($D708,$D$3:$AB$155,20,FALSE)</f>
        <v>Y</v>
      </c>
      <c r="X708" s="478">
        <f t="shared" ref="X708:X717" si="451">VLOOKUP($D708,$D$3:$AB$155,21,FALSE)</f>
        <v>0</v>
      </c>
      <c r="Y708" s="478">
        <f t="shared" ref="Y708:Y717" si="452">VLOOKUP($D708,$D$3:$AB$155,22,FALSE)</f>
        <v>0</v>
      </c>
      <c r="Z708" s="478">
        <f t="shared" ref="Z708:Z717" si="453">VLOOKUP($D708,$D$3:$AB$155,23,FALSE)</f>
        <v>0</v>
      </c>
      <c r="AA708" s="478" t="str">
        <f t="shared" ref="AA708:AA717" si="454">VLOOKUP($D708,$D$3:$AB$155,24,FALSE)</f>
        <v>Y</v>
      </c>
      <c r="AB708" s="478" t="str">
        <f t="shared" ref="AB708:AB717" si="455">VLOOKUP($D708,$D$3:$AB$155,25,FALSE)</f>
        <v>Facility</v>
      </c>
    </row>
    <row r="709" spans="1:28" x14ac:dyDescent="0.2">
      <c r="A709" s="169"/>
      <c r="B709" s="169"/>
      <c r="C709" s="475">
        <v>10300</v>
      </c>
      <c r="D709" s="475">
        <v>300</v>
      </c>
      <c r="E709" s="477" t="str">
        <f t="shared" si="433"/>
        <v>Balranald</v>
      </c>
      <c r="F709" s="477" t="str">
        <f t="shared" si="434"/>
        <v>N</v>
      </c>
      <c r="G709" s="477">
        <f t="shared" si="435"/>
        <v>9</v>
      </c>
      <c r="H709" s="477">
        <f t="shared" si="436"/>
        <v>0</v>
      </c>
      <c r="I709" s="478">
        <f t="shared" si="437"/>
        <v>2422</v>
      </c>
      <c r="J709" s="454"/>
      <c r="K709" s="478">
        <f t="shared" si="438"/>
        <v>1637</v>
      </c>
      <c r="L709" s="478">
        <f t="shared" si="439"/>
        <v>0</v>
      </c>
      <c r="M709" s="478" t="str">
        <f t="shared" si="440"/>
        <v>Y</v>
      </c>
      <c r="N709" s="478">
        <f t="shared" si="441"/>
        <v>0</v>
      </c>
      <c r="O709" s="478" t="str">
        <f t="shared" si="442"/>
        <v>Y</v>
      </c>
      <c r="P709" s="478">
        <f t="shared" si="443"/>
        <v>0</v>
      </c>
      <c r="Q709" s="478">
        <f t="shared" si="444"/>
        <v>0</v>
      </c>
      <c r="R709" s="478">
        <f t="shared" si="445"/>
        <v>0</v>
      </c>
      <c r="S709" s="478">
        <f t="shared" si="446"/>
        <v>0</v>
      </c>
      <c r="T709" s="478">
        <f t="shared" si="447"/>
        <v>0</v>
      </c>
      <c r="U709" s="478">
        <f t="shared" si="448"/>
        <v>0</v>
      </c>
      <c r="V709" s="478">
        <f t="shared" si="449"/>
        <v>0</v>
      </c>
      <c r="W709" s="478">
        <f t="shared" si="450"/>
        <v>0</v>
      </c>
      <c r="X709" s="478">
        <f t="shared" si="451"/>
        <v>0</v>
      </c>
      <c r="Y709" s="478">
        <f t="shared" si="452"/>
        <v>0</v>
      </c>
      <c r="Z709" s="478">
        <f t="shared" si="453"/>
        <v>0</v>
      </c>
      <c r="AA709" s="478" t="str">
        <f t="shared" si="454"/>
        <v>Y</v>
      </c>
      <c r="AB709" s="478" t="str">
        <f t="shared" si="455"/>
        <v>Facility</v>
      </c>
    </row>
    <row r="710" spans="1:28" x14ac:dyDescent="0.2">
      <c r="A710" s="169"/>
      <c r="B710" s="169"/>
      <c r="C710" s="475">
        <v>10750</v>
      </c>
      <c r="D710" s="475">
        <v>650</v>
      </c>
      <c r="E710" s="477" t="str">
        <f t="shared" si="433"/>
        <v>Berrigan</v>
      </c>
      <c r="F710" s="477" t="str">
        <f t="shared" si="434"/>
        <v>N</v>
      </c>
      <c r="G710" s="477">
        <f t="shared" si="435"/>
        <v>10</v>
      </c>
      <c r="H710" s="477">
        <f t="shared" si="436"/>
        <v>0</v>
      </c>
      <c r="I710" s="478">
        <f t="shared" si="437"/>
        <v>8416</v>
      </c>
      <c r="J710" s="454"/>
      <c r="K710" s="478">
        <f t="shared" si="438"/>
        <v>4150</v>
      </c>
      <c r="L710" s="478">
        <f t="shared" si="439"/>
        <v>0</v>
      </c>
      <c r="M710" s="478" t="str">
        <f t="shared" si="440"/>
        <v>Y</v>
      </c>
      <c r="N710" s="478">
        <f t="shared" si="441"/>
        <v>0</v>
      </c>
      <c r="O710" s="478" t="str">
        <f t="shared" si="442"/>
        <v>Y</v>
      </c>
      <c r="P710" s="478">
        <f t="shared" si="443"/>
        <v>0</v>
      </c>
      <c r="Q710" s="478">
        <f t="shared" si="444"/>
        <v>0</v>
      </c>
      <c r="R710" s="478">
        <f t="shared" si="445"/>
        <v>0</v>
      </c>
      <c r="S710" s="478" t="str">
        <f t="shared" si="446"/>
        <v>Y</v>
      </c>
      <c r="T710" s="478">
        <f t="shared" si="447"/>
        <v>0</v>
      </c>
      <c r="U710" s="478">
        <f t="shared" si="448"/>
        <v>0</v>
      </c>
      <c r="V710" s="478">
        <f t="shared" si="449"/>
        <v>0</v>
      </c>
      <c r="W710" s="478">
        <f t="shared" si="450"/>
        <v>0</v>
      </c>
      <c r="X710" s="478">
        <f t="shared" si="451"/>
        <v>0</v>
      </c>
      <c r="Y710" s="478">
        <f t="shared" si="452"/>
        <v>0</v>
      </c>
      <c r="Z710" s="478">
        <f t="shared" si="453"/>
        <v>0</v>
      </c>
      <c r="AA710" s="478" t="str">
        <f t="shared" si="454"/>
        <v>Y</v>
      </c>
      <c r="AB710" s="478" t="str">
        <f t="shared" si="455"/>
        <v>Facility</v>
      </c>
    </row>
    <row r="711" spans="1:28" x14ac:dyDescent="0.2">
      <c r="A711" s="169"/>
      <c r="B711" s="169"/>
      <c r="C711" s="475">
        <v>12000</v>
      </c>
      <c r="D711" s="475">
        <v>1860</v>
      </c>
      <c r="E711" s="477" t="str">
        <f t="shared" si="433"/>
        <v>Conargo</v>
      </c>
      <c r="F711" s="477" t="str">
        <f t="shared" si="434"/>
        <v>N</v>
      </c>
      <c r="G711" s="477">
        <f t="shared" si="435"/>
        <v>8</v>
      </c>
      <c r="H711" s="477">
        <f t="shared" si="436"/>
        <v>0</v>
      </c>
      <c r="I711" s="478">
        <f t="shared" si="437"/>
        <v>1533</v>
      </c>
      <c r="J711" s="454"/>
      <c r="K711" s="478">
        <f t="shared" si="438"/>
        <v>740</v>
      </c>
      <c r="L711" s="478">
        <f t="shared" si="439"/>
        <v>0</v>
      </c>
      <c r="M711" s="478" t="str">
        <f t="shared" si="440"/>
        <v>Y</v>
      </c>
      <c r="N711" s="478">
        <f t="shared" si="441"/>
        <v>0</v>
      </c>
      <c r="O711" s="478" t="str">
        <f t="shared" si="442"/>
        <v>N</v>
      </c>
      <c r="P711" s="478">
        <f t="shared" si="443"/>
        <v>0</v>
      </c>
      <c r="Q711" s="478">
        <f t="shared" si="444"/>
        <v>0</v>
      </c>
      <c r="R711" s="478">
        <f t="shared" si="445"/>
        <v>0</v>
      </c>
      <c r="S711" s="478">
        <f t="shared" si="446"/>
        <v>0</v>
      </c>
      <c r="T711" s="478">
        <f t="shared" si="447"/>
        <v>0</v>
      </c>
      <c r="U711" s="478">
        <f t="shared" si="448"/>
        <v>0</v>
      </c>
      <c r="V711" s="478">
        <f t="shared" si="449"/>
        <v>0</v>
      </c>
      <c r="W711" s="478">
        <f t="shared" si="450"/>
        <v>0</v>
      </c>
      <c r="X711" s="478">
        <f t="shared" si="451"/>
        <v>0</v>
      </c>
      <c r="Y711" s="478">
        <f t="shared" si="452"/>
        <v>0</v>
      </c>
      <c r="Z711" s="478">
        <f t="shared" si="453"/>
        <v>0</v>
      </c>
      <c r="AA711" s="478" t="str">
        <f t="shared" si="454"/>
        <v>Y</v>
      </c>
      <c r="AB711" s="478" t="str">
        <f t="shared" si="455"/>
        <v>Facility</v>
      </c>
    </row>
    <row r="712" spans="1:28" x14ac:dyDescent="0.2">
      <c r="A712" s="169"/>
      <c r="B712" s="169"/>
      <c r="C712" s="475">
        <v>12350</v>
      </c>
      <c r="D712" s="475">
        <v>2310</v>
      </c>
      <c r="E712" s="477" t="str">
        <f t="shared" si="433"/>
        <v>Corowa</v>
      </c>
      <c r="F712" s="477" t="str">
        <f t="shared" si="434"/>
        <v>N</v>
      </c>
      <c r="G712" s="477">
        <f t="shared" si="435"/>
        <v>11</v>
      </c>
      <c r="H712" s="477">
        <f t="shared" si="436"/>
        <v>0</v>
      </c>
      <c r="I712" s="478">
        <f t="shared" si="437"/>
        <v>11487</v>
      </c>
      <c r="J712" s="454"/>
      <c r="K712" s="478">
        <f t="shared" si="438"/>
        <v>6576</v>
      </c>
      <c r="L712" s="478">
        <f t="shared" si="439"/>
        <v>0</v>
      </c>
      <c r="M712" s="478" t="str">
        <f t="shared" si="440"/>
        <v>Y</v>
      </c>
      <c r="N712" s="478">
        <f t="shared" si="441"/>
        <v>0</v>
      </c>
      <c r="O712" s="478" t="str">
        <f t="shared" si="442"/>
        <v>Y</v>
      </c>
      <c r="P712" s="478">
        <f t="shared" si="443"/>
        <v>0</v>
      </c>
      <c r="Q712" s="478">
        <f t="shared" si="444"/>
        <v>0</v>
      </c>
      <c r="R712" s="478">
        <f t="shared" si="445"/>
        <v>0</v>
      </c>
      <c r="S712" s="478" t="str">
        <f t="shared" si="446"/>
        <v>Y</v>
      </c>
      <c r="T712" s="478">
        <f t="shared" si="447"/>
        <v>0</v>
      </c>
      <c r="U712" s="478">
        <f t="shared" si="448"/>
        <v>0</v>
      </c>
      <c r="V712" s="478">
        <f t="shared" si="449"/>
        <v>0</v>
      </c>
      <c r="W712" s="478" t="str">
        <f t="shared" si="450"/>
        <v>Y</v>
      </c>
      <c r="X712" s="478">
        <f t="shared" si="451"/>
        <v>0</v>
      </c>
      <c r="Y712" s="478">
        <f t="shared" si="452"/>
        <v>0</v>
      </c>
      <c r="Z712" s="478">
        <f t="shared" si="453"/>
        <v>0</v>
      </c>
      <c r="AA712" s="478" t="str">
        <f t="shared" si="454"/>
        <v>Y</v>
      </c>
      <c r="AB712" s="478" t="str">
        <f t="shared" si="455"/>
        <v>Facility</v>
      </c>
    </row>
    <row r="713" spans="1:28" x14ac:dyDescent="0.2">
      <c r="A713" s="169"/>
      <c r="B713" s="169"/>
      <c r="C713" s="475">
        <v>12600</v>
      </c>
      <c r="D713" s="475">
        <v>2500</v>
      </c>
      <c r="E713" s="477" t="str">
        <f t="shared" si="433"/>
        <v>Deniliquin</v>
      </c>
      <c r="F713" s="477" t="str">
        <f t="shared" si="434"/>
        <v>N</v>
      </c>
      <c r="G713" s="477">
        <f t="shared" si="435"/>
        <v>4</v>
      </c>
      <c r="H713" s="477">
        <f t="shared" si="436"/>
        <v>0</v>
      </c>
      <c r="I713" s="478">
        <f t="shared" si="437"/>
        <v>7429</v>
      </c>
      <c r="J713" s="454"/>
      <c r="K713" s="478">
        <f t="shared" si="438"/>
        <v>3924</v>
      </c>
      <c r="L713" s="478">
        <f t="shared" si="439"/>
        <v>0</v>
      </c>
      <c r="M713" s="478" t="str">
        <f t="shared" si="440"/>
        <v>Y</v>
      </c>
      <c r="N713" s="478">
        <f t="shared" si="441"/>
        <v>0</v>
      </c>
      <c r="O713" s="478" t="str">
        <f t="shared" si="442"/>
        <v>Y</v>
      </c>
      <c r="P713" s="478">
        <f t="shared" si="443"/>
        <v>0</v>
      </c>
      <c r="Q713" s="478">
        <f t="shared" si="444"/>
        <v>0</v>
      </c>
      <c r="R713" s="478">
        <f t="shared" si="445"/>
        <v>0</v>
      </c>
      <c r="S713" s="478">
        <f t="shared" si="446"/>
        <v>0</v>
      </c>
      <c r="T713" s="478">
        <f t="shared" si="447"/>
        <v>0</v>
      </c>
      <c r="U713" s="478">
        <f t="shared" si="448"/>
        <v>0</v>
      </c>
      <c r="V713" s="478">
        <f t="shared" si="449"/>
        <v>0</v>
      </c>
      <c r="W713" s="478">
        <f t="shared" si="450"/>
        <v>0</v>
      </c>
      <c r="X713" s="478">
        <f t="shared" si="451"/>
        <v>0</v>
      </c>
      <c r="Y713" s="478">
        <f t="shared" si="452"/>
        <v>0</v>
      </c>
      <c r="Z713" s="478">
        <f t="shared" si="453"/>
        <v>0</v>
      </c>
      <c r="AA713" s="478" t="str">
        <f t="shared" si="454"/>
        <v>Y</v>
      </c>
      <c r="AB713" s="478" t="str">
        <f t="shared" si="455"/>
        <v>Facility</v>
      </c>
    </row>
    <row r="714" spans="1:28" x14ac:dyDescent="0.2">
      <c r="A714" s="169"/>
      <c r="B714" s="169"/>
      <c r="C714" s="475">
        <v>15650</v>
      </c>
      <c r="D714" s="475">
        <v>5500</v>
      </c>
      <c r="E714" s="477" t="str">
        <f t="shared" si="433"/>
        <v>Murray</v>
      </c>
      <c r="F714" s="477" t="str">
        <f t="shared" si="434"/>
        <v>N</v>
      </c>
      <c r="G714" s="477">
        <f t="shared" si="435"/>
        <v>10</v>
      </c>
      <c r="H714" s="477">
        <f t="shared" si="436"/>
        <v>0</v>
      </c>
      <c r="I714" s="478">
        <f t="shared" si="437"/>
        <v>7599</v>
      </c>
      <c r="J714" s="454"/>
      <c r="K714" s="478">
        <f t="shared" si="438"/>
        <v>3968</v>
      </c>
      <c r="L714" s="478">
        <f t="shared" si="439"/>
        <v>0</v>
      </c>
      <c r="M714" s="478" t="str">
        <f t="shared" si="440"/>
        <v>Y</v>
      </c>
      <c r="N714" s="478">
        <f t="shared" si="441"/>
        <v>0</v>
      </c>
      <c r="O714" s="478" t="str">
        <f t="shared" si="442"/>
        <v>Y</v>
      </c>
      <c r="P714" s="478">
        <f t="shared" si="443"/>
        <v>0</v>
      </c>
      <c r="Q714" s="478">
        <f t="shared" si="444"/>
        <v>0</v>
      </c>
      <c r="R714" s="478">
        <f t="shared" si="445"/>
        <v>0</v>
      </c>
      <c r="S714" s="478" t="str">
        <f t="shared" si="446"/>
        <v>Y</v>
      </c>
      <c r="T714" s="478">
        <f t="shared" si="447"/>
        <v>0</v>
      </c>
      <c r="U714" s="478">
        <f t="shared" si="448"/>
        <v>0</v>
      </c>
      <c r="V714" s="478">
        <f t="shared" si="449"/>
        <v>0</v>
      </c>
      <c r="W714" s="478">
        <f t="shared" si="450"/>
        <v>0</v>
      </c>
      <c r="X714" s="478">
        <f t="shared" si="451"/>
        <v>0</v>
      </c>
      <c r="Y714" s="478">
        <f t="shared" si="452"/>
        <v>0</v>
      </c>
      <c r="Z714" s="478">
        <f t="shared" si="453"/>
        <v>0</v>
      </c>
      <c r="AA714" s="478" t="str">
        <f t="shared" si="454"/>
        <v>Y</v>
      </c>
      <c r="AB714" s="478" t="str">
        <f t="shared" si="455"/>
        <v>Facility</v>
      </c>
    </row>
    <row r="715" spans="1:28" x14ac:dyDescent="0.2">
      <c r="A715" s="169"/>
      <c r="B715" s="169"/>
      <c r="C715" s="475">
        <v>17700</v>
      </c>
      <c r="D715" s="475">
        <v>7700</v>
      </c>
      <c r="E715" s="477" t="str">
        <f t="shared" si="433"/>
        <v>Urana Shire</v>
      </c>
      <c r="F715" s="477" t="str">
        <f t="shared" si="434"/>
        <v>N</v>
      </c>
      <c r="G715" s="477">
        <f t="shared" si="435"/>
        <v>8</v>
      </c>
      <c r="H715" s="477">
        <f t="shared" si="436"/>
        <v>0</v>
      </c>
      <c r="I715" s="478">
        <f t="shared" si="437"/>
        <v>1142</v>
      </c>
      <c r="J715" s="454"/>
      <c r="K715" s="478">
        <f t="shared" si="438"/>
        <v>500</v>
      </c>
      <c r="L715" s="478">
        <f t="shared" si="439"/>
        <v>0</v>
      </c>
      <c r="M715" s="478" t="str">
        <f t="shared" si="440"/>
        <v>Y</v>
      </c>
      <c r="N715" s="478">
        <f t="shared" si="441"/>
        <v>0</v>
      </c>
      <c r="O715" s="478" t="str">
        <f t="shared" si="442"/>
        <v>Y</v>
      </c>
      <c r="P715" s="478">
        <f t="shared" si="443"/>
        <v>0</v>
      </c>
      <c r="Q715" s="478">
        <f t="shared" si="444"/>
        <v>0</v>
      </c>
      <c r="R715" s="478">
        <f t="shared" si="445"/>
        <v>0</v>
      </c>
      <c r="S715" s="478">
        <f t="shared" si="446"/>
        <v>0</v>
      </c>
      <c r="T715" s="478">
        <f t="shared" si="447"/>
        <v>0</v>
      </c>
      <c r="U715" s="478">
        <f t="shared" si="448"/>
        <v>0</v>
      </c>
      <c r="V715" s="478">
        <f t="shared" si="449"/>
        <v>0</v>
      </c>
      <c r="W715" s="478">
        <f t="shared" si="450"/>
        <v>0</v>
      </c>
      <c r="X715" s="478">
        <f t="shared" si="451"/>
        <v>0</v>
      </c>
      <c r="Y715" s="478" t="str">
        <f t="shared" si="452"/>
        <v>Y</v>
      </c>
      <c r="Z715" s="478">
        <f t="shared" si="453"/>
        <v>0</v>
      </c>
      <c r="AA715" s="478">
        <f t="shared" si="454"/>
        <v>0</v>
      </c>
      <c r="AB715" s="478">
        <f t="shared" si="455"/>
        <v>0</v>
      </c>
    </row>
    <row r="716" spans="1:28" x14ac:dyDescent="0.2">
      <c r="A716" s="169"/>
      <c r="B716" s="169"/>
      <c r="C716" s="475">
        <v>17800</v>
      </c>
      <c r="D716" s="475">
        <v>7800</v>
      </c>
      <c r="E716" s="477" t="str">
        <f t="shared" si="433"/>
        <v>Wakool</v>
      </c>
      <c r="F716" s="477" t="str">
        <f t="shared" si="434"/>
        <v>N</v>
      </c>
      <c r="G716" s="477">
        <f t="shared" si="435"/>
        <v>9</v>
      </c>
      <c r="H716" s="477">
        <f t="shared" si="436"/>
        <v>0</v>
      </c>
      <c r="I716" s="478">
        <f t="shared" si="437"/>
        <v>3987</v>
      </c>
      <c r="J716" s="454"/>
      <c r="K716" s="478">
        <f t="shared" si="438"/>
        <v>2863</v>
      </c>
      <c r="L716" s="478">
        <f t="shared" si="439"/>
        <v>0</v>
      </c>
      <c r="M716" s="478" t="str">
        <f t="shared" si="440"/>
        <v>Y</v>
      </c>
      <c r="N716" s="478">
        <f t="shared" si="441"/>
        <v>0</v>
      </c>
      <c r="O716" s="478" t="str">
        <f t="shared" si="442"/>
        <v>Y</v>
      </c>
      <c r="P716" s="478">
        <f t="shared" si="443"/>
        <v>0</v>
      </c>
      <c r="Q716" s="478">
        <f t="shared" si="444"/>
        <v>0</v>
      </c>
      <c r="R716" s="478">
        <f t="shared" si="445"/>
        <v>0</v>
      </c>
      <c r="S716" s="478" t="str">
        <f t="shared" si="446"/>
        <v>Y</v>
      </c>
      <c r="T716" s="478">
        <f t="shared" si="447"/>
        <v>0</v>
      </c>
      <c r="U716" s="478">
        <f t="shared" si="448"/>
        <v>0</v>
      </c>
      <c r="V716" s="478">
        <f t="shared" si="449"/>
        <v>0</v>
      </c>
      <c r="W716" s="478">
        <f t="shared" si="450"/>
        <v>0</v>
      </c>
      <c r="X716" s="478">
        <f t="shared" si="451"/>
        <v>0</v>
      </c>
      <c r="Y716" s="478">
        <f t="shared" si="452"/>
        <v>0</v>
      </c>
      <c r="Z716" s="478">
        <f t="shared" si="453"/>
        <v>0</v>
      </c>
      <c r="AA716" s="478">
        <f t="shared" si="454"/>
        <v>0</v>
      </c>
      <c r="AB716" s="478">
        <f t="shared" si="455"/>
        <v>0</v>
      </c>
    </row>
    <row r="717" spans="1:28" ht="13.5" thickBot="1" x14ac:dyDescent="0.25">
      <c r="A717" s="169"/>
      <c r="B717" s="169"/>
      <c r="C717" s="475">
        <v>18200</v>
      </c>
      <c r="D717" s="506">
        <v>8200</v>
      </c>
      <c r="E717" s="477" t="str">
        <f t="shared" si="433"/>
        <v>Wentworth</v>
      </c>
      <c r="F717" s="477" t="str">
        <f t="shared" si="434"/>
        <v>N</v>
      </c>
      <c r="G717" s="477">
        <f t="shared" si="435"/>
        <v>10</v>
      </c>
      <c r="H717" s="477">
        <f t="shared" si="436"/>
        <v>0</v>
      </c>
      <c r="I717" s="478">
        <f t="shared" si="437"/>
        <v>6883</v>
      </c>
      <c r="J717" s="454"/>
      <c r="K717" s="478">
        <f t="shared" si="438"/>
        <v>3806</v>
      </c>
      <c r="L717" s="478">
        <f t="shared" si="439"/>
        <v>0</v>
      </c>
      <c r="M717" s="478" t="str">
        <f t="shared" si="440"/>
        <v>Y</v>
      </c>
      <c r="N717" s="478">
        <f t="shared" si="441"/>
        <v>0</v>
      </c>
      <c r="O717" s="478" t="str">
        <f t="shared" si="442"/>
        <v>Y</v>
      </c>
      <c r="P717" s="478">
        <f t="shared" si="443"/>
        <v>0</v>
      </c>
      <c r="Q717" s="478">
        <f t="shared" si="444"/>
        <v>0</v>
      </c>
      <c r="R717" s="478">
        <f t="shared" si="445"/>
        <v>0</v>
      </c>
      <c r="S717" s="478">
        <f t="shared" si="446"/>
        <v>0</v>
      </c>
      <c r="T717" s="478">
        <f t="shared" si="447"/>
        <v>0</v>
      </c>
      <c r="U717" s="478">
        <f t="shared" si="448"/>
        <v>0</v>
      </c>
      <c r="V717" s="478">
        <f t="shared" si="449"/>
        <v>0</v>
      </c>
      <c r="W717" s="478">
        <f t="shared" si="450"/>
        <v>0</v>
      </c>
      <c r="X717" s="478">
        <f t="shared" si="451"/>
        <v>0</v>
      </c>
      <c r="Y717" s="478" t="str">
        <f t="shared" si="452"/>
        <v>Y</v>
      </c>
      <c r="Z717" s="478">
        <f t="shared" si="453"/>
        <v>0</v>
      </c>
      <c r="AA717" s="478" t="str">
        <f t="shared" si="454"/>
        <v>Y</v>
      </c>
      <c r="AB717" s="478" t="str">
        <f t="shared" si="455"/>
        <v>Facility</v>
      </c>
    </row>
    <row r="718" spans="1:28" ht="13.5" thickTop="1" x14ac:dyDescent="0.2">
      <c r="A718" s="169"/>
      <c r="B718" s="169"/>
      <c r="C718" s="479"/>
      <c r="D718" s="479"/>
      <c r="E718" s="492" t="s">
        <v>489</v>
      </c>
      <c r="F718" s="492"/>
      <c r="G718" s="492"/>
      <c r="H718" s="479"/>
      <c r="I718" s="481">
        <f>COUNTIF(I708:I717,"&gt;0")</f>
        <v>10</v>
      </c>
      <c r="J718" s="480"/>
      <c r="K718" s="481">
        <f>COUNTIF(K708:K717,"&gt;0")</f>
        <v>10</v>
      </c>
      <c r="L718"/>
      <c r="M718"/>
      <c r="N718"/>
      <c r="O718"/>
      <c r="P718"/>
      <c r="Q718"/>
      <c r="R718"/>
      <c r="S718"/>
      <c r="T718"/>
      <c r="U718"/>
      <c r="V718"/>
      <c r="W718"/>
      <c r="Y718"/>
    </row>
    <row r="719" spans="1:28" x14ac:dyDescent="0.2">
      <c r="A719" s="169"/>
      <c r="B719" s="169"/>
      <c r="C719" s="475"/>
      <c r="D719" s="475"/>
      <c r="E719" s="482" t="s">
        <v>490</v>
      </c>
      <c r="F719" s="482"/>
      <c r="G719" s="482"/>
      <c r="H719" s="475"/>
      <c r="I719" s="484">
        <f>SUM(I708:I717)</f>
        <v>102620</v>
      </c>
      <c r="J719" s="483"/>
      <c r="K719" s="484">
        <f>SUM(K708:K717)</f>
        <v>50911</v>
      </c>
      <c r="L719"/>
      <c r="M719"/>
      <c r="N719"/>
      <c r="O719"/>
      <c r="P719"/>
      <c r="Q719"/>
      <c r="R719"/>
      <c r="S719"/>
      <c r="T719"/>
      <c r="U719"/>
      <c r="V719"/>
      <c r="W719"/>
      <c r="Y719"/>
    </row>
    <row r="720" spans="1:28" x14ac:dyDescent="0.2">
      <c r="A720" s="169"/>
      <c r="B720" s="169"/>
      <c r="C720" s="475"/>
      <c r="D720" s="475"/>
      <c r="E720" s="482" t="s">
        <v>491</v>
      </c>
      <c r="F720" s="482"/>
      <c r="G720" s="482"/>
      <c r="H720" s="475"/>
      <c r="I720" s="478">
        <f>MIN(I708:I717)</f>
        <v>1142</v>
      </c>
      <c r="J720" s="483"/>
      <c r="K720" s="478">
        <f>MIN(K708:K717)</f>
        <v>500</v>
      </c>
      <c r="L720"/>
      <c r="M720"/>
      <c r="N720"/>
      <c r="O720"/>
      <c r="P720"/>
      <c r="Q720"/>
      <c r="R720"/>
      <c r="S720"/>
      <c r="T720"/>
      <c r="U720"/>
      <c r="V720"/>
      <c r="W720"/>
      <c r="Y720"/>
    </row>
    <row r="721" spans="1:28" x14ac:dyDescent="0.2">
      <c r="A721" s="169"/>
      <c r="B721" s="169"/>
      <c r="C721" s="475"/>
      <c r="D721" s="475"/>
      <c r="E721" s="482" t="s">
        <v>492</v>
      </c>
      <c r="F721" s="482"/>
      <c r="G721" s="482"/>
      <c r="H721" s="475"/>
      <c r="I721" s="478">
        <f>MAX(I708:I717)</f>
        <v>51722</v>
      </c>
      <c r="J721" s="483"/>
      <c r="K721" s="478">
        <f>MAX(K708:K717)</f>
        <v>22747</v>
      </c>
      <c r="L721"/>
      <c r="M721"/>
      <c r="N721"/>
      <c r="O721"/>
      <c r="P721"/>
      <c r="Q721"/>
      <c r="R721"/>
      <c r="S721"/>
      <c r="T721"/>
      <c r="U721"/>
      <c r="V721"/>
      <c r="W721"/>
      <c r="Y721"/>
    </row>
    <row r="722" spans="1:28" x14ac:dyDescent="0.2">
      <c r="A722" s="169"/>
      <c r="B722" s="169"/>
      <c r="C722" s="475"/>
      <c r="D722" s="475"/>
      <c r="E722" s="482" t="s">
        <v>493</v>
      </c>
      <c r="F722" s="482"/>
      <c r="G722" s="482"/>
      <c r="H722" s="475"/>
      <c r="I722" s="478">
        <f>AVERAGE(I708:I717)</f>
        <v>10262</v>
      </c>
      <c r="J722" s="483"/>
      <c r="K722" s="478">
        <f>AVERAGE(K708:K717)</f>
        <v>5091.1000000000004</v>
      </c>
      <c r="L722"/>
      <c r="M722"/>
      <c r="N722"/>
      <c r="O722"/>
      <c r="P722"/>
      <c r="Q722"/>
      <c r="R722"/>
      <c r="S722"/>
      <c r="T722"/>
      <c r="U722"/>
      <c r="V722"/>
      <c r="W722"/>
      <c r="Y722"/>
    </row>
    <row r="723" spans="1:28" ht="13.5" thickBot="1" x14ac:dyDescent="0.25">
      <c r="A723" s="169"/>
      <c r="B723" s="169"/>
      <c r="C723" s="485"/>
      <c r="D723" s="485"/>
      <c r="E723" s="486" t="s">
        <v>494</v>
      </c>
      <c r="F723" s="486"/>
      <c r="G723" s="486"/>
      <c r="H723" s="485"/>
      <c r="I723" s="487">
        <f>MEDIAN(I708:I717)</f>
        <v>7156</v>
      </c>
      <c r="J723" s="483"/>
      <c r="K723" s="487">
        <f>MEDIAN(K708:K717)</f>
        <v>3865</v>
      </c>
      <c r="L723"/>
      <c r="M723"/>
      <c r="N723"/>
      <c r="O723"/>
      <c r="P723"/>
      <c r="Q723"/>
      <c r="R723"/>
      <c r="S723"/>
      <c r="T723"/>
      <c r="U723"/>
      <c r="V723"/>
      <c r="W723"/>
      <c r="Y723"/>
    </row>
    <row r="724" spans="1:28" ht="13.5" thickTop="1" x14ac:dyDescent="0.2">
      <c r="A724" s="169"/>
      <c r="B724" s="169"/>
      <c r="D724" s="465"/>
      <c r="E724" s="489"/>
      <c r="F724" s="489"/>
      <c r="G724" s="489"/>
      <c r="H724" s="490"/>
      <c r="I724" s="490"/>
      <c r="J724" s="468"/>
      <c r="K724" s="499"/>
      <c r="L724" s="499"/>
      <c r="M724" s="499"/>
      <c r="N724" s="499"/>
      <c r="O724" s="499"/>
      <c r="P724" s="499"/>
      <c r="Q724"/>
      <c r="R724"/>
      <c r="S724"/>
      <c r="T724"/>
      <c r="U724"/>
      <c r="V724"/>
      <c r="W724"/>
      <c r="Y724"/>
    </row>
    <row r="725" spans="1:28" ht="13.5" thickBot="1" x14ac:dyDescent="0.25">
      <c r="A725" s="169"/>
      <c r="B725" s="169"/>
      <c r="C725" s="502"/>
      <c r="D725" s="502"/>
      <c r="E725" s="507" t="s">
        <v>502</v>
      </c>
      <c r="F725" s="508"/>
      <c r="G725" s="507"/>
      <c r="H725" s="507"/>
      <c r="I725" s="490"/>
      <c r="J725" s="468"/>
      <c r="K725" s="499"/>
      <c r="L725" s="499"/>
      <c r="M725" s="499"/>
      <c r="N725" s="499"/>
      <c r="O725" s="499"/>
      <c r="P725" s="499"/>
      <c r="Q725"/>
      <c r="R725"/>
      <c r="S725"/>
      <c r="T725"/>
      <c r="U725"/>
      <c r="V725"/>
      <c r="W725"/>
      <c r="Y725"/>
    </row>
    <row r="726" spans="1:28" ht="13.5" thickTop="1" x14ac:dyDescent="0.2">
      <c r="A726" s="169"/>
      <c r="B726" s="169"/>
      <c r="C726" s="476">
        <v>11730</v>
      </c>
      <c r="D726" s="475">
        <v>1720</v>
      </c>
      <c r="E726" s="477" t="str">
        <f t="shared" ref="E726:E736" si="456">VLOOKUP($D726,$D$3:$AB$155,2,FALSE)</f>
        <v>Cessnock</v>
      </c>
      <c r="F726" s="477" t="str">
        <f t="shared" ref="F726:F736" si="457">VLOOKUP($D726,$D$3:$AB$155,3,FALSE)</f>
        <v>E</v>
      </c>
      <c r="G726" s="477">
        <f t="shared" ref="G726:G736" si="458">VLOOKUP($D726,$D$3:$AB$155,4,FALSE)</f>
        <v>4</v>
      </c>
      <c r="H726" s="477">
        <f t="shared" ref="H726:H736" si="459">VLOOKUP($D726,$D$3:$AB$155,5,FALSE)</f>
        <v>0</v>
      </c>
      <c r="I726" s="478">
        <f t="shared" ref="I726:I736" si="460">VLOOKUP($D726,$D$3:$AB$155,6,FALSE)</f>
        <v>55862</v>
      </c>
      <c r="J726" s="454"/>
      <c r="K726" s="478">
        <f t="shared" ref="K726:K736" si="461">VLOOKUP($D726,$D$3:$AB$155,8,FALSE)</f>
        <v>25654</v>
      </c>
      <c r="L726" s="478">
        <f t="shared" ref="L726:L736" si="462">VLOOKUP($D726,$D$3:$AB$155,9,FALSE)</f>
        <v>0</v>
      </c>
      <c r="M726" s="478" t="str">
        <f t="shared" ref="M726:M736" si="463">VLOOKUP($D726,$D$3:$AB$155,10,FALSE)</f>
        <v>Y</v>
      </c>
      <c r="N726" s="478">
        <f t="shared" ref="N726:N736" si="464">VLOOKUP($D726,$D$3:$AB$155,11,FALSE)</f>
        <v>0</v>
      </c>
      <c r="O726" s="478" t="str">
        <f t="shared" ref="O726:O736" si="465">VLOOKUP($D726,$D$3:$AB$155,12,FALSE)</f>
        <v>Y</v>
      </c>
      <c r="P726" s="478">
        <f t="shared" ref="P726:P736" si="466">VLOOKUP($D726,$D$3:$AB$155,13,FALSE)</f>
        <v>0</v>
      </c>
      <c r="Q726" s="478">
        <f t="shared" ref="Q726:Q736" si="467">VLOOKUP($D726,$D$3:$AB$155,14,FALSE)</f>
        <v>0</v>
      </c>
      <c r="R726" s="478">
        <f t="shared" ref="R726:R736" si="468">VLOOKUP($D726,$D$3:$AB$155,15,FALSE)</f>
        <v>0</v>
      </c>
      <c r="S726" s="478" t="str">
        <f t="shared" ref="S726:S736" si="469">VLOOKUP($D726,$D$3:$AB$155,16,FALSE)</f>
        <v>Y</v>
      </c>
      <c r="T726" s="478">
        <f t="shared" ref="T726:T736" si="470">VLOOKUP($D726,$D$3:$AB$155,17,FALSE)</f>
        <v>0</v>
      </c>
      <c r="U726" s="478">
        <f t="shared" ref="U726:U736" si="471">VLOOKUP($D726,$D$3:$AB$155,18,FALSE)</f>
        <v>0</v>
      </c>
      <c r="V726" s="478">
        <f t="shared" ref="V726:V736" si="472">VLOOKUP($D726,$D$3:$AB$155,19,FALSE)</f>
        <v>0</v>
      </c>
      <c r="W726" s="478">
        <f t="shared" ref="W726:W736" si="473">VLOOKUP($D726,$D$3:$AB$155,20,FALSE)</f>
        <v>0</v>
      </c>
      <c r="X726" s="478">
        <f t="shared" ref="X726:X736" si="474">VLOOKUP($D726,$D$3:$AB$155,21,FALSE)</f>
        <v>0</v>
      </c>
      <c r="Y726" s="478">
        <f t="shared" ref="Y726:Y736" si="475">VLOOKUP($D726,$D$3:$AB$155,22,FALSE)</f>
        <v>0</v>
      </c>
      <c r="Z726" s="478">
        <f t="shared" ref="Z726:Z736" si="476">VLOOKUP($D726,$D$3:$AB$155,23,FALSE)</f>
        <v>0</v>
      </c>
      <c r="AA726" s="478" t="str">
        <f t="shared" ref="AA726:AA736" si="477">VLOOKUP($D726,$D$3:$AB$155,24,FALSE)</f>
        <v>Y</v>
      </c>
      <c r="AB726" s="478" t="str">
        <f t="shared" ref="AB726:AB736" si="478">VLOOKUP($D726,$D$3:$AB$155,25,FALSE)</f>
        <v>Facility</v>
      </c>
    </row>
    <row r="727" spans="1:28" x14ac:dyDescent="0.2">
      <c r="A727" s="169"/>
      <c r="B727" s="169"/>
      <c r="C727" s="475">
        <v>12750</v>
      </c>
      <c r="D727" s="475">
        <v>2700</v>
      </c>
      <c r="E727" s="477" t="str">
        <f t="shared" si="456"/>
        <v>Dungog</v>
      </c>
      <c r="F727" s="477" t="str">
        <f t="shared" si="457"/>
        <v>R</v>
      </c>
      <c r="G727" s="477">
        <f t="shared" si="458"/>
        <v>10</v>
      </c>
      <c r="H727" s="477">
        <f t="shared" si="459"/>
        <v>0</v>
      </c>
      <c r="I727" s="478">
        <f t="shared" si="460"/>
        <v>9195</v>
      </c>
      <c r="J727" s="454"/>
      <c r="K727" s="478">
        <f t="shared" si="461"/>
        <v>5089</v>
      </c>
      <c r="L727" s="478">
        <f t="shared" si="462"/>
        <v>0</v>
      </c>
      <c r="M727" s="478" t="str">
        <f t="shared" si="463"/>
        <v>Y</v>
      </c>
      <c r="N727" s="478">
        <f t="shared" si="464"/>
        <v>0</v>
      </c>
      <c r="O727" s="478" t="str">
        <f t="shared" si="465"/>
        <v>Y</v>
      </c>
      <c r="P727" s="478">
        <f t="shared" si="466"/>
        <v>0</v>
      </c>
      <c r="Q727" s="478">
        <f t="shared" si="467"/>
        <v>0</v>
      </c>
      <c r="R727" s="478">
        <f t="shared" si="468"/>
        <v>0</v>
      </c>
      <c r="S727" s="478" t="str">
        <f t="shared" si="469"/>
        <v>Y</v>
      </c>
      <c r="T727" s="478">
        <f t="shared" si="470"/>
        <v>0</v>
      </c>
      <c r="U727" s="478">
        <f t="shared" si="471"/>
        <v>0</v>
      </c>
      <c r="V727" s="478">
        <f t="shared" si="472"/>
        <v>0</v>
      </c>
      <c r="W727" s="478">
        <f t="shared" si="473"/>
        <v>0</v>
      </c>
      <c r="X727" s="478">
        <f t="shared" si="474"/>
        <v>0</v>
      </c>
      <c r="Y727" s="478" t="str">
        <f t="shared" si="475"/>
        <v>Y</v>
      </c>
      <c r="Z727" s="478">
        <f t="shared" si="476"/>
        <v>0</v>
      </c>
      <c r="AA727" s="478" t="str">
        <f t="shared" si="477"/>
        <v>Y</v>
      </c>
      <c r="AB727" s="478" t="str">
        <f t="shared" si="478"/>
        <v>Facility</v>
      </c>
    </row>
    <row r="728" spans="1:28" x14ac:dyDescent="0.2">
      <c r="A728" s="169"/>
      <c r="B728" s="169"/>
      <c r="C728" s="475">
        <v>13310</v>
      </c>
      <c r="D728" s="475">
        <v>3100</v>
      </c>
      <c r="E728" s="477" t="str">
        <f t="shared" si="456"/>
        <v>Gosford</v>
      </c>
      <c r="F728" s="477" t="str">
        <f t="shared" si="457"/>
        <v>E</v>
      </c>
      <c r="G728" s="477">
        <f t="shared" si="458"/>
        <v>7</v>
      </c>
      <c r="H728" s="477">
        <f t="shared" si="459"/>
        <v>0</v>
      </c>
      <c r="I728" s="478">
        <f t="shared" si="460"/>
        <v>173138</v>
      </c>
      <c r="J728" s="454"/>
      <c r="K728" s="478">
        <f t="shared" si="461"/>
        <v>69086</v>
      </c>
      <c r="L728" s="478">
        <f t="shared" si="462"/>
        <v>0</v>
      </c>
      <c r="M728" s="478" t="str">
        <f t="shared" si="463"/>
        <v>Y</v>
      </c>
      <c r="N728" s="478">
        <f t="shared" si="464"/>
        <v>0</v>
      </c>
      <c r="O728" s="478" t="str">
        <f t="shared" si="465"/>
        <v>Y</v>
      </c>
      <c r="P728" s="478">
        <f t="shared" si="466"/>
        <v>0</v>
      </c>
      <c r="Q728" s="478">
        <f t="shared" si="467"/>
        <v>0</v>
      </c>
      <c r="R728" s="478">
        <f t="shared" si="468"/>
        <v>0</v>
      </c>
      <c r="S728" s="478" t="str">
        <f t="shared" si="469"/>
        <v>Y</v>
      </c>
      <c r="T728" s="478">
        <f t="shared" si="470"/>
        <v>0</v>
      </c>
      <c r="U728" s="478" t="str">
        <f t="shared" si="471"/>
        <v>Y</v>
      </c>
      <c r="V728" s="478">
        <f t="shared" si="472"/>
        <v>0</v>
      </c>
      <c r="W728" s="478">
        <f t="shared" si="473"/>
        <v>0</v>
      </c>
      <c r="X728" s="478">
        <f t="shared" si="474"/>
        <v>0</v>
      </c>
      <c r="Y728" s="478" t="str">
        <f t="shared" si="475"/>
        <v>Y</v>
      </c>
      <c r="Z728" s="478">
        <f t="shared" si="476"/>
        <v>0</v>
      </c>
      <c r="AA728" s="478" t="str">
        <f t="shared" si="477"/>
        <v>Y</v>
      </c>
      <c r="AB728" s="478" t="str">
        <f t="shared" si="478"/>
        <v>Facility</v>
      </c>
    </row>
    <row r="729" spans="1:28" x14ac:dyDescent="0.2">
      <c r="A729" s="169"/>
      <c r="B729" s="169"/>
      <c r="C729" s="475">
        <v>14750</v>
      </c>
      <c r="D729" s="475">
        <v>4650</v>
      </c>
      <c r="E729" s="477" t="str">
        <f t="shared" si="456"/>
        <v>Lake Macquarie</v>
      </c>
      <c r="F729" s="477" t="str">
        <f t="shared" si="457"/>
        <v>E</v>
      </c>
      <c r="G729" s="477">
        <f t="shared" si="458"/>
        <v>5</v>
      </c>
      <c r="H729" s="477">
        <f t="shared" si="459"/>
        <v>0</v>
      </c>
      <c r="I729" s="478">
        <f t="shared" si="460"/>
        <v>204166</v>
      </c>
      <c r="J729" s="454"/>
      <c r="K729" s="478">
        <f t="shared" si="461"/>
        <v>76894</v>
      </c>
      <c r="L729" s="478">
        <f t="shared" si="462"/>
        <v>0</v>
      </c>
      <c r="M729" s="478" t="str">
        <f t="shared" si="463"/>
        <v>Y</v>
      </c>
      <c r="N729" s="478">
        <f t="shared" si="464"/>
        <v>0</v>
      </c>
      <c r="O729" s="478" t="str">
        <f t="shared" si="465"/>
        <v>Y</v>
      </c>
      <c r="P729" s="478">
        <f t="shared" si="466"/>
        <v>0</v>
      </c>
      <c r="Q729" s="478">
        <f t="shared" si="467"/>
        <v>0</v>
      </c>
      <c r="R729" s="478">
        <f t="shared" si="468"/>
        <v>0</v>
      </c>
      <c r="S729" s="478" t="str">
        <f t="shared" si="469"/>
        <v>Y</v>
      </c>
      <c r="T729" s="478">
        <f t="shared" si="470"/>
        <v>0</v>
      </c>
      <c r="U729" s="478" t="str">
        <f t="shared" si="471"/>
        <v>Y</v>
      </c>
      <c r="V729" s="478">
        <f t="shared" si="472"/>
        <v>0</v>
      </c>
      <c r="W729" s="478">
        <f t="shared" si="473"/>
        <v>0</v>
      </c>
      <c r="X729" s="478">
        <f t="shared" si="474"/>
        <v>0</v>
      </c>
      <c r="Y729" s="478" t="str">
        <f t="shared" si="475"/>
        <v>Y</v>
      </c>
      <c r="Z729" s="478">
        <f t="shared" si="476"/>
        <v>0</v>
      </c>
      <c r="AA729" s="478" t="str">
        <f t="shared" si="477"/>
        <v>Y</v>
      </c>
      <c r="AB729" s="478" t="str">
        <f t="shared" si="478"/>
        <v>Facility</v>
      </c>
    </row>
    <row r="730" spans="1:28" x14ac:dyDescent="0.2">
      <c r="A730" s="169"/>
      <c r="B730" s="169"/>
      <c r="C730" s="475">
        <v>15200</v>
      </c>
      <c r="D730" s="475">
        <v>5050</v>
      </c>
      <c r="E730" s="477" t="str">
        <f t="shared" si="456"/>
        <v>Maitland</v>
      </c>
      <c r="F730" s="477" t="str">
        <f t="shared" si="457"/>
        <v>E</v>
      </c>
      <c r="G730" s="477">
        <f t="shared" si="458"/>
        <v>4</v>
      </c>
      <c r="H730" s="477">
        <f t="shared" si="459"/>
        <v>0</v>
      </c>
      <c r="I730" s="478">
        <f t="shared" si="460"/>
        <v>76607</v>
      </c>
      <c r="J730" s="454"/>
      <c r="K730" s="478">
        <f t="shared" si="461"/>
        <v>29445</v>
      </c>
      <c r="L730" s="478">
        <f t="shared" si="462"/>
        <v>0</v>
      </c>
      <c r="M730" s="478" t="str">
        <f t="shared" si="463"/>
        <v>Y</v>
      </c>
      <c r="N730" s="478">
        <f t="shared" si="464"/>
        <v>0</v>
      </c>
      <c r="O730" s="478" t="str">
        <f t="shared" si="465"/>
        <v>Y</v>
      </c>
      <c r="P730" s="478">
        <f t="shared" si="466"/>
        <v>0</v>
      </c>
      <c r="Q730" s="478">
        <f t="shared" si="467"/>
        <v>0</v>
      </c>
      <c r="R730" s="478">
        <f t="shared" si="468"/>
        <v>0</v>
      </c>
      <c r="S730" s="478" t="str">
        <f t="shared" si="469"/>
        <v>Y</v>
      </c>
      <c r="T730" s="478">
        <f t="shared" si="470"/>
        <v>0</v>
      </c>
      <c r="U730" s="478">
        <f t="shared" si="471"/>
        <v>0</v>
      </c>
      <c r="V730" s="478">
        <f t="shared" si="472"/>
        <v>0</v>
      </c>
      <c r="W730" s="478">
        <f t="shared" si="473"/>
        <v>0</v>
      </c>
      <c r="X730" s="478">
        <f t="shared" si="474"/>
        <v>0</v>
      </c>
      <c r="Y730" s="478">
        <f t="shared" si="475"/>
        <v>0</v>
      </c>
      <c r="Z730" s="478">
        <f t="shared" si="476"/>
        <v>0</v>
      </c>
      <c r="AA730" s="478" t="str">
        <f t="shared" si="477"/>
        <v>Y</v>
      </c>
      <c r="AB730" s="478" t="str">
        <f t="shared" si="478"/>
        <v>Facility</v>
      </c>
    </row>
    <row r="731" spans="1:28" x14ac:dyDescent="0.2">
      <c r="A731" s="169"/>
      <c r="B731" s="169"/>
      <c r="C731" s="475">
        <v>15750</v>
      </c>
      <c r="D731" s="475">
        <v>5650</v>
      </c>
      <c r="E731" s="477" t="str">
        <f t="shared" si="456"/>
        <v>Muswellbrook</v>
      </c>
      <c r="F731" s="477" t="str">
        <f t="shared" si="457"/>
        <v>R</v>
      </c>
      <c r="G731" s="477">
        <f t="shared" si="458"/>
        <v>11</v>
      </c>
      <c r="H731" s="477">
        <f t="shared" si="459"/>
        <v>0</v>
      </c>
      <c r="I731" s="478">
        <f t="shared" si="460"/>
        <v>17209</v>
      </c>
      <c r="J731" s="454"/>
      <c r="K731" s="478">
        <f t="shared" si="461"/>
        <v>8045</v>
      </c>
      <c r="L731" s="478">
        <f t="shared" si="462"/>
        <v>0</v>
      </c>
      <c r="M731" s="478" t="str">
        <f t="shared" si="463"/>
        <v>Y</v>
      </c>
      <c r="N731" s="478">
        <f t="shared" si="464"/>
        <v>0</v>
      </c>
      <c r="O731" s="478" t="str">
        <f t="shared" si="465"/>
        <v>Y</v>
      </c>
      <c r="P731" s="478">
        <f t="shared" si="466"/>
        <v>0</v>
      </c>
      <c r="Q731" s="478">
        <f t="shared" si="467"/>
        <v>0</v>
      </c>
      <c r="R731" s="478">
        <f t="shared" si="468"/>
        <v>0</v>
      </c>
      <c r="S731" s="478" t="str">
        <f t="shared" si="469"/>
        <v>Y</v>
      </c>
      <c r="T731" s="478">
        <f t="shared" si="470"/>
        <v>0</v>
      </c>
      <c r="U731" s="478" t="str">
        <f t="shared" si="471"/>
        <v>Y</v>
      </c>
      <c r="V731" s="478">
        <f t="shared" si="472"/>
        <v>0</v>
      </c>
      <c r="W731" s="478">
        <f t="shared" si="473"/>
        <v>0</v>
      </c>
      <c r="X731" s="478">
        <f t="shared" si="474"/>
        <v>0</v>
      </c>
      <c r="Y731" s="478" t="str">
        <f t="shared" si="475"/>
        <v>Y</v>
      </c>
      <c r="Z731" s="478">
        <f t="shared" si="476"/>
        <v>0</v>
      </c>
      <c r="AA731" s="478" t="str">
        <f t="shared" si="477"/>
        <v>Y</v>
      </c>
      <c r="AB731" s="478" t="str">
        <f t="shared" si="478"/>
        <v>Facility</v>
      </c>
    </row>
    <row r="732" spans="1:28" x14ac:dyDescent="0.2">
      <c r="A732" s="169"/>
      <c r="B732" s="169"/>
      <c r="C732" s="475">
        <v>16100</v>
      </c>
      <c r="D732" s="475">
        <v>5900</v>
      </c>
      <c r="E732" s="477" t="str">
        <f t="shared" si="456"/>
        <v>Newcastle</v>
      </c>
      <c r="F732" s="477" t="str">
        <f t="shared" si="457"/>
        <v>E</v>
      </c>
      <c r="G732" s="477">
        <f t="shared" si="458"/>
        <v>5</v>
      </c>
      <c r="H732" s="477">
        <f t="shared" si="459"/>
        <v>0</v>
      </c>
      <c r="I732" s="478">
        <f t="shared" si="460"/>
        <v>161225</v>
      </c>
      <c r="J732" s="454"/>
      <c r="K732" s="478">
        <f t="shared" si="461"/>
        <v>68537</v>
      </c>
      <c r="L732" s="478">
        <f t="shared" si="462"/>
        <v>0</v>
      </c>
      <c r="M732" s="478" t="str">
        <f t="shared" si="463"/>
        <v>Y</v>
      </c>
      <c r="N732" s="478">
        <f t="shared" si="464"/>
        <v>0</v>
      </c>
      <c r="O732" s="478" t="str">
        <f t="shared" si="465"/>
        <v>Y</v>
      </c>
      <c r="P732" s="478">
        <f t="shared" si="466"/>
        <v>0</v>
      </c>
      <c r="Q732" s="478">
        <f t="shared" si="467"/>
        <v>0</v>
      </c>
      <c r="R732" s="478">
        <f t="shared" si="468"/>
        <v>0</v>
      </c>
      <c r="S732" s="478" t="str">
        <f t="shared" si="469"/>
        <v>Y</v>
      </c>
      <c r="T732" s="478">
        <f t="shared" si="470"/>
        <v>0</v>
      </c>
      <c r="U732" s="478" t="str">
        <f t="shared" si="471"/>
        <v>Y</v>
      </c>
      <c r="V732" s="478">
        <f t="shared" si="472"/>
        <v>0</v>
      </c>
      <c r="W732" s="478">
        <f t="shared" si="473"/>
        <v>0</v>
      </c>
      <c r="X732" s="478">
        <f t="shared" si="474"/>
        <v>0</v>
      </c>
      <c r="Y732" s="478" t="str">
        <f t="shared" si="475"/>
        <v>Y</v>
      </c>
      <c r="Z732" s="478">
        <f t="shared" si="476"/>
        <v>0</v>
      </c>
      <c r="AA732" s="478" t="str">
        <f t="shared" si="477"/>
        <v>Y</v>
      </c>
      <c r="AB732" s="478" t="str">
        <f t="shared" si="478"/>
        <v>Facility</v>
      </c>
    </row>
    <row r="733" spans="1:28" x14ac:dyDescent="0.2">
      <c r="A733" s="169"/>
      <c r="B733" s="169"/>
      <c r="C733" s="475">
        <v>16470</v>
      </c>
      <c r="D733" s="475">
        <v>6400</v>
      </c>
      <c r="E733" s="477" t="str">
        <f t="shared" si="456"/>
        <v>Port Stephens</v>
      </c>
      <c r="F733" s="477" t="str">
        <f t="shared" si="457"/>
        <v>E</v>
      </c>
      <c r="G733" s="477">
        <f t="shared" si="458"/>
        <v>4</v>
      </c>
      <c r="H733" s="477">
        <f t="shared" si="459"/>
        <v>0</v>
      </c>
      <c r="I733" s="478">
        <f t="shared" si="460"/>
        <v>70447</v>
      </c>
      <c r="J733" s="454"/>
      <c r="K733" s="478">
        <f t="shared" si="461"/>
        <v>30987</v>
      </c>
      <c r="L733" s="478">
        <f t="shared" si="462"/>
        <v>0</v>
      </c>
      <c r="M733" s="478" t="str">
        <f t="shared" si="463"/>
        <v>Y</v>
      </c>
      <c r="N733" s="478">
        <f t="shared" si="464"/>
        <v>0</v>
      </c>
      <c r="O733" s="478" t="str">
        <f t="shared" si="465"/>
        <v>Y</v>
      </c>
      <c r="P733" s="478">
        <f t="shared" si="466"/>
        <v>0</v>
      </c>
      <c r="Q733" s="478" t="str">
        <f t="shared" si="467"/>
        <v>Y</v>
      </c>
      <c r="R733" s="478">
        <f t="shared" si="468"/>
        <v>0</v>
      </c>
      <c r="S733" s="478" t="str">
        <f t="shared" si="469"/>
        <v>Y</v>
      </c>
      <c r="T733" s="478">
        <f t="shared" si="470"/>
        <v>0</v>
      </c>
      <c r="U733" s="478">
        <f t="shared" si="471"/>
        <v>0</v>
      </c>
      <c r="V733" s="478">
        <f t="shared" si="472"/>
        <v>0</v>
      </c>
      <c r="W733" s="478">
        <f t="shared" si="473"/>
        <v>0</v>
      </c>
      <c r="X733" s="478">
        <f t="shared" si="474"/>
        <v>0</v>
      </c>
      <c r="Y733" s="478" t="str">
        <f t="shared" si="475"/>
        <v>Y</v>
      </c>
      <c r="Z733" s="478">
        <f t="shared" si="476"/>
        <v>0</v>
      </c>
      <c r="AA733" s="478" t="str">
        <f t="shared" si="477"/>
        <v>Y</v>
      </c>
      <c r="AB733" s="478" t="str">
        <f t="shared" si="478"/>
        <v>Facility</v>
      </c>
    </row>
    <row r="734" spans="1:28" x14ac:dyDescent="0.2">
      <c r="A734" s="169"/>
      <c r="B734" s="169"/>
      <c r="C734" s="475">
        <v>17050</v>
      </c>
      <c r="D734" s="475">
        <v>7000</v>
      </c>
      <c r="E734" s="477" t="str">
        <f t="shared" si="456"/>
        <v>Singleton</v>
      </c>
      <c r="F734" s="477" t="str">
        <f t="shared" si="457"/>
        <v>R</v>
      </c>
      <c r="G734" s="477">
        <f t="shared" si="458"/>
        <v>4</v>
      </c>
      <c r="H734" s="477">
        <f t="shared" si="459"/>
        <v>0</v>
      </c>
      <c r="I734" s="478">
        <f t="shared" si="460"/>
        <v>24071</v>
      </c>
      <c r="J734" s="454"/>
      <c r="K734" s="478">
        <f t="shared" si="461"/>
        <v>11006</v>
      </c>
      <c r="L734" s="478">
        <f t="shared" si="462"/>
        <v>0</v>
      </c>
      <c r="M734" s="478" t="str">
        <f t="shared" si="463"/>
        <v>Y</v>
      </c>
      <c r="N734" s="478">
        <f t="shared" si="464"/>
        <v>0</v>
      </c>
      <c r="O734" s="478" t="str">
        <f t="shared" si="465"/>
        <v>Y</v>
      </c>
      <c r="P734" s="478">
        <f t="shared" si="466"/>
        <v>0</v>
      </c>
      <c r="Q734" s="478">
        <f t="shared" si="467"/>
        <v>0</v>
      </c>
      <c r="R734" s="478">
        <f t="shared" si="468"/>
        <v>0</v>
      </c>
      <c r="S734" s="478" t="str">
        <f t="shared" si="469"/>
        <v>Y</v>
      </c>
      <c r="T734" s="478">
        <f t="shared" si="470"/>
        <v>0</v>
      </c>
      <c r="U734" s="478">
        <f t="shared" si="471"/>
        <v>0</v>
      </c>
      <c r="V734" s="478">
        <f t="shared" si="472"/>
        <v>0</v>
      </c>
      <c r="W734" s="478">
        <f t="shared" si="473"/>
        <v>0</v>
      </c>
      <c r="X734" s="478">
        <f t="shared" si="474"/>
        <v>0</v>
      </c>
      <c r="Y734" s="478" t="str">
        <f t="shared" si="475"/>
        <v>Y</v>
      </c>
      <c r="Z734" s="478">
        <f t="shared" si="476"/>
        <v>0</v>
      </c>
      <c r="AA734" s="478" t="str">
        <f t="shared" si="477"/>
        <v>Y</v>
      </c>
      <c r="AB734" s="478" t="str">
        <f t="shared" si="478"/>
        <v>Facility</v>
      </c>
    </row>
    <row r="735" spans="1:28" x14ac:dyDescent="0.2">
      <c r="A735" s="169"/>
      <c r="B735" s="169"/>
      <c r="C735" s="475">
        <v>17620</v>
      </c>
      <c r="D735" s="475">
        <v>7620</v>
      </c>
      <c r="E735" s="477" t="str">
        <f t="shared" si="456"/>
        <v>Upper Hunter</v>
      </c>
      <c r="F735" s="477" t="str">
        <f t="shared" si="457"/>
        <v>R</v>
      </c>
      <c r="G735" s="477">
        <f t="shared" si="458"/>
        <v>11</v>
      </c>
      <c r="H735" s="477">
        <f t="shared" si="459"/>
        <v>0</v>
      </c>
      <c r="I735" s="478">
        <f t="shared" si="460"/>
        <v>14537</v>
      </c>
      <c r="J735" s="454"/>
      <c r="K735" s="478">
        <f t="shared" si="461"/>
        <v>7788</v>
      </c>
      <c r="L735" s="478">
        <f t="shared" si="462"/>
        <v>0</v>
      </c>
      <c r="M735" s="478" t="str">
        <f t="shared" si="463"/>
        <v>Y</v>
      </c>
      <c r="N735" s="478">
        <f t="shared" si="464"/>
        <v>0</v>
      </c>
      <c r="O735" s="478" t="str">
        <f t="shared" si="465"/>
        <v>Y</v>
      </c>
      <c r="P735" s="478">
        <f t="shared" si="466"/>
        <v>0</v>
      </c>
      <c r="Q735" s="478">
        <f t="shared" si="467"/>
        <v>0</v>
      </c>
      <c r="R735" s="478">
        <f t="shared" si="468"/>
        <v>0</v>
      </c>
      <c r="S735" s="478" t="str">
        <f t="shared" si="469"/>
        <v>Y</v>
      </c>
      <c r="T735" s="478">
        <f t="shared" si="470"/>
        <v>0</v>
      </c>
      <c r="U735" s="478">
        <f t="shared" si="471"/>
        <v>0</v>
      </c>
      <c r="V735" s="478">
        <f t="shared" si="472"/>
        <v>0</v>
      </c>
      <c r="W735" s="478">
        <f t="shared" si="473"/>
        <v>0</v>
      </c>
      <c r="X735" s="478">
        <f t="shared" si="474"/>
        <v>0</v>
      </c>
      <c r="Y735" s="478" t="str">
        <f t="shared" si="475"/>
        <v>Y</v>
      </c>
      <c r="Z735" s="478">
        <f t="shared" si="476"/>
        <v>0</v>
      </c>
      <c r="AA735" s="478" t="str">
        <f t="shared" si="477"/>
        <v>Y</v>
      </c>
      <c r="AB735" s="478" t="str">
        <f t="shared" si="478"/>
        <v>Facility</v>
      </c>
    </row>
    <row r="736" spans="1:28" ht="13.5" thickBot="1" x14ac:dyDescent="0.25">
      <c r="A736" s="169"/>
      <c r="B736" s="169"/>
      <c r="C736" s="475">
        <v>18550</v>
      </c>
      <c r="D736" s="475">
        <v>8550</v>
      </c>
      <c r="E736" s="477" t="str">
        <f t="shared" si="456"/>
        <v>Wyong</v>
      </c>
      <c r="F736" s="477" t="str">
        <f t="shared" si="457"/>
        <v>E</v>
      </c>
      <c r="G736" s="477">
        <f t="shared" si="458"/>
        <v>7</v>
      </c>
      <c r="H736" s="477">
        <f t="shared" si="459"/>
        <v>0</v>
      </c>
      <c r="I736" s="478">
        <f t="shared" si="460"/>
        <v>159981</v>
      </c>
      <c r="J736" s="454"/>
      <c r="K736" s="478">
        <f t="shared" si="461"/>
        <v>62862</v>
      </c>
      <c r="L736" s="478">
        <f t="shared" si="462"/>
        <v>0</v>
      </c>
      <c r="M736" s="478" t="str">
        <f t="shared" si="463"/>
        <v>Y</v>
      </c>
      <c r="N736" s="478">
        <f t="shared" si="464"/>
        <v>0</v>
      </c>
      <c r="O736" s="478" t="str">
        <f t="shared" si="465"/>
        <v>Y</v>
      </c>
      <c r="P736" s="478">
        <f t="shared" si="466"/>
        <v>0</v>
      </c>
      <c r="Q736" s="478">
        <f t="shared" si="467"/>
        <v>0</v>
      </c>
      <c r="R736" s="478">
        <f t="shared" si="468"/>
        <v>0</v>
      </c>
      <c r="S736" s="478" t="str">
        <f t="shared" si="469"/>
        <v>Y</v>
      </c>
      <c r="T736" s="478">
        <f t="shared" si="470"/>
        <v>0</v>
      </c>
      <c r="U736" s="478" t="str">
        <f t="shared" si="471"/>
        <v>Y</v>
      </c>
      <c r="V736" s="478">
        <f t="shared" si="472"/>
        <v>0</v>
      </c>
      <c r="W736" s="478">
        <f t="shared" si="473"/>
        <v>0</v>
      </c>
      <c r="X736" s="478">
        <f t="shared" si="474"/>
        <v>0</v>
      </c>
      <c r="Y736" s="478" t="str">
        <f t="shared" si="475"/>
        <v>Y</v>
      </c>
      <c r="Z736" s="478">
        <f t="shared" si="476"/>
        <v>0</v>
      </c>
      <c r="AA736" s="478" t="str">
        <f t="shared" si="477"/>
        <v>Y</v>
      </c>
      <c r="AB736" s="478" t="str">
        <f t="shared" si="478"/>
        <v>Facility</v>
      </c>
    </row>
    <row r="737" spans="1:28" ht="13.5" thickTop="1" x14ac:dyDescent="0.2">
      <c r="A737" s="169"/>
      <c r="B737" s="169"/>
      <c r="C737" s="479"/>
      <c r="D737" s="479"/>
      <c r="E737" s="492" t="s">
        <v>489</v>
      </c>
      <c r="F737" s="492"/>
      <c r="G737" s="492"/>
      <c r="H737" s="479"/>
      <c r="I737" s="481">
        <f t="shared" ref="I737" si="479">COUNTIF(I726:I735,"&gt;0")</f>
        <v>10</v>
      </c>
      <c r="J737" s="454"/>
      <c r="K737" s="481">
        <f>COUNTIF(K726:K735,"&gt;0")</f>
        <v>10</v>
      </c>
      <c r="L737"/>
      <c r="M737"/>
      <c r="N737"/>
      <c r="O737"/>
      <c r="P737"/>
      <c r="Q737"/>
      <c r="R737"/>
      <c r="S737"/>
      <c r="T737"/>
      <c r="U737"/>
      <c r="V737"/>
      <c r="W737"/>
      <c r="Y737"/>
    </row>
    <row r="738" spans="1:28" x14ac:dyDescent="0.2">
      <c r="A738" s="169"/>
      <c r="B738" s="169"/>
      <c r="C738" s="475"/>
      <c r="D738" s="475"/>
      <c r="E738" s="482" t="s">
        <v>490</v>
      </c>
      <c r="F738" s="482"/>
      <c r="G738" s="482"/>
      <c r="H738" s="475"/>
      <c r="I738" s="484">
        <f t="shared" ref="I738" si="480">SUM(I726:I735)</f>
        <v>806457</v>
      </c>
      <c r="J738" s="454"/>
      <c r="K738" s="484">
        <f>SUM(K726:K735)</f>
        <v>332531</v>
      </c>
      <c r="L738"/>
      <c r="M738"/>
      <c r="N738"/>
      <c r="O738"/>
      <c r="P738"/>
      <c r="Q738"/>
      <c r="R738"/>
      <c r="S738"/>
      <c r="T738"/>
      <c r="U738"/>
      <c r="V738"/>
      <c r="W738"/>
      <c r="Y738"/>
    </row>
    <row r="739" spans="1:28" x14ac:dyDescent="0.2">
      <c r="A739" s="169"/>
      <c r="B739" s="169"/>
      <c r="C739" s="475"/>
      <c r="D739" s="475"/>
      <c r="E739" s="482" t="s">
        <v>491</v>
      </c>
      <c r="F739" s="482"/>
      <c r="G739" s="482"/>
      <c r="H739" s="475"/>
      <c r="I739" s="478">
        <f t="shared" ref="I739" si="481">MIN(I726:I735)</f>
        <v>9195</v>
      </c>
      <c r="J739" s="454"/>
      <c r="K739" s="478">
        <f>MIN(K726:K735)</f>
        <v>5089</v>
      </c>
      <c r="L739"/>
      <c r="M739"/>
      <c r="N739"/>
      <c r="O739"/>
      <c r="P739"/>
      <c r="Q739"/>
      <c r="R739"/>
      <c r="S739"/>
      <c r="T739"/>
      <c r="U739"/>
      <c r="V739"/>
      <c r="W739"/>
      <c r="Y739"/>
    </row>
    <row r="740" spans="1:28" x14ac:dyDescent="0.2">
      <c r="A740" s="169"/>
      <c r="B740" s="169"/>
      <c r="C740" s="475"/>
      <c r="D740" s="475"/>
      <c r="E740" s="482" t="s">
        <v>492</v>
      </c>
      <c r="F740" s="482"/>
      <c r="G740" s="482"/>
      <c r="H740" s="475"/>
      <c r="I740" s="478">
        <f t="shared" ref="I740" si="482">MAX(I726:I735)</f>
        <v>204166</v>
      </c>
      <c r="J740" s="454"/>
      <c r="K740" s="478">
        <f>MAX(K726:K735)</f>
        <v>76894</v>
      </c>
      <c r="L740"/>
      <c r="M740"/>
      <c r="N740"/>
      <c r="O740"/>
      <c r="P740"/>
      <c r="Q740"/>
      <c r="R740"/>
      <c r="S740"/>
      <c r="T740"/>
      <c r="U740"/>
      <c r="V740"/>
      <c r="W740"/>
      <c r="Y740"/>
    </row>
    <row r="741" spans="1:28" x14ac:dyDescent="0.2">
      <c r="A741" s="169"/>
      <c r="B741" s="169"/>
      <c r="C741" s="475"/>
      <c r="D741" s="475"/>
      <c r="E741" s="482" t="s">
        <v>493</v>
      </c>
      <c r="F741" s="482"/>
      <c r="G741" s="482"/>
      <c r="H741" s="475"/>
      <c r="I741" s="478">
        <f t="shared" ref="I741" si="483">AVERAGE(I726:I735)</f>
        <v>80645.7</v>
      </c>
      <c r="J741" s="454"/>
      <c r="K741" s="478">
        <f>AVERAGE(K726:K735)</f>
        <v>33253.1</v>
      </c>
      <c r="L741"/>
      <c r="M741"/>
      <c r="N741"/>
      <c r="O741"/>
      <c r="P741"/>
      <c r="Q741"/>
      <c r="R741"/>
      <c r="S741"/>
      <c r="T741"/>
      <c r="U741"/>
      <c r="V741"/>
      <c r="W741"/>
      <c r="Y741"/>
    </row>
    <row r="742" spans="1:28" ht="13.5" thickBot="1" x14ac:dyDescent="0.25">
      <c r="A742" s="169"/>
      <c r="B742" s="169"/>
      <c r="C742" s="485"/>
      <c r="D742" s="485"/>
      <c r="E742" s="486" t="s">
        <v>494</v>
      </c>
      <c r="F742" s="486"/>
      <c r="G742" s="486"/>
      <c r="H742" s="485"/>
      <c r="I742" s="487">
        <f t="shared" ref="I742" si="484">MEDIAN(I726:I735)</f>
        <v>63154.5</v>
      </c>
      <c r="J742" s="454"/>
      <c r="K742" s="487">
        <f>MEDIAN(K726:K735)</f>
        <v>27549.5</v>
      </c>
      <c r="L742"/>
      <c r="M742"/>
      <c r="N742"/>
      <c r="O742"/>
      <c r="P742"/>
      <c r="Q742"/>
      <c r="R742"/>
      <c r="S742"/>
      <c r="T742"/>
      <c r="U742"/>
      <c r="V742"/>
      <c r="W742"/>
      <c r="Y742"/>
    </row>
    <row r="743" spans="1:28" ht="13.5" thickTop="1" x14ac:dyDescent="0.2">
      <c r="A743" s="169"/>
      <c r="B743" s="169"/>
      <c r="G743"/>
      <c r="H743"/>
      <c r="I743" s="490"/>
      <c r="J743" s="454"/>
      <c r="K743" s="499"/>
      <c r="L743" s="499"/>
      <c r="M743" s="499"/>
      <c r="N743" s="499"/>
      <c r="O743" s="499"/>
      <c r="P743" s="499"/>
      <c r="Q743"/>
      <c r="R743"/>
      <c r="S743"/>
      <c r="T743"/>
      <c r="U743"/>
      <c r="V743"/>
      <c r="W743"/>
      <c r="Y743"/>
    </row>
    <row r="744" spans="1:28" ht="13.5" thickBot="1" x14ac:dyDescent="0.25">
      <c r="A744" s="169"/>
      <c r="B744" s="169"/>
      <c r="C744" s="502"/>
      <c r="D744" s="502"/>
      <c r="E744" s="507" t="s">
        <v>345</v>
      </c>
      <c r="F744" s="508"/>
      <c r="G744" s="507"/>
      <c r="H744" s="507"/>
      <c r="I744" s="490"/>
      <c r="J744" s="454"/>
      <c r="K744" s="499"/>
      <c r="L744" s="499"/>
      <c r="M744" s="499"/>
      <c r="N744" s="499"/>
      <c r="O744" s="499"/>
      <c r="P744" s="499"/>
      <c r="Q744"/>
      <c r="R744"/>
      <c r="S744"/>
      <c r="T744"/>
      <c r="U744"/>
      <c r="V744"/>
      <c r="W744"/>
      <c r="Y744"/>
    </row>
    <row r="745" spans="1:28" ht="13.5" thickTop="1" x14ac:dyDescent="0.2">
      <c r="A745" s="169"/>
      <c r="B745" s="169"/>
      <c r="C745" s="475">
        <v>10150</v>
      </c>
      <c r="D745" s="475">
        <v>150</v>
      </c>
      <c r="E745" s="477" t="str">
        <f t="shared" ref="E745:E760" si="485">VLOOKUP($D745,$D$3:$AB$155,2,FALSE)</f>
        <v>Ashfield</v>
      </c>
      <c r="F745" s="477" t="str">
        <f t="shared" ref="F745:F760" si="486">VLOOKUP($D745,$D$3:$AB$155,3,FALSE)</f>
        <v>S</v>
      </c>
      <c r="G745" s="477">
        <f t="shared" ref="G745:G760" si="487">VLOOKUP($D745,$D$3:$AB$155,4,FALSE)</f>
        <v>2</v>
      </c>
      <c r="H745" s="477">
        <f t="shared" ref="H745:H760" si="488">VLOOKUP($D745,$D$3:$AB$155,5,FALSE)</f>
        <v>0</v>
      </c>
      <c r="I745" s="478">
        <f t="shared" ref="I745:I760" si="489">VLOOKUP($D745,$D$3:$AB$155,6,FALSE)</f>
        <v>44540</v>
      </c>
      <c r="J745" s="454"/>
      <c r="K745" s="478">
        <f t="shared" ref="K745:K760" si="490">VLOOKUP($D745,$D$3:$AB$155,8,FALSE)</f>
        <v>16492</v>
      </c>
      <c r="L745" s="478">
        <f t="shared" ref="L745:L760" si="491">VLOOKUP($D745,$D$3:$AB$155,9,FALSE)</f>
        <v>0</v>
      </c>
      <c r="M745" s="478" t="str">
        <f t="shared" ref="M745:M760" si="492">VLOOKUP($D745,$D$3:$AB$155,10,FALSE)</f>
        <v>Y</v>
      </c>
      <c r="N745" s="478">
        <f t="shared" ref="N745:N760" si="493">VLOOKUP($D745,$D$3:$AB$155,11,FALSE)</f>
        <v>0</v>
      </c>
      <c r="O745" s="478" t="str">
        <f t="shared" ref="O745:O760" si="494">VLOOKUP($D745,$D$3:$AB$155,12,FALSE)</f>
        <v>Y</v>
      </c>
      <c r="P745" s="478">
        <f t="shared" ref="P745:P760" si="495">VLOOKUP($D745,$D$3:$AB$155,13,FALSE)</f>
        <v>0</v>
      </c>
      <c r="Q745" s="478">
        <f t="shared" ref="Q745:Q760" si="496">VLOOKUP($D745,$D$3:$AB$155,14,FALSE)</f>
        <v>0</v>
      </c>
      <c r="R745" s="478">
        <f t="shared" ref="R745:R760" si="497">VLOOKUP($D745,$D$3:$AB$155,15,FALSE)</f>
        <v>0</v>
      </c>
      <c r="S745" s="478" t="str">
        <f t="shared" ref="S745:S760" si="498">VLOOKUP($D745,$D$3:$AB$155,16,FALSE)</f>
        <v>Y</v>
      </c>
      <c r="T745" s="478">
        <f t="shared" ref="T745:T760" si="499">VLOOKUP($D745,$D$3:$AB$155,17,FALSE)</f>
        <v>0</v>
      </c>
      <c r="U745" s="478" t="str">
        <f t="shared" ref="U745:U760" si="500">VLOOKUP($D745,$D$3:$AB$155,18,FALSE)</f>
        <v>Y</v>
      </c>
      <c r="V745" s="478">
        <f t="shared" ref="V745:V760" si="501">VLOOKUP($D745,$D$3:$AB$155,19,FALSE)</f>
        <v>0</v>
      </c>
      <c r="W745" s="478">
        <f t="shared" ref="W745:W760" si="502">VLOOKUP($D745,$D$3:$AB$155,20,FALSE)</f>
        <v>0</v>
      </c>
      <c r="X745" s="478">
        <f t="shared" ref="X745:X760" si="503">VLOOKUP($D745,$D$3:$AB$155,21,FALSE)</f>
        <v>0</v>
      </c>
      <c r="Y745" s="478" t="str">
        <f t="shared" ref="Y745:Y760" si="504">VLOOKUP($D745,$D$3:$AB$155,22,FALSE)</f>
        <v>Y</v>
      </c>
      <c r="Z745" s="478">
        <f t="shared" ref="Z745:Z760" si="505">VLOOKUP($D745,$D$3:$AB$155,23,FALSE)</f>
        <v>0</v>
      </c>
      <c r="AA745" s="478" t="str">
        <f t="shared" ref="AA745:AA760" si="506">VLOOKUP($D745,$D$3:$AB$155,24,FALSE)</f>
        <v>Y</v>
      </c>
      <c r="AB745" s="478" t="str">
        <f t="shared" ref="AB745:AB760" si="507">VLOOKUP($D745,$D$3:$AB$155,25,FALSE)</f>
        <v>Facility</v>
      </c>
    </row>
    <row r="746" spans="1:28" x14ac:dyDescent="0.2">
      <c r="A746" s="169"/>
      <c r="B746" s="169"/>
      <c r="C746" s="475">
        <v>10350</v>
      </c>
      <c r="D746" s="475">
        <v>350</v>
      </c>
      <c r="E746" s="477" t="str">
        <f t="shared" si="485"/>
        <v>Bankstown</v>
      </c>
      <c r="F746" s="477" t="str">
        <f t="shared" si="486"/>
        <v>S</v>
      </c>
      <c r="G746" s="477">
        <f t="shared" si="487"/>
        <v>3</v>
      </c>
      <c r="H746" s="477">
        <f t="shared" si="488"/>
        <v>0</v>
      </c>
      <c r="I746" s="478">
        <f t="shared" si="489"/>
        <v>203202</v>
      </c>
      <c r="J746" s="454"/>
      <c r="K746" s="478">
        <f t="shared" si="490"/>
        <v>66498</v>
      </c>
      <c r="L746" s="478">
        <f t="shared" si="491"/>
        <v>0</v>
      </c>
      <c r="M746" s="478" t="str">
        <f t="shared" si="492"/>
        <v>Y</v>
      </c>
      <c r="N746" s="478">
        <f t="shared" si="493"/>
        <v>0</v>
      </c>
      <c r="O746" s="478" t="str">
        <f t="shared" si="494"/>
        <v>Y</v>
      </c>
      <c r="P746" s="478">
        <f t="shared" si="495"/>
        <v>0</v>
      </c>
      <c r="Q746" s="478">
        <f t="shared" si="496"/>
        <v>0</v>
      </c>
      <c r="R746" s="478">
        <f t="shared" si="497"/>
        <v>0</v>
      </c>
      <c r="S746" s="478" t="str">
        <f t="shared" si="498"/>
        <v>Y</v>
      </c>
      <c r="T746" s="478">
        <f t="shared" si="499"/>
        <v>0</v>
      </c>
      <c r="U746" s="478" t="str">
        <f t="shared" si="500"/>
        <v>Y</v>
      </c>
      <c r="V746" s="478">
        <f t="shared" si="501"/>
        <v>0</v>
      </c>
      <c r="W746" s="478">
        <f t="shared" si="502"/>
        <v>0</v>
      </c>
      <c r="X746" s="478">
        <f t="shared" si="503"/>
        <v>0</v>
      </c>
      <c r="Y746" s="478" t="str">
        <f t="shared" si="504"/>
        <v>Y</v>
      </c>
      <c r="Z746" s="478">
        <f t="shared" si="505"/>
        <v>0</v>
      </c>
      <c r="AA746" s="478" t="str">
        <f t="shared" si="506"/>
        <v>Y</v>
      </c>
      <c r="AB746" s="478" t="str">
        <f t="shared" si="507"/>
        <v>Ewaste</v>
      </c>
    </row>
    <row r="747" spans="1:28" x14ac:dyDescent="0.2">
      <c r="A747" s="169"/>
      <c r="B747" s="169"/>
      <c r="C747" s="475">
        <v>11150</v>
      </c>
      <c r="D747" s="475">
        <v>1100</v>
      </c>
      <c r="E747" s="477" t="str">
        <f t="shared" si="485"/>
        <v>Botany Bay</v>
      </c>
      <c r="F747" s="477" t="str">
        <f t="shared" si="486"/>
        <v>S</v>
      </c>
      <c r="G747" s="477">
        <f t="shared" si="487"/>
        <v>2</v>
      </c>
      <c r="H747" s="477">
        <f t="shared" si="488"/>
        <v>0</v>
      </c>
      <c r="I747" s="478">
        <f t="shared" si="489"/>
        <v>46587</v>
      </c>
      <c r="J747" s="454"/>
      <c r="K747" s="478">
        <f t="shared" si="490"/>
        <v>18770</v>
      </c>
      <c r="L747" s="478">
        <f t="shared" si="491"/>
        <v>0</v>
      </c>
      <c r="M747" s="478" t="str">
        <f t="shared" si="492"/>
        <v>Y</v>
      </c>
      <c r="N747" s="478">
        <f t="shared" si="493"/>
        <v>0</v>
      </c>
      <c r="O747" s="478" t="str">
        <f t="shared" si="494"/>
        <v>Y</v>
      </c>
      <c r="P747" s="478">
        <f t="shared" si="495"/>
        <v>0</v>
      </c>
      <c r="Q747" s="478">
        <f t="shared" si="496"/>
        <v>0</v>
      </c>
      <c r="R747" s="478">
        <f t="shared" si="497"/>
        <v>0</v>
      </c>
      <c r="S747" s="478" t="str">
        <f t="shared" si="498"/>
        <v>Y</v>
      </c>
      <c r="T747" s="478">
        <f t="shared" si="499"/>
        <v>0</v>
      </c>
      <c r="U747" s="478" t="str">
        <f t="shared" si="500"/>
        <v>Y</v>
      </c>
      <c r="V747" s="478">
        <f t="shared" si="501"/>
        <v>0</v>
      </c>
      <c r="W747" s="478">
        <f t="shared" si="502"/>
        <v>0</v>
      </c>
      <c r="X747" s="478">
        <f t="shared" si="503"/>
        <v>0</v>
      </c>
      <c r="Y747" s="478" t="str">
        <f t="shared" si="504"/>
        <v>Y</v>
      </c>
      <c r="Z747" s="478">
        <f t="shared" si="505"/>
        <v>0</v>
      </c>
      <c r="AA747" s="478" t="str">
        <f t="shared" si="506"/>
        <v>Y</v>
      </c>
      <c r="AB747" s="478" t="str">
        <f t="shared" si="507"/>
        <v>Facility</v>
      </c>
    </row>
    <row r="748" spans="1:28" x14ac:dyDescent="0.2">
      <c r="A748" s="169"/>
      <c r="B748" s="169"/>
      <c r="C748" s="475">
        <v>11350</v>
      </c>
      <c r="D748" s="475">
        <v>1300</v>
      </c>
      <c r="E748" s="477" t="str">
        <f t="shared" si="485"/>
        <v>Burwood</v>
      </c>
      <c r="F748" s="477" t="str">
        <f t="shared" si="486"/>
        <v>S</v>
      </c>
      <c r="G748" s="477">
        <f t="shared" si="487"/>
        <v>2</v>
      </c>
      <c r="H748" s="477">
        <f t="shared" si="488"/>
        <v>0</v>
      </c>
      <c r="I748" s="478">
        <f t="shared" si="489"/>
        <v>36139</v>
      </c>
      <c r="J748" s="454"/>
      <c r="K748" s="478">
        <f t="shared" si="490"/>
        <v>12528</v>
      </c>
      <c r="L748" s="478">
        <f t="shared" si="491"/>
        <v>0</v>
      </c>
      <c r="M748" s="478" t="str">
        <f t="shared" si="492"/>
        <v>Y</v>
      </c>
      <c r="N748" s="478">
        <f t="shared" si="493"/>
        <v>0</v>
      </c>
      <c r="O748" s="478" t="str">
        <f t="shared" si="494"/>
        <v>Y</v>
      </c>
      <c r="P748" s="478">
        <f t="shared" si="495"/>
        <v>0</v>
      </c>
      <c r="Q748" s="478">
        <f t="shared" si="496"/>
        <v>0</v>
      </c>
      <c r="R748" s="478">
        <f t="shared" si="497"/>
        <v>0</v>
      </c>
      <c r="S748" s="478" t="str">
        <f t="shared" si="498"/>
        <v>Y</v>
      </c>
      <c r="T748" s="478">
        <f t="shared" si="499"/>
        <v>0</v>
      </c>
      <c r="U748" s="478" t="str">
        <f t="shared" si="500"/>
        <v>Y</v>
      </c>
      <c r="V748" s="478">
        <f t="shared" si="501"/>
        <v>0</v>
      </c>
      <c r="W748" s="478">
        <f t="shared" si="502"/>
        <v>0</v>
      </c>
      <c r="X748" s="478">
        <f t="shared" si="503"/>
        <v>0</v>
      </c>
      <c r="Y748" s="478" t="str">
        <f t="shared" si="504"/>
        <v>Y</v>
      </c>
      <c r="Z748" s="478">
        <f t="shared" si="505"/>
        <v>0</v>
      </c>
      <c r="AA748" s="478" t="str">
        <f t="shared" si="506"/>
        <v>Y</v>
      </c>
      <c r="AB748" s="478" t="str">
        <f t="shared" si="507"/>
        <v>Facility</v>
      </c>
    </row>
    <row r="749" spans="1:28" x14ac:dyDescent="0.2">
      <c r="A749" s="169"/>
      <c r="B749" s="169"/>
      <c r="C749" s="475">
        <v>11550</v>
      </c>
      <c r="D749" s="475">
        <v>1520</v>
      </c>
      <c r="E749" s="477" t="str">
        <f t="shared" si="485"/>
        <v>Canada Bay</v>
      </c>
      <c r="F749" s="477" t="str">
        <f t="shared" si="486"/>
        <v>S</v>
      </c>
      <c r="G749" s="477">
        <f t="shared" si="487"/>
        <v>2</v>
      </c>
      <c r="H749" s="477">
        <f t="shared" si="488"/>
        <v>0</v>
      </c>
      <c r="I749" s="478">
        <f t="shared" si="489"/>
        <v>88819</v>
      </c>
      <c r="J749" s="454"/>
      <c r="K749" s="478">
        <f t="shared" si="490"/>
        <v>37747</v>
      </c>
      <c r="L749" s="478">
        <f t="shared" si="491"/>
        <v>0</v>
      </c>
      <c r="M749" s="478" t="str">
        <f t="shared" si="492"/>
        <v>Y</v>
      </c>
      <c r="N749" s="478">
        <f t="shared" si="493"/>
        <v>0</v>
      </c>
      <c r="O749" s="478" t="str">
        <f t="shared" si="494"/>
        <v>Y</v>
      </c>
      <c r="P749" s="478">
        <f t="shared" si="495"/>
        <v>0</v>
      </c>
      <c r="Q749" s="478">
        <f t="shared" si="496"/>
        <v>0</v>
      </c>
      <c r="R749" s="478">
        <f t="shared" si="497"/>
        <v>0</v>
      </c>
      <c r="S749" s="478" t="str">
        <f t="shared" si="498"/>
        <v>Y</v>
      </c>
      <c r="T749" s="478">
        <f t="shared" si="499"/>
        <v>0</v>
      </c>
      <c r="U749" s="478" t="str">
        <f t="shared" si="500"/>
        <v>Y</v>
      </c>
      <c r="V749" s="478">
        <f t="shared" si="501"/>
        <v>0</v>
      </c>
      <c r="W749" s="478">
        <f t="shared" si="502"/>
        <v>0</v>
      </c>
      <c r="X749" s="478">
        <f t="shared" si="503"/>
        <v>0</v>
      </c>
      <c r="Y749" s="478" t="str">
        <f t="shared" si="504"/>
        <v>Y</v>
      </c>
      <c r="Z749" s="478">
        <f t="shared" si="505"/>
        <v>0</v>
      </c>
      <c r="AA749" s="478" t="str">
        <f t="shared" si="506"/>
        <v>Y</v>
      </c>
      <c r="AB749" s="478" t="str">
        <f t="shared" si="507"/>
        <v>Ewaste</v>
      </c>
    </row>
    <row r="750" spans="1:28" x14ac:dyDescent="0.2">
      <c r="A750" s="169"/>
      <c r="B750" s="169"/>
      <c r="C750" s="475">
        <v>11600</v>
      </c>
      <c r="D750" s="475">
        <v>1550</v>
      </c>
      <c r="E750" s="477" t="str">
        <f t="shared" si="485"/>
        <v xml:space="preserve">Canterbury </v>
      </c>
      <c r="F750" s="477" t="str">
        <f t="shared" si="486"/>
        <v>S</v>
      </c>
      <c r="G750" s="477">
        <f t="shared" si="487"/>
        <v>3</v>
      </c>
      <c r="H750" s="477">
        <f t="shared" si="488"/>
        <v>0</v>
      </c>
      <c r="I750" s="478">
        <f t="shared" si="489"/>
        <v>151746</v>
      </c>
      <c r="J750" s="454"/>
      <c r="K750" s="478">
        <f t="shared" si="490"/>
        <v>50940</v>
      </c>
      <c r="L750" s="478">
        <f t="shared" si="491"/>
        <v>0</v>
      </c>
      <c r="M750" s="478" t="str">
        <f t="shared" si="492"/>
        <v>Y</v>
      </c>
      <c r="N750" s="478">
        <f t="shared" si="493"/>
        <v>0</v>
      </c>
      <c r="O750" s="478" t="str">
        <f t="shared" si="494"/>
        <v>Y</v>
      </c>
      <c r="P750" s="478">
        <f t="shared" si="495"/>
        <v>0</v>
      </c>
      <c r="Q750" s="478">
        <f t="shared" si="496"/>
        <v>0</v>
      </c>
      <c r="R750" s="478">
        <f t="shared" si="497"/>
        <v>0</v>
      </c>
      <c r="S750" s="478" t="str">
        <f t="shared" si="498"/>
        <v>Y</v>
      </c>
      <c r="T750" s="478">
        <f t="shared" si="499"/>
        <v>0</v>
      </c>
      <c r="U750" s="478" t="str">
        <f t="shared" si="500"/>
        <v>Y</v>
      </c>
      <c r="V750" s="478">
        <f t="shared" si="501"/>
        <v>0</v>
      </c>
      <c r="W750" s="478">
        <f t="shared" si="502"/>
        <v>0</v>
      </c>
      <c r="X750" s="478">
        <f t="shared" si="503"/>
        <v>0</v>
      </c>
      <c r="Y750" s="478" t="str">
        <f t="shared" si="504"/>
        <v>Y</v>
      </c>
      <c r="Z750" s="478">
        <f t="shared" si="505"/>
        <v>0</v>
      </c>
      <c r="AA750" s="478" t="str">
        <f t="shared" si="506"/>
        <v>Y</v>
      </c>
      <c r="AB750" s="478" t="str">
        <f t="shared" si="507"/>
        <v>Ewaste</v>
      </c>
    </row>
    <row r="751" spans="1:28" x14ac:dyDescent="0.2">
      <c r="A751" s="169"/>
      <c r="B751" s="169"/>
      <c r="C751" s="475">
        <v>14250</v>
      </c>
      <c r="D751" s="475">
        <v>4150</v>
      </c>
      <c r="E751" s="477" t="str">
        <f t="shared" si="485"/>
        <v>Hurstville</v>
      </c>
      <c r="F751" s="477" t="str">
        <f t="shared" si="486"/>
        <v>S</v>
      </c>
      <c r="G751" s="477">
        <f t="shared" si="487"/>
        <v>3</v>
      </c>
      <c r="H751" s="477">
        <f t="shared" si="488"/>
        <v>0</v>
      </c>
      <c r="I751" s="478">
        <f t="shared" si="489"/>
        <v>86484</v>
      </c>
      <c r="J751" s="454"/>
      <c r="K751" s="478">
        <f t="shared" si="490"/>
        <v>30706</v>
      </c>
      <c r="L751" s="478">
        <f t="shared" si="491"/>
        <v>0</v>
      </c>
      <c r="M751" s="478" t="str">
        <f t="shared" si="492"/>
        <v>Y</v>
      </c>
      <c r="N751" s="478">
        <f t="shared" si="493"/>
        <v>0</v>
      </c>
      <c r="O751" s="478" t="str">
        <f t="shared" si="494"/>
        <v>Y</v>
      </c>
      <c r="P751" s="478">
        <f t="shared" si="495"/>
        <v>0</v>
      </c>
      <c r="Q751" s="478">
        <f t="shared" si="496"/>
        <v>0</v>
      </c>
      <c r="R751" s="478">
        <f t="shared" si="497"/>
        <v>0</v>
      </c>
      <c r="S751" s="478" t="str">
        <f t="shared" si="498"/>
        <v>Y</v>
      </c>
      <c r="T751" s="478">
        <f t="shared" si="499"/>
        <v>0</v>
      </c>
      <c r="U751" s="478" t="str">
        <f t="shared" si="500"/>
        <v>Y</v>
      </c>
      <c r="V751" s="478">
        <f t="shared" si="501"/>
        <v>0</v>
      </c>
      <c r="W751" s="478">
        <f t="shared" si="502"/>
        <v>0</v>
      </c>
      <c r="X751" s="478">
        <f t="shared" si="503"/>
        <v>0</v>
      </c>
      <c r="Y751" s="478" t="str">
        <f t="shared" si="504"/>
        <v>Y</v>
      </c>
      <c r="Z751" s="478">
        <f t="shared" si="505"/>
        <v>0</v>
      </c>
      <c r="AA751" s="478" t="str">
        <f t="shared" si="506"/>
        <v>Y</v>
      </c>
      <c r="AB751" s="478" t="str">
        <f t="shared" si="507"/>
        <v>Facility</v>
      </c>
    </row>
    <row r="752" spans="1:28" x14ac:dyDescent="0.2">
      <c r="A752" s="169"/>
      <c r="B752" s="169"/>
      <c r="C752" s="475">
        <v>14550</v>
      </c>
      <c r="D752" s="475">
        <v>4450</v>
      </c>
      <c r="E752" s="477" t="str">
        <f t="shared" si="485"/>
        <v>Kogarah</v>
      </c>
      <c r="F752" s="477" t="str">
        <f t="shared" si="486"/>
        <v>S</v>
      </c>
      <c r="G752" s="477">
        <f t="shared" si="487"/>
        <v>2</v>
      </c>
      <c r="H752" s="477">
        <f t="shared" si="488"/>
        <v>0</v>
      </c>
      <c r="I752" s="478">
        <f t="shared" si="489"/>
        <v>61422</v>
      </c>
      <c r="J752" s="454"/>
      <c r="K752" s="478">
        <f t="shared" si="490"/>
        <v>23035</v>
      </c>
      <c r="L752" s="478">
        <f t="shared" si="491"/>
        <v>0</v>
      </c>
      <c r="M752" s="478" t="str">
        <f t="shared" si="492"/>
        <v>Y</v>
      </c>
      <c r="N752" s="478">
        <f t="shared" si="493"/>
        <v>0</v>
      </c>
      <c r="O752" s="478" t="str">
        <f t="shared" si="494"/>
        <v>Y</v>
      </c>
      <c r="P752" s="478">
        <f t="shared" si="495"/>
        <v>0</v>
      </c>
      <c r="Q752" s="478">
        <f t="shared" si="496"/>
        <v>0</v>
      </c>
      <c r="R752" s="478">
        <f t="shared" si="497"/>
        <v>0</v>
      </c>
      <c r="S752" s="478" t="str">
        <f t="shared" si="498"/>
        <v>Y</v>
      </c>
      <c r="T752" s="478">
        <f t="shared" si="499"/>
        <v>0</v>
      </c>
      <c r="U752" s="478" t="str">
        <f t="shared" si="500"/>
        <v>Y</v>
      </c>
      <c r="V752" s="478">
        <f t="shared" si="501"/>
        <v>0</v>
      </c>
      <c r="W752" s="478">
        <f t="shared" si="502"/>
        <v>0</v>
      </c>
      <c r="X752" s="478">
        <f t="shared" si="503"/>
        <v>0</v>
      </c>
      <c r="Y752" s="478" t="str">
        <f t="shared" si="504"/>
        <v>Y</v>
      </c>
      <c r="Z752" s="478">
        <f t="shared" si="505"/>
        <v>0</v>
      </c>
      <c r="AA752" s="478" t="str">
        <f t="shared" si="506"/>
        <v>Y</v>
      </c>
      <c r="AB752" s="478" t="str">
        <f t="shared" si="507"/>
        <v>Facility</v>
      </c>
    </row>
    <row r="753" spans="1:28" x14ac:dyDescent="0.2">
      <c r="A753" s="169"/>
      <c r="B753" s="169"/>
      <c r="C753" s="475">
        <v>14870</v>
      </c>
      <c r="D753" s="475">
        <v>4800</v>
      </c>
      <c r="E753" s="477" t="str">
        <f t="shared" si="485"/>
        <v>Leichhardt</v>
      </c>
      <c r="F753" s="477" t="str">
        <f t="shared" si="486"/>
        <v>S</v>
      </c>
      <c r="G753" s="477">
        <f t="shared" si="487"/>
        <v>2</v>
      </c>
      <c r="H753" s="477">
        <f t="shared" si="488"/>
        <v>0</v>
      </c>
      <c r="I753" s="478">
        <f t="shared" si="489"/>
        <v>58756</v>
      </c>
      <c r="J753" s="454"/>
      <c r="K753" s="478">
        <f t="shared" si="490"/>
        <v>25075</v>
      </c>
      <c r="L753" s="478">
        <f t="shared" si="491"/>
        <v>0</v>
      </c>
      <c r="M753" s="478" t="str">
        <f t="shared" si="492"/>
        <v>Y</v>
      </c>
      <c r="N753" s="478">
        <f t="shared" si="493"/>
        <v>0</v>
      </c>
      <c r="O753" s="478" t="str">
        <f t="shared" si="494"/>
        <v>Y</v>
      </c>
      <c r="P753" s="478">
        <f t="shared" si="495"/>
        <v>0</v>
      </c>
      <c r="Q753" s="478">
        <f t="shared" si="496"/>
        <v>0</v>
      </c>
      <c r="R753" s="478">
        <f t="shared" si="497"/>
        <v>0</v>
      </c>
      <c r="S753" s="478" t="str">
        <f t="shared" si="498"/>
        <v>Y</v>
      </c>
      <c r="T753" s="478">
        <f t="shared" si="499"/>
        <v>0</v>
      </c>
      <c r="U753" s="478" t="str">
        <f t="shared" si="500"/>
        <v>Y</v>
      </c>
      <c r="V753" s="478">
        <f t="shared" si="501"/>
        <v>0</v>
      </c>
      <c r="W753" s="478">
        <f t="shared" si="502"/>
        <v>0</v>
      </c>
      <c r="X753" s="478">
        <f t="shared" si="503"/>
        <v>0</v>
      </c>
      <c r="Y753" s="478" t="str">
        <f t="shared" si="504"/>
        <v>Y</v>
      </c>
      <c r="Z753" s="478">
        <f t="shared" si="505"/>
        <v>0</v>
      </c>
      <c r="AA753" s="478" t="str">
        <f t="shared" si="506"/>
        <v>Y</v>
      </c>
      <c r="AB753" s="478" t="str">
        <f t="shared" si="507"/>
        <v>Facility</v>
      </c>
    </row>
    <row r="754" spans="1:28" x14ac:dyDescent="0.2">
      <c r="A754" s="169"/>
      <c r="B754" s="169"/>
      <c r="C754" s="475">
        <v>15300</v>
      </c>
      <c r="D754" s="475">
        <v>5200</v>
      </c>
      <c r="E754" s="477" t="str">
        <f t="shared" si="485"/>
        <v>Marrickville</v>
      </c>
      <c r="F754" s="477" t="str">
        <f t="shared" si="486"/>
        <v>S</v>
      </c>
      <c r="G754" s="477">
        <f t="shared" si="487"/>
        <v>3</v>
      </c>
      <c r="H754" s="477">
        <f t="shared" si="488"/>
        <v>0</v>
      </c>
      <c r="I754" s="478">
        <f t="shared" si="489"/>
        <v>84270</v>
      </c>
      <c r="J754" s="454"/>
      <c r="K754" s="478">
        <f t="shared" si="490"/>
        <v>33494</v>
      </c>
      <c r="L754" s="478">
        <f t="shared" si="491"/>
        <v>0</v>
      </c>
      <c r="M754" s="478" t="str">
        <f t="shared" si="492"/>
        <v>Y</v>
      </c>
      <c r="N754" s="478">
        <f t="shared" si="493"/>
        <v>0</v>
      </c>
      <c r="O754" s="478" t="str">
        <f t="shared" si="494"/>
        <v>Y</v>
      </c>
      <c r="P754" s="478">
        <f t="shared" si="495"/>
        <v>0</v>
      </c>
      <c r="Q754" s="478">
        <f t="shared" si="496"/>
        <v>0</v>
      </c>
      <c r="R754" s="478">
        <f t="shared" si="497"/>
        <v>0</v>
      </c>
      <c r="S754" s="478" t="str">
        <f t="shared" si="498"/>
        <v>Y</v>
      </c>
      <c r="T754" s="478">
        <f t="shared" si="499"/>
        <v>0</v>
      </c>
      <c r="U754" s="478" t="str">
        <f t="shared" si="500"/>
        <v>Y</v>
      </c>
      <c r="V754" s="478">
        <f t="shared" si="501"/>
        <v>0</v>
      </c>
      <c r="W754" s="478" t="str">
        <f t="shared" si="502"/>
        <v>Y</v>
      </c>
      <c r="X754" s="478">
        <f t="shared" si="503"/>
        <v>0</v>
      </c>
      <c r="Y754" s="478" t="str">
        <f t="shared" si="504"/>
        <v>Y</v>
      </c>
      <c r="Z754" s="478">
        <f t="shared" si="505"/>
        <v>0</v>
      </c>
      <c r="AA754" s="478" t="str">
        <f t="shared" si="506"/>
        <v>Y</v>
      </c>
      <c r="AB754" s="478" t="str">
        <f t="shared" si="507"/>
        <v>Ewaste</v>
      </c>
    </row>
    <row r="755" spans="1:28" x14ac:dyDescent="0.2">
      <c r="A755" s="169"/>
      <c r="B755" s="169"/>
      <c r="C755" s="475">
        <v>16610</v>
      </c>
      <c r="D755" s="475">
        <v>6550</v>
      </c>
      <c r="E755" s="477" t="str">
        <f t="shared" si="485"/>
        <v>Randwick</v>
      </c>
      <c r="F755" s="477" t="str">
        <f t="shared" si="486"/>
        <v>S</v>
      </c>
      <c r="G755" s="477">
        <f t="shared" si="487"/>
        <v>3</v>
      </c>
      <c r="H755" s="477">
        <f t="shared" si="488"/>
        <v>0</v>
      </c>
      <c r="I755" s="478">
        <f t="shared" si="489"/>
        <v>145822</v>
      </c>
      <c r="J755" s="454"/>
      <c r="K755" s="478">
        <f t="shared" si="490"/>
        <v>57375</v>
      </c>
      <c r="L755" s="478">
        <f t="shared" si="491"/>
        <v>0</v>
      </c>
      <c r="M755" s="478" t="str">
        <f t="shared" si="492"/>
        <v>Y</v>
      </c>
      <c r="N755" s="478">
        <f t="shared" si="493"/>
        <v>0</v>
      </c>
      <c r="O755" s="478" t="str">
        <f t="shared" si="494"/>
        <v>Y</v>
      </c>
      <c r="P755" s="478">
        <f t="shared" si="495"/>
        <v>0</v>
      </c>
      <c r="Q755" s="478" t="str">
        <f t="shared" si="496"/>
        <v>Y</v>
      </c>
      <c r="R755" s="478">
        <f t="shared" si="497"/>
        <v>0</v>
      </c>
      <c r="S755" s="478" t="str">
        <f t="shared" si="498"/>
        <v>Y</v>
      </c>
      <c r="T755" s="478">
        <f t="shared" si="499"/>
        <v>0</v>
      </c>
      <c r="U755" s="478" t="str">
        <f t="shared" si="500"/>
        <v>Y</v>
      </c>
      <c r="V755" s="478">
        <f t="shared" si="501"/>
        <v>0</v>
      </c>
      <c r="W755" s="478" t="str">
        <f t="shared" si="502"/>
        <v>Y</v>
      </c>
      <c r="X755" s="478">
        <f t="shared" si="503"/>
        <v>0</v>
      </c>
      <c r="Y755" s="478" t="str">
        <f t="shared" si="504"/>
        <v>Y</v>
      </c>
      <c r="Z755" s="478">
        <f t="shared" si="505"/>
        <v>0</v>
      </c>
      <c r="AA755" s="478" t="str">
        <f t="shared" si="506"/>
        <v>Y</v>
      </c>
      <c r="AB755" s="478" t="str">
        <f t="shared" si="507"/>
        <v>Facility</v>
      </c>
    </row>
    <row r="756" spans="1:28" x14ac:dyDescent="0.2">
      <c r="A756" s="169"/>
      <c r="B756" s="169"/>
      <c r="C756" s="475">
        <v>16700</v>
      </c>
      <c r="D756" s="475">
        <v>6650</v>
      </c>
      <c r="E756" s="477" t="str">
        <f t="shared" si="485"/>
        <v>Rockdale</v>
      </c>
      <c r="F756" s="477" t="str">
        <f t="shared" si="486"/>
        <v>S</v>
      </c>
      <c r="G756" s="477">
        <f t="shared" si="487"/>
        <v>3</v>
      </c>
      <c r="H756" s="477">
        <f t="shared" si="488"/>
        <v>0</v>
      </c>
      <c r="I756" s="478">
        <f t="shared" si="489"/>
        <v>109862</v>
      </c>
      <c r="J756" s="454"/>
      <c r="K756" s="478">
        <f t="shared" si="490"/>
        <v>38623</v>
      </c>
      <c r="L756" s="478">
        <f t="shared" si="491"/>
        <v>0</v>
      </c>
      <c r="M756" s="478" t="str">
        <f t="shared" si="492"/>
        <v>Y</v>
      </c>
      <c r="N756" s="478">
        <f t="shared" si="493"/>
        <v>0</v>
      </c>
      <c r="O756" s="478" t="str">
        <f t="shared" si="494"/>
        <v>Y</v>
      </c>
      <c r="P756" s="478">
        <f t="shared" si="495"/>
        <v>0</v>
      </c>
      <c r="Q756" s="478" t="str">
        <f t="shared" si="496"/>
        <v>Y</v>
      </c>
      <c r="R756" s="478">
        <f t="shared" si="497"/>
        <v>0</v>
      </c>
      <c r="S756" s="478" t="str">
        <f t="shared" si="498"/>
        <v>Y</v>
      </c>
      <c r="T756" s="478">
        <f t="shared" si="499"/>
        <v>0</v>
      </c>
      <c r="U756" s="478">
        <f t="shared" si="500"/>
        <v>0</v>
      </c>
      <c r="V756" s="478">
        <f t="shared" si="501"/>
        <v>0</v>
      </c>
      <c r="W756" s="478">
        <f t="shared" si="502"/>
        <v>0</v>
      </c>
      <c r="X756" s="478">
        <f t="shared" si="503"/>
        <v>0</v>
      </c>
      <c r="Y756" s="478" t="str">
        <f t="shared" si="504"/>
        <v>Y</v>
      </c>
      <c r="Z756" s="478">
        <f t="shared" si="505"/>
        <v>0</v>
      </c>
      <c r="AA756" s="478" t="str">
        <f t="shared" si="506"/>
        <v>Y</v>
      </c>
      <c r="AB756" s="478" t="str">
        <f t="shared" si="507"/>
        <v>Facility</v>
      </c>
    </row>
    <row r="757" spans="1:28" x14ac:dyDescent="0.2">
      <c r="A757" s="169"/>
      <c r="B757" s="169"/>
      <c r="C757" s="475">
        <v>17200</v>
      </c>
      <c r="D757" s="475">
        <v>7150</v>
      </c>
      <c r="E757" s="477" t="str">
        <f t="shared" si="485"/>
        <v>Sutherland</v>
      </c>
      <c r="F757" s="477" t="str">
        <f t="shared" si="486"/>
        <v>S</v>
      </c>
      <c r="G757" s="477">
        <f t="shared" si="487"/>
        <v>3</v>
      </c>
      <c r="H757" s="477">
        <f t="shared" si="488"/>
        <v>0</v>
      </c>
      <c r="I757" s="478">
        <f t="shared" si="489"/>
        <v>226220</v>
      </c>
      <c r="J757" s="454"/>
      <c r="K757" s="478">
        <f t="shared" si="490"/>
        <v>84070</v>
      </c>
      <c r="L757" s="478">
        <f t="shared" si="491"/>
        <v>0</v>
      </c>
      <c r="M757" s="478" t="str">
        <f t="shared" si="492"/>
        <v>Y</v>
      </c>
      <c r="N757" s="478">
        <f t="shared" si="493"/>
        <v>0</v>
      </c>
      <c r="O757" s="478" t="str">
        <f t="shared" si="494"/>
        <v>Y</v>
      </c>
      <c r="P757" s="478">
        <f t="shared" si="495"/>
        <v>0</v>
      </c>
      <c r="Q757" s="478">
        <f t="shared" si="496"/>
        <v>0</v>
      </c>
      <c r="R757" s="478">
        <f t="shared" si="497"/>
        <v>0</v>
      </c>
      <c r="S757" s="478" t="str">
        <f t="shared" si="498"/>
        <v>Y</v>
      </c>
      <c r="T757" s="478">
        <f t="shared" si="499"/>
        <v>0</v>
      </c>
      <c r="U757" s="478" t="str">
        <f t="shared" si="500"/>
        <v>Y</v>
      </c>
      <c r="V757" s="478">
        <f t="shared" si="501"/>
        <v>0</v>
      </c>
      <c r="W757" s="478">
        <f t="shared" si="502"/>
        <v>0</v>
      </c>
      <c r="X757" s="478">
        <f t="shared" si="503"/>
        <v>0</v>
      </c>
      <c r="Y757" s="478" t="str">
        <f t="shared" si="504"/>
        <v>Y</v>
      </c>
      <c r="Z757" s="478">
        <f t="shared" si="505"/>
        <v>0</v>
      </c>
      <c r="AA757" s="478" t="str">
        <f t="shared" si="506"/>
        <v>Y</v>
      </c>
      <c r="AB757" s="478" t="str">
        <f t="shared" si="507"/>
        <v>Haz</v>
      </c>
    </row>
    <row r="758" spans="1:28" x14ac:dyDescent="0.2">
      <c r="A758" s="169"/>
      <c r="B758" s="169"/>
      <c r="C758" s="475">
        <v>17310</v>
      </c>
      <c r="D758" s="475">
        <v>7210</v>
      </c>
      <c r="E758" s="477" t="str">
        <f t="shared" si="485"/>
        <v>Sydney</v>
      </c>
      <c r="F758" s="477" t="str">
        <f t="shared" si="486"/>
        <v>S</v>
      </c>
      <c r="G758" s="477">
        <f t="shared" si="487"/>
        <v>1</v>
      </c>
      <c r="H758" s="477">
        <f t="shared" si="488"/>
        <v>0</v>
      </c>
      <c r="I758" s="478">
        <f t="shared" si="489"/>
        <v>205339</v>
      </c>
      <c r="J758" s="454"/>
      <c r="K758" s="478">
        <f t="shared" si="490"/>
        <v>119801</v>
      </c>
      <c r="L758" s="478">
        <f t="shared" si="491"/>
        <v>0</v>
      </c>
      <c r="M758" s="478" t="str">
        <f t="shared" si="492"/>
        <v>Y</v>
      </c>
      <c r="N758" s="478">
        <f t="shared" si="493"/>
        <v>0</v>
      </c>
      <c r="O758" s="478" t="str">
        <f t="shared" si="494"/>
        <v>Y</v>
      </c>
      <c r="P758" s="478">
        <f t="shared" si="495"/>
        <v>0</v>
      </c>
      <c r="Q758" s="478" t="str">
        <f t="shared" si="496"/>
        <v>Y</v>
      </c>
      <c r="R758" s="478">
        <f t="shared" si="497"/>
        <v>0</v>
      </c>
      <c r="S758" s="478" t="str">
        <f t="shared" si="498"/>
        <v>Y</v>
      </c>
      <c r="T758" s="478">
        <f t="shared" si="499"/>
        <v>0</v>
      </c>
      <c r="U758" s="478" t="str">
        <f t="shared" si="500"/>
        <v>Y</v>
      </c>
      <c r="V758" s="478">
        <f t="shared" si="501"/>
        <v>0</v>
      </c>
      <c r="W758" s="478">
        <f t="shared" si="502"/>
        <v>0</v>
      </c>
      <c r="X758" s="478">
        <f t="shared" si="503"/>
        <v>0</v>
      </c>
      <c r="Y758" s="478" t="str">
        <f t="shared" si="504"/>
        <v>Y</v>
      </c>
      <c r="Z758" s="478">
        <f t="shared" si="505"/>
        <v>0</v>
      </c>
      <c r="AA758" s="478" t="str">
        <f t="shared" si="506"/>
        <v>Y</v>
      </c>
      <c r="AB758" s="478" t="str">
        <f t="shared" si="507"/>
        <v>Ewaste</v>
      </c>
    </row>
    <row r="759" spans="1:28" x14ac:dyDescent="0.2">
      <c r="A759" s="169"/>
      <c r="B759" s="169"/>
      <c r="C759" s="475">
        <v>18050</v>
      </c>
      <c r="D759" s="475">
        <v>8050</v>
      </c>
      <c r="E759" s="477" t="str">
        <f t="shared" si="485"/>
        <v>Waverley</v>
      </c>
      <c r="F759" s="477" t="str">
        <f t="shared" si="486"/>
        <v>S</v>
      </c>
      <c r="G759" s="477">
        <f t="shared" si="487"/>
        <v>2</v>
      </c>
      <c r="H759" s="477">
        <f t="shared" si="488"/>
        <v>0</v>
      </c>
      <c r="I759" s="478">
        <f t="shared" si="489"/>
        <v>72699</v>
      </c>
      <c r="J759" s="454"/>
      <c r="K759" s="478">
        <f t="shared" si="490"/>
        <v>30386</v>
      </c>
      <c r="L759" s="478">
        <f t="shared" si="491"/>
        <v>0</v>
      </c>
      <c r="M759" s="478" t="str">
        <f t="shared" si="492"/>
        <v>Y</v>
      </c>
      <c r="N759" s="478">
        <f t="shared" si="493"/>
        <v>0</v>
      </c>
      <c r="O759" s="478" t="str">
        <f t="shared" si="494"/>
        <v>Y</v>
      </c>
      <c r="P759" s="478">
        <f t="shared" si="495"/>
        <v>0</v>
      </c>
      <c r="Q759" s="478">
        <f t="shared" si="496"/>
        <v>0</v>
      </c>
      <c r="R759" s="478">
        <f t="shared" si="497"/>
        <v>0</v>
      </c>
      <c r="S759" s="478" t="str">
        <f t="shared" si="498"/>
        <v>Y</v>
      </c>
      <c r="T759" s="478">
        <f t="shared" si="499"/>
        <v>0</v>
      </c>
      <c r="U759" s="478" t="str">
        <f t="shared" si="500"/>
        <v>Y</v>
      </c>
      <c r="V759" s="478">
        <f t="shared" si="501"/>
        <v>0</v>
      </c>
      <c r="W759" s="478">
        <f t="shared" si="502"/>
        <v>0</v>
      </c>
      <c r="X759" s="478">
        <f t="shared" si="503"/>
        <v>0</v>
      </c>
      <c r="Y759" s="478" t="str">
        <f t="shared" si="504"/>
        <v>Y</v>
      </c>
      <c r="Z759" s="478">
        <f t="shared" si="505"/>
        <v>0</v>
      </c>
      <c r="AA759" s="478" t="str">
        <f t="shared" si="506"/>
        <v>Y</v>
      </c>
      <c r="AB759" s="478" t="str">
        <f t="shared" si="507"/>
        <v>other</v>
      </c>
    </row>
    <row r="760" spans="1:28" ht="13.5" thickBot="1" x14ac:dyDescent="0.25">
      <c r="A760" s="169"/>
      <c r="B760" s="169"/>
      <c r="C760" s="475">
        <v>18500</v>
      </c>
      <c r="D760" s="506">
        <v>8500</v>
      </c>
      <c r="E760" s="477" t="str">
        <f t="shared" si="485"/>
        <v>Woollahra</v>
      </c>
      <c r="F760" s="477" t="str">
        <f t="shared" si="486"/>
        <v>S</v>
      </c>
      <c r="G760" s="477">
        <f t="shared" si="487"/>
        <v>2</v>
      </c>
      <c r="H760" s="477">
        <f t="shared" si="488"/>
        <v>0</v>
      </c>
      <c r="I760" s="478">
        <f t="shared" si="489"/>
        <v>59307</v>
      </c>
      <c r="J760" s="454"/>
      <c r="K760" s="478">
        <f t="shared" si="490"/>
        <v>26483</v>
      </c>
      <c r="L760" s="478">
        <f t="shared" si="491"/>
        <v>0</v>
      </c>
      <c r="M760" s="478" t="str">
        <f t="shared" si="492"/>
        <v>Y</v>
      </c>
      <c r="N760" s="478">
        <f t="shared" si="493"/>
        <v>0</v>
      </c>
      <c r="O760" s="478" t="str">
        <f t="shared" si="494"/>
        <v>Y</v>
      </c>
      <c r="P760" s="478">
        <f t="shared" si="495"/>
        <v>0</v>
      </c>
      <c r="Q760" s="478">
        <f t="shared" si="496"/>
        <v>0</v>
      </c>
      <c r="R760" s="478">
        <f t="shared" si="497"/>
        <v>0</v>
      </c>
      <c r="S760" s="478" t="str">
        <f t="shared" si="498"/>
        <v>Y</v>
      </c>
      <c r="T760" s="478">
        <f t="shared" si="499"/>
        <v>0</v>
      </c>
      <c r="U760" s="478">
        <f t="shared" si="500"/>
        <v>0</v>
      </c>
      <c r="V760" s="478">
        <f t="shared" si="501"/>
        <v>0</v>
      </c>
      <c r="W760" s="478" t="str">
        <f t="shared" si="502"/>
        <v>Y</v>
      </c>
      <c r="X760" s="478">
        <f t="shared" si="503"/>
        <v>0</v>
      </c>
      <c r="Y760" s="478" t="str">
        <f t="shared" si="504"/>
        <v>Y</v>
      </c>
      <c r="Z760" s="478">
        <f t="shared" si="505"/>
        <v>0</v>
      </c>
      <c r="AA760" s="478">
        <f t="shared" si="506"/>
        <v>0</v>
      </c>
      <c r="AB760" s="478">
        <f t="shared" si="507"/>
        <v>0</v>
      </c>
    </row>
    <row r="761" spans="1:28" ht="13.5" thickTop="1" x14ac:dyDescent="0.2">
      <c r="A761" s="169"/>
      <c r="B761" s="169"/>
      <c r="C761" s="479"/>
      <c r="D761" s="479"/>
      <c r="E761" s="492" t="s">
        <v>489</v>
      </c>
      <c r="F761" s="492"/>
      <c r="G761" s="492"/>
      <c r="H761" s="479"/>
      <c r="I761" s="481">
        <f>COUNTIF(I745:I760,"&gt;0")</f>
        <v>16</v>
      </c>
      <c r="J761" s="480"/>
      <c r="K761" s="481">
        <f>COUNTIF(K745:K760,"&gt;0")</f>
        <v>16</v>
      </c>
      <c r="L761"/>
      <c r="M761"/>
      <c r="N761"/>
      <c r="O761"/>
      <c r="P761"/>
      <c r="Q761"/>
      <c r="R761"/>
      <c r="S761"/>
      <c r="T761"/>
      <c r="U761"/>
      <c r="V761"/>
      <c r="W761"/>
      <c r="Y761"/>
    </row>
    <row r="762" spans="1:28" x14ac:dyDescent="0.2">
      <c r="A762" s="169"/>
      <c r="B762" s="169"/>
      <c r="C762" s="475"/>
      <c r="D762" s="475"/>
      <c r="E762" s="482" t="s">
        <v>490</v>
      </c>
      <c r="F762" s="482"/>
      <c r="G762" s="482"/>
      <c r="H762" s="475"/>
      <c r="I762" s="484">
        <f>SUM(I745:I760)</f>
        <v>1681214</v>
      </c>
      <c r="J762" s="483"/>
      <c r="K762" s="484">
        <f>SUM(K745:K760)</f>
        <v>672023</v>
      </c>
      <c r="L762"/>
      <c r="M762"/>
      <c r="N762"/>
      <c r="O762"/>
      <c r="P762"/>
      <c r="Q762"/>
      <c r="R762"/>
      <c r="S762"/>
      <c r="T762"/>
      <c r="U762"/>
      <c r="V762"/>
      <c r="W762"/>
      <c r="Y762"/>
    </row>
    <row r="763" spans="1:28" x14ac:dyDescent="0.2">
      <c r="A763" s="169"/>
      <c r="B763" s="169"/>
      <c r="C763" s="475"/>
      <c r="D763" s="475"/>
      <c r="E763" s="482" t="s">
        <v>491</v>
      </c>
      <c r="F763" s="482"/>
      <c r="G763" s="482"/>
      <c r="H763" s="475"/>
      <c r="I763" s="478">
        <f>MIN(I745:I760)</f>
        <v>36139</v>
      </c>
      <c r="J763" s="483"/>
      <c r="K763" s="478">
        <f>MIN(K745:K760)</f>
        <v>12528</v>
      </c>
      <c r="L763"/>
      <c r="M763"/>
      <c r="N763"/>
      <c r="O763"/>
      <c r="P763"/>
      <c r="Q763"/>
      <c r="R763"/>
      <c r="S763"/>
      <c r="T763"/>
      <c r="U763"/>
      <c r="V763"/>
      <c r="W763"/>
      <c r="Y763"/>
    </row>
    <row r="764" spans="1:28" x14ac:dyDescent="0.2">
      <c r="A764" s="169"/>
      <c r="B764" s="169"/>
      <c r="C764" s="475"/>
      <c r="D764" s="475"/>
      <c r="E764" s="482" t="s">
        <v>492</v>
      </c>
      <c r="F764" s="482"/>
      <c r="G764" s="482"/>
      <c r="H764" s="475"/>
      <c r="I764" s="478">
        <f>MAX(I745:I760)</f>
        <v>226220</v>
      </c>
      <c r="J764" s="483"/>
      <c r="K764" s="478">
        <f>MAX(K745:K760)</f>
        <v>119801</v>
      </c>
      <c r="L764"/>
      <c r="M764"/>
      <c r="N764"/>
      <c r="O764"/>
      <c r="P764"/>
      <c r="Q764"/>
      <c r="R764"/>
      <c r="S764"/>
      <c r="T764"/>
      <c r="U764"/>
      <c r="V764"/>
      <c r="W764"/>
      <c r="Y764"/>
    </row>
    <row r="765" spans="1:28" x14ac:dyDescent="0.2">
      <c r="A765" s="169"/>
      <c r="B765" s="169"/>
      <c r="C765" s="475"/>
      <c r="D765" s="475"/>
      <c r="E765" s="482" t="s">
        <v>493</v>
      </c>
      <c r="F765" s="482"/>
      <c r="G765" s="482"/>
      <c r="H765" s="475"/>
      <c r="I765" s="478">
        <f>AVERAGE(I744:I760)</f>
        <v>105075.875</v>
      </c>
      <c r="J765" s="483"/>
      <c r="K765" s="478">
        <f>AVERAGE(K744:K760)</f>
        <v>42001.4375</v>
      </c>
      <c r="L765"/>
      <c r="M765"/>
      <c r="N765"/>
      <c r="O765"/>
      <c r="P765"/>
      <c r="Q765"/>
      <c r="R765"/>
      <c r="S765"/>
      <c r="T765"/>
      <c r="U765"/>
      <c r="V765"/>
      <c r="W765"/>
      <c r="Y765"/>
    </row>
    <row r="766" spans="1:28" ht="13.5" thickBot="1" x14ac:dyDescent="0.25">
      <c r="A766" s="169"/>
      <c r="B766" s="169"/>
      <c r="C766" s="485"/>
      <c r="D766" s="485"/>
      <c r="E766" s="486" t="s">
        <v>494</v>
      </c>
      <c r="F766" s="486"/>
      <c r="G766" s="486"/>
      <c r="H766" s="485"/>
      <c r="I766" s="487">
        <f>MEDIAN(I745:I760)</f>
        <v>85377</v>
      </c>
      <c r="J766" s="483"/>
      <c r="K766" s="487">
        <f>MEDIAN(K745:K760)</f>
        <v>32100</v>
      </c>
      <c r="L766"/>
      <c r="M766"/>
      <c r="N766"/>
      <c r="O766"/>
      <c r="P766"/>
      <c r="Q766"/>
      <c r="R766"/>
      <c r="S766"/>
      <c r="T766"/>
      <c r="U766"/>
      <c r="V766"/>
      <c r="W766"/>
      <c r="Y766"/>
    </row>
    <row r="767" spans="1:28" ht="13.5" thickTop="1" x14ac:dyDescent="0.2">
      <c r="A767" s="169"/>
      <c r="B767" s="169"/>
      <c r="G767"/>
      <c r="H767"/>
      <c r="I767" s="490"/>
      <c r="J767" s="468"/>
      <c r="K767" s="499"/>
      <c r="L767"/>
      <c r="M767"/>
      <c r="N767"/>
      <c r="O767"/>
      <c r="P767"/>
      <c r="Q767"/>
      <c r="R767"/>
      <c r="S767"/>
      <c r="T767"/>
      <c r="U767"/>
      <c r="V767"/>
      <c r="W767"/>
      <c r="Y767"/>
    </row>
    <row r="768" spans="1:28" ht="13.5" thickBot="1" x14ac:dyDescent="0.25">
      <c r="A768" s="169"/>
      <c r="B768" s="169"/>
      <c r="C768" s="502"/>
      <c r="D768" s="502"/>
      <c r="E768" s="507" t="s">
        <v>420</v>
      </c>
      <c r="F768" s="509">
        <v>5</v>
      </c>
      <c r="G768" s="507"/>
      <c r="H768" s="507"/>
      <c r="I768" s="490"/>
      <c r="J768" s="468"/>
      <c r="K768" s="499"/>
      <c r="L768" s="499"/>
      <c r="M768" s="499"/>
      <c r="N768" s="499"/>
      <c r="O768" s="499"/>
      <c r="P768" s="499"/>
      <c r="Q768"/>
      <c r="R768"/>
      <c r="S768"/>
      <c r="T768"/>
      <c r="U768"/>
      <c r="V768"/>
      <c r="W768"/>
      <c r="Y768"/>
    </row>
    <row r="769" spans="1:28" ht="13.5" thickTop="1" x14ac:dyDescent="0.2">
      <c r="A769" s="169"/>
      <c r="B769" s="169"/>
      <c r="C769" s="475">
        <v>14500</v>
      </c>
      <c r="D769" s="475">
        <v>4400</v>
      </c>
      <c r="E769" s="477" t="str">
        <f t="shared" ref="E769:E773" si="508">VLOOKUP($D769,$D$3:$AB$155,2,FALSE)</f>
        <v>Kiama</v>
      </c>
      <c r="F769" s="477" t="str">
        <f t="shared" ref="F769:F773" si="509">VLOOKUP($D769,$D$3:$AB$155,3,FALSE)</f>
        <v>E</v>
      </c>
      <c r="G769" s="477">
        <f t="shared" ref="G769:G773" si="510">VLOOKUP($D769,$D$3:$AB$155,4,FALSE)</f>
        <v>4</v>
      </c>
      <c r="H769" s="477">
        <f t="shared" ref="H769:H773" si="511">VLOOKUP($D769,$D$3:$AB$155,5,FALSE)</f>
        <v>0</v>
      </c>
      <c r="I769" s="478">
        <f t="shared" ref="I769:I773" si="512">VLOOKUP($D769,$D$3:$AB$155,6,FALSE)</f>
        <v>21505</v>
      </c>
      <c r="J769" s="454"/>
      <c r="K769" s="478">
        <f t="shared" ref="K769:K773" si="513">VLOOKUP($D769,$D$3:$AB$155,8,FALSE)</f>
        <v>10480</v>
      </c>
      <c r="L769" s="478">
        <f t="shared" ref="L769:L773" si="514">VLOOKUP($D769,$D$3:$AB$155,9,FALSE)</f>
        <v>0</v>
      </c>
      <c r="M769" s="478" t="str">
        <f t="shared" ref="M769:M773" si="515">VLOOKUP($D769,$D$3:$AB$155,10,FALSE)</f>
        <v>Y</v>
      </c>
      <c r="N769" s="478">
        <f t="shared" ref="N769:N773" si="516">VLOOKUP($D769,$D$3:$AB$155,11,FALSE)</f>
        <v>0</v>
      </c>
      <c r="O769" s="478" t="str">
        <f t="shared" ref="O769:O773" si="517">VLOOKUP($D769,$D$3:$AB$155,12,FALSE)</f>
        <v>Y</v>
      </c>
      <c r="P769" s="478">
        <f t="shared" ref="P769:P773" si="518">VLOOKUP($D769,$D$3:$AB$155,13,FALSE)</f>
        <v>0</v>
      </c>
      <c r="Q769" s="478">
        <f t="shared" ref="Q769:Q773" si="519">VLOOKUP($D769,$D$3:$AB$155,14,FALSE)</f>
        <v>0</v>
      </c>
      <c r="R769" s="478">
        <f t="shared" ref="R769:R773" si="520">VLOOKUP($D769,$D$3:$AB$155,15,FALSE)</f>
        <v>0</v>
      </c>
      <c r="S769" s="478" t="str">
        <f t="shared" ref="S769:S773" si="521">VLOOKUP($D769,$D$3:$AB$155,16,FALSE)</f>
        <v>Y</v>
      </c>
      <c r="T769" s="478">
        <f t="shared" ref="T769:T773" si="522">VLOOKUP($D769,$D$3:$AB$155,17,FALSE)</f>
        <v>0</v>
      </c>
      <c r="U769" s="478" t="str">
        <f t="shared" ref="U769:U773" si="523">VLOOKUP($D769,$D$3:$AB$155,18,FALSE)</f>
        <v>Y</v>
      </c>
      <c r="V769" s="478">
        <f t="shared" ref="V769:V773" si="524">VLOOKUP($D769,$D$3:$AB$155,19,FALSE)</f>
        <v>0</v>
      </c>
      <c r="W769" s="478">
        <f t="shared" ref="W769:W773" si="525">VLOOKUP($D769,$D$3:$AB$155,20,FALSE)</f>
        <v>0</v>
      </c>
      <c r="X769" s="478">
        <f t="shared" ref="X769:X773" si="526">VLOOKUP($D769,$D$3:$AB$155,21,FALSE)</f>
        <v>0</v>
      </c>
      <c r="Y769" s="478" t="str">
        <f t="shared" ref="Y769:Y773" si="527">VLOOKUP($D769,$D$3:$AB$155,22,FALSE)</f>
        <v>Y</v>
      </c>
      <c r="Z769" s="478">
        <f t="shared" ref="Z769:Z773" si="528">VLOOKUP($D769,$D$3:$AB$155,23,FALSE)</f>
        <v>0</v>
      </c>
      <c r="AA769" s="478" t="str">
        <f t="shared" ref="AA769:AA773" si="529">VLOOKUP($D769,$D$3:$AB$155,24,FALSE)</f>
        <v>Y</v>
      </c>
      <c r="AB769" s="478" t="str">
        <f t="shared" ref="AB769:AB773" si="530">VLOOKUP($D769,$D$3:$AB$155,25,FALSE)</f>
        <v>Facility</v>
      </c>
    </row>
    <row r="770" spans="1:28" x14ac:dyDescent="0.2">
      <c r="A770" s="169"/>
      <c r="B770" s="169"/>
      <c r="C770" s="475">
        <v>16950</v>
      </c>
      <c r="D770" s="475">
        <v>6900</v>
      </c>
      <c r="E770" s="477" t="str">
        <f t="shared" si="508"/>
        <v>Shellharbour</v>
      </c>
      <c r="F770" s="477" t="str">
        <f t="shared" si="509"/>
        <v>E</v>
      </c>
      <c r="G770" s="477">
        <f t="shared" si="510"/>
        <v>4</v>
      </c>
      <c r="H770" s="477">
        <f t="shared" si="511"/>
        <v>0</v>
      </c>
      <c r="I770" s="478">
        <f t="shared" si="512"/>
        <v>69714</v>
      </c>
      <c r="J770" s="454"/>
      <c r="K770" s="478">
        <f t="shared" si="513"/>
        <v>26956</v>
      </c>
      <c r="L770" s="478">
        <f t="shared" si="514"/>
        <v>0</v>
      </c>
      <c r="M770" s="478" t="str">
        <f t="shared" si="515"/>
        <v>Y</v>
      </c>
      <c r="N770" s="478">
        <f t="shared" si="516"/>
        <v>0</v>
      </c>
      <c r="O770" s="478" t="str">
        <f t="shared" si="517"/>
        <v>Y</v>
      </c>
      <c r="P770" s="478">
        <f t="shared" si="518"/>
        <v>0</v>
      </c>
      <c r="Q770" s="478">
        <f t="shared" si="519"/>
        <v>0</v>
      </c>
      <c r="R770" s="478">
        <f t="shared" si="520"/>
        <v>0</v>
      </c>
      <c r="S770" s="478" t="str">
        <f t="shared" si="521"/>
        <v>Y</v>
      </c>
      <c r="T770" s="478">
        <f t="shared" si="522"/>
        <v>0</v>
      </c>
      <c r="U770" s="478" t="str">
        <f t="shared" si="523"/>
        <v>Y</v>
      </c>
      <c r="V770" s="478">
        <f t="shared" si="524"/>
        <v>0</v>
      </c>
      <c r="W770" s="478">
        <f t="shared" si="525"/>
        <v>0</v>
      </c>
      <c r="X770" s="478">
        <f t="shared" si="526"/>
        <v>0</v>
      </c>
      <c r="Y770" s="478" t="str">
        <f t="shared" si="527"/>
        <v>Y</v>
      </c>
      <c r="Z770" s="478">
        <f t="shared" si="528"/>
        <v>0</v>
      </c>
      <c r="AA770" s="478" t="str">
        <f t="shared" si="529"/>
        <v>Y</v>
      </c>
      <c r="AB770" s="478" t="str">
        <f t="shared" si="530"/>
        <v>Facility</v>
      </c>
    </row>
    <row r="771" spans="1:28" x14ac:dyDescent="0.2">
      <c r="A771" s="169"/>
      <c r="B771" s="169"/>
      <c r="C771" s="475">
        <v>17000</v>
      </c>
      <c r="D771" s="475">
        <v>6950</v>
      </c>
      <c r="E771" s="477" t="str">
        <f t="shared" si="508"/>
        <v>Shoalhaven</v>
      </c>
      <c r="F771" s="477" t="str">
        <f t="shared" si="509"/>
        <v>E</v>
      </c>
      <c r="G771" s="477">
        <f t="shared" si="510"/>
        <v>5</v>
      </c>
      <c r="H771" s="477">
        <f t="shared" si="511"/>
        <v>0</v>
      </c>
      <c r="I771" s="478">
        <f t="shared" si="512"/>
        <v>100147</v>
      </c>
      <c r="J771" s="454"/>
      <c r="K771" s="478">
        <f t="shared" si="513"/>
        <v>53812</v>
      </c>
      <c r="L771" s="478">
        <f t="shared" si="514"/>
        <v>0</v>
      </c>
      <c r="M771" s="478" t="str">
        <f t="shared" si="515"/>
        <v>Y</v>
      </c>
      <c r="N771" s="478">
        <f t="shared" si="516"/>
        <v>0</v>
      </c>
      <c r="O771" s="478" t="str">
        <f t="shared" si="517"/>
        <v>Y</v>
      </c>
      <c r="P771" s="478">
        <f t="shared" si="518"/>
        <v>0</v>
      </c>
      <c r="Q771" s="478">
        <f t="shared" si="519"/>
        <v>0</v>
      </c>
      <c r="R771" s="478">
        <f t="shared" si="520"/>
        <v>0</v>
      </c>
      <c r="S771" s="478" t="str">
        <f t="shared" si="521"/>
        <v>Y</v>
      </c>
      <c r="T771" s="478">
        <f t="shared" si="522"/>
        <v>0</v>
      </c>
      <c r="U771" s="478">
        <f t="shared" si="523"/>
        <v>0</v>
      </c>
      <c r="V771" s="478">
        <f t="shared" si="524"/>
        <v>0</v>
      </c>
      <c r="W771" s="478">
        <f t="shared" si="525"/>
        <v>0</v>
      </c>
      <c r="X771" s="478">
        <f t="shared" si="526"/>
        <v>0</v>
      </c>
      <c r="Y771" s="478" t="str">
        <f t="shared" si="527"/>
        <v>Y</v>
      </c>
      <c r="Z771" s="478">
        <f t="shared" si="528"/>
        <v>0</v>
      </c>
      <c r="AA771" s="478" t="str">
        <f t="shared" si="529"/>
        <v>Y</v>
      </c>
      <c r="AB771" s="478" t="str">
        <f t="shared" si="530"/>
        <v>Facility</v>
      </c>
    </row>
    <row r="772" spans="1:28" x14ac:dyDescent="0.2">
      <c r="A772" s="169"/>
      <c r="B772" s="169"/>
      <c r="C772" s="475">
        <v>18350</v>
      </c>
      <c r="D772" s="475">
        <v>8350</v>
      </c>
      <c r="E772" s="477" t="str">
        <f t="shared" si="508"/>
        <v>Wingecarribee</v>
      </c>
      <c r="F772" s="477" t="str">
        <f t="shared" si="509"/>
        <v>E</v>
      </c>
      <c r="G772" s="477">
        <f t="shared" si="510"/>
        <v>4</v>
      </c>
      <c r="H772" s="477">
        <f t="shared" si="511"/>
        <v>0</v>
      </c>
      <c r="I772" s="478">
        <f t="shared" si="512"/>
        <v>48028</v>
      </c>
      <c r="J772" s="454"/>
      <c r="K772" s="478">
        <f t="shared" si="513"/>
        <v>24928</v>
      </c>
      <c r="L772" s="478">
        <f t="shared" si="514"/>
        <v>0</v>
      </c>
      <c r="M772" s="478" t="str">
        <f t="shared" si="515"/>
        <v>Y</v>
      </c>
      <c r="N772" s="478">
        <f t="shared" si="516"/>
        <v>0</v>
      </c>
      <c r="O772" s="478" t="str">
        <f t="shared" si="517"/>
        <v>Y</v>
      </c>
      <c r="P772" s="478">
        <f t="shared" si="518"/>
        <v>0</v>
      </c>
      <c r="Q772" s="478" t="str">
        <f t="shared" si="519"/>
        <v>Y</v>
      </c>
      <c r="R772" s="478">
        <f t="shared" si="520"/>
        <v>0</v>
      </c>
      <c r="S772" s="478" t="str">
        <f t="shared" si="521"/>
        <v>Y</v>
      </c>
      <c r="T772" s="478">
        <f t="shared" si="522"/>
        <v>0</v>
      </c>
      <c r="U772" s="478" t="str">
        <f t="shared" si="523"/>
        <v>Y</v>
      </c>
      <c r="V772" s="478">
        <f t="shared" si="524"/>
        <v>0</v>
      </c>
      <c r="W772" s="478">
        <f t="shared" si="525"/>
        <v>0</v>
      </c>
      <c r="X772" s="478">
        <f t="shared" si="526"/>
        <v>0</v>
      </c>
      <c r="Y772" s="478" t="str">
        <f t="shared" si="527"/>
        <v>Y</v>
      </c>
      <c r="Z772" s="478">
        <f t="shared" si="528"/>
        <v>0</v>
      </c>
      <c r="AA772" s="478" t="str">
        <f t="shared" si="529"/>
        <v>Y</v>
      </c>
      <c r="AB772" s="478" t="str">
        <f t="shared" si="530"/>
        <v>Facility</v>
      </c>
    </row>
    <row r="773" spans="1:28" ht="13.5" thickBot="1" x14ac:dyDescent="0.25">
      <c r="A773" s="169"/>
      <c r="B773" s="169"/>
      <c r="C773" s="475">
        <v>18450</v>
      </c>
      <c r="D773" s="506">
        <v>8450</v>
      </c>
      <c r="E773" s="477" t="str">
        <f t="shared" si="508"/>
        <v>Wollongong</v>
      </c>
      <c r="F773" s="477" t="str">
        <f t="shared" si="509"/>
        <v>E</v>
      </c>
      <c r="G773" s="477">
        <f t="shared" si="510"/>
        <v>5</v>
      </c>
      <c r="H773" s="477">
        <f t="shared" si="511"/>
        <v>0</v>
      </c>
      <c r="I773" s="478">
        <f t="shared" si="512"/>
        <v>208875</v>
      </c>
      <c r="J773" s="454"/>
      <c r="K773" s="478">
        <f t="shared" si="513"/>
        <v>81860</v>
      </c>
      <c r="L773" s="478">
        <f t="shared" si="514"/>
        <v>0</v>
      </c>
      <c r="M773" s="478" t="str">
        <f t="shared" si="515"/>
        <v>Y</v>
      </c>
      <c r="N773" s="478">
        <f t="shared" si="516"/>
        <v>0</v>
      </c>
      <c r="O773" s="478" t="str">
        <f t="shared" si="517"/>
        <v>Y</v>
      </c>
      <c r="P773" s="478">
        <f t="shared" si="518"/>
        <v>0</v>
      </c>
      <c r="Q773" s="478">
        <f t="shared" si="519"/>
        <v>0</v>
      </c>
      <c r="R773" s="478">
        <f t="shared" si="520"/>
        <v>0</v>
      </c>
      <c r="S773" s="478" t="str">
        <f t="shared" si="521"/>
        <v>Y</v>
      </c>
      <c r="T773" s="478">
        <f t="shared" si="522"/>
        <v>0</v>
      </c>
      <c r="U773" s="478" t="str">
        <f t="shared" si="523"/>
        <v>Y</v>
      </c>
      <c r="V773" s="478">
        <f t="shared" si="524"/>
        <v>0</v>
      </c>
      <c r="W773" s="478">
        <f t="shared" si="525"/>
        <v>0</v>
      </c>
      <c r="X773" s="478">
        <f t="shared" si="526"/>
        <v>0</v>
      </c>
      <c r="Y773" s="478" t="str">
        <f t="shared" si="527"/>
        <v>Y</v>
      </c>
      <c r="Z773" s="478">
        <f t="shared" si="528"/>
        <v>0</v>
      </c>
      <c r="AA773" s="478" t="str">
        <f t="shared" si="529"/>
        <v>Y</v>
      </c>
      <c r="AB773" s="478" t="str">
        <f t="shared" si="530"/>
        <v>Facility</v>
      </c>
    </row>
    <row r="774" spans="1:28" ht="13.5" thickTop="1" x14ac:dyDescent="0.2">
      <c r="A774" s="169"/>
      <c r="B774" s="169"/>
      <c r="C774" s="479"/>
      <c r="D774" s="479"/>
      <c r="E774" s="492" t="s">
        <v>489</v>
      </c>
      <c r="F774" s="492"/>
      <c r="G774" s="492"/>
      <c r="H774" s="479"/>
      <c r="I774" s="481">
        <f>COUNTIF(I769:I773,"&gt;0")</f>
        <v>5</v>
      </c>
      <c r="J774" s="480"/>
      <c r="K774" s="481">
        <f>COUNTIF(K769:K773,"&gt;0")</f>
        <v>5</v>
      </c>
      <c r="L774"/>
      <c r="M774"/>
      <c r="N774"/>
      <c r="O774"/>
      <c r="P774"/>
      <c r="Q774"/>
      <c r="R774"/>
      <c r="S774"/>
      <c r="T774"/>
      <c r="U774"/>
      <c r="V774"/>
      <c r="W774"/>
      <c r="Y774"/>
    </row>
    <row r="775" spans="1:28" x14ac:dyDescent="0.2">
      <c r="A775" s="169"/>
      <c r="B775" s="169"/>
      <c r="C775" s="475"/>
      <c r="D775" s="475"/>
      <c r="E775" s="482" t="s">
        <v>490</v>
      </c>
      <c r="F775" s="482"/>
      <c r="G775" s="482"/>
      <c r="H775" s="475"/>
      <c r="I775" s="484">
        <f>SUM(I769:I773)</f>
        <v>448269</v>
      </c>
      <c r="J775" s="483"/>
      <c r="K775" s="484">
        <f>SUM(K769:K773)</f>
        <v>198036</v>
      </c>
      <c r="L775"/>
      <c r="M775"/>
      <c r="N775"/>
      <c r="O775"/>
      <c r="P775"/>
      <c r="Q775"/>
      <c r="R775"/>
      <c r="S775"/>
      <c r="T775"/>
      <c r="U775"/>
      <c r="V775"/>
      <c r="W775"/>
      <c r="Y775"/>
    </row>
    <row r="776" spans="1:28" x14ac:dyDescent="0.2">
      <c r="A776" s="169"/>
      <c r="B776" s="169"/>
      <c r="C776" s="475"/>
      <c r="D776" s="475"/>
      <c r="E776" s="482" t="s">
        <v>491</v>
      </c>
      <c r="F776" s="482"/>
      <c r="G776" s="482"/>
      <c r="H776" s="475"/>
      <c r="I776" s="478">
        <f>MIN(I769:I773)</f>
        <v>21505</v>
      </c>
      <c r="J776" s="483"/>
      <c r="K776" s="478">
        <f>MIN(K769:K773)</f>
        <v>10480</v>
      </c>
      <c r="L776"/>
      <c r="M776"/>
      <c r="N776"/>
      <c r="O776"/>
      <c r="P776"/>
      <c r="Q776"/>
      <c r="R776"/>
      <c r="S776"/>
      <c r="T776"/>
      <c r="U776"/>
      <c r="V776"/>
      <c r="W776"/>
      <c r="Y776"/>
    </row>
    <row r="777" spans="1:28" x14ac:dyDescent="0.2">
      <c r="A777" s="169"/>
      <c r="B777" s="169"/>
      <c r="C777" s="475"/>
      <c r="D777" s="475"/>
      <c r="E777" s="482" t="s">
        <v>492</v>
      </c>
      <c r="F777" s="482"/>
      <c r="G777" s="482"/>
      <c r="H777" s="475"/>
      <c r="I777" s="478">
        <f>MAX(I769:I773)</f>
        <v>208875</v>
      </c>
      <c r="J777" s="483"/>
      <c r="K777" s="478">
        <f>MAX(K769:K773)</f>
        <v>81860</v>
      </c>
      <c r="L777"/>
      <c r="M777"/>
      <c r="N777"/>
      <c r="O777"/>
      <c r="P777"/>
      <c r="Q777"/>
      <c r="R777"/>
      <c r="S777"/>
      <c r="T777"/>
      <c r="U777"/>
      <c r="V777"/>
      <c r="W777"/>
      <c r="Y777"/>
    </row>
    <row r="778" spans="1:28" x14ac:dyDescent="0.2">
      <c r="A778" s="169"/>
      <c r="B778" s="169"/>
      <c r="C778" s="475"/>
      <c r="D778" s="475"/>
      <c r="E778" s="482" t="s">
        <v>493</v>
      </c>
      <c r="F778" s="482"/>
      <c r="G778" s="482"/>
      <c r="H778" s="475"/>
      <c r="I778" s="478">
        <f>AVERAGE(I769:I773)</f>
        <v>89653.8</v>
      </c>
      <c r="J778" s="483"/>
      <c r="K778" s="478">
        <f>AVERAGE(K769:K773)</f>
        <v>39607.199999999997</v>
      </c>
      <c r="L778"/>
      <c r="M778"/>
      <c r="N778"/>
      <c r="O778"/>
      <c r="P778"/>
      <c r="Q778"/>
      <c r="R778"/>
      <c r="S778"/>
      <c r="T778"/>
      <c r="U778"/>
      <c r="V778"/>
      <c r="W778"/>
      <c r="Y778"/>
    </row>
    <row r="779" spans="1:28" ht="13.5" thickBot="1" x14ac:dyDescent="0.25">
      <c r="A779" s="169"/>
      <c r="B779" s="169"/>
      <c r="C779" s="485"/>
      <c r="D779" s="485"/>
      <c r="E779" s="486" t="s">
        <v>494</v>
      </c>
      <c r="F779" s="486"/>
      <c r="G779" s="486"/>
      <c r="H779" s="485"/>
      <c r="I779" s="487">
        <f>MEDIAN(I769:I773)</f>
        <v>69714</v>
      </c>
      <c r="J779" s="483"/>
      <c r="K779" s="487">
        <f>MEDIAN(K769:K773)</f>
        <v>26956</v>
      </c>
      <c r="L779"/>
      <c r="M779"/>
      <c r="N779"/>
      <c r="O779"/>
      <c r="P779"/>
      <c r="Q779"/>
      <c r="R779"/>
      <c r="S779"/>
      <c r="T779"/>
      <c r="U779"/>
      <c r="V779"/>
      <c r="W779"/>
      <c r="Y779"/>
    </row>
    <row r="780" spans="1:28" ht="13.5" thickTop="1" x14ac:dyDescent="0.2">
      <c r="A780" s="169"/>
      <c r="B780" s="169"/>
      <c r="D780" s="465"/>
      <c r="E780" s="489"/>
      <c r="F780" s="489"/>
      <c r="G780" s="489"/>
      <c r="H780" s="490"/>
      <c r="I780" s="490"/>
      <c r="J780" s="468"/>
      <c r="K780" s="499"/>
      <c r="L780" s="499"/>
      <c r="M780" s="499"/>
      <c r="N780" s="499"/>
      <c r="O780" s="499"/>
      <c r="P780" s="499"/>
      <c r="Q780"/>
      <c r="R780"/>
      <c r="S780"/>
      <c r="T780"/>
      <c r="U780"/>
      <c r="V780"/>
      <c r="W780"/>
      <c r="Y780"/>
    </row>
    <row r="781" spans="1:28" ht="13.5" thickBot="1" x14ac:dyDescent="0.25">
      <c r="A781" s="169"/>
      <c r="B781" s="169"/>
      <c r="C781" s="502"/>
      <c r="D781" s="510"/>
      <c r="E781" s="507" t="s">
        <v>377</v>
      </c>
      <c r="F781" s="508"/>
      <c r="G781" s="507"/>
      <c r="H781" s="507"/>
      <c r="I781" s="490"/>
      <c r="J781" s="468"/>
      <c r="K781" s="499"/>
      <c r="L781" s="499"/>
      <c r="M781" s="499"/>
      <c r="N781" s="499"/>
      <c r="O781" s="499"/>
      <c r="P781" s="499"/>
      <c r="Q781"/>
      <c r="R781"/>
      <c r="S781"/>
      <c r="T781"/>
      <c r="U781"/>
      <c r="V781"/>
      <c r="W781"/>
      <c r="Y781"/>
    </row>
    <row r="782" spans="1:28" ht="13.5" thickTop="1" x14ac:dyDescent="0.2">
      <c r="A782" s="169"/>
      <c r="B782" s="169"/>
      <c r="C782" s="475">
        <v>11500</v>
      </c>
      <c r="D782" s="475">
        <v>1450</v>
      </c>
      <c r="E782" s="477" t="str">
        <f t="shared" ref="E782:E784" si="531">VLOOKUP($D782,$D$3:$AB$155,2,FALSE)</f>
        <v>Camden</v>
      </c>
      <c r="F782" s="477" t="str">
        <f t="shared" ref="F782:F784" si="532">VLOOKUP($D782,$D$3:$AB$155,3,FALSE)</f>
        <v>S</v>
      </c>
      <c r="G782" s="477">
        <f t="shared" ref="G782:G784" si="533">VLOOKUP($D782,$D$3:$AB$155,4,FALSE)</f>
        <v>6</v>
      </c>
      <c r="H782" s="477">
        <f t="shared" ref="H782:H784" si="534">VLOOKUP($D782,$D$3:$AB$155,5,FALSE)</f>
        <v>0</v>
      </c>
      <c r="I782" s="478">
        <f t="shared" ref="I782:I784" si="535">VLOOKUP($D782,$D$3:$AB$155,6,FALSE)</f>
        <v>72256</v>
      </c>
      <c r="J782" s="454"/>
      <c r="K782" s="478">
        <f t="shared" ref="K782:K784" si="536">VLOOKUP($D782,$D$3:$AB$155,8,FALSE)</f>
        <v>27238</v>
      </c>
      <c r="L782" s="478">
        <f t="shared" ref="L782:L784" si="537">VLOOKUP($D782,$D$3:$AB$155,9,FALSE)</f>
        <v>0</v>
      </c>
      <c r="M782" s="478" t="str">
        <f t="shared" ref="M782:M784" si="538">VLOOKUP($D782,$D$3:$AB$155,10,FALSE)</f>
        <v>Y</v>
      </c>
      <c r="N782" s="478">
        <f t="shared" ref="N782:N784" si="539">VLOOKUP($D782,$D$3:$AB$155,11,FALSE)</f>
        <v>0</v>
      </c>
      <c r="O782" s="478" t="str">
        <f t="shared" ref="O782:O784" si="540">VLOOKUP($D782,$D$3:$AB$155,12,FALSE)</f>
        <v>Y</v>
      </c>
      <c r="P782" s="478">
        <f t="shared" ref="P782:P784" si="541">VLOOKUP($D782,$D$3:$AB$155,13,FALSE)</f>
        <v>0</v>
      </c>
      <c r="Q782" s="478" t="str">
        <f t="shared" ref="Q782:Q784" si="542">VLOOKUP($D782,$D$3:$AB$155,14,FALSE)</f>
        <v>Y</v>
      </c>
      <c r="R782" s="478">
        <f t="shared" ref="R782:R784" si="543">VLOOKUP($D782,$D$3:$AB$155,15,FALSE)</f>
        <v>0</v>
      </c>
      <c r="S782" s="478" t="str">
        <f t="shared" ref="S782:S784" si="544">VLOOKUP($D782,$D$3:$AB$155,16,FALSE)</f>
        <v>Y</v>
      </c>
      <c r="T782" s="478">
        <f t="shared" ref="T782:T784" si="545">VLOOKUP($D782,$D$3:$AB$155,17,FALSE)</f>
        <v>0</v>
      </c>
      <c r="U782" s="478" t="str">
        <f t="shared" ref="U782:U784" si="546">VLOOKUP($D782,$D$3:$AB$155,18,FALSE)</f>
        <v>Y</v>
      </c>
      <c r="V782" s="478">
        <f t="shared" ref="V782:V784" si="547">VLOOKUP($D782,$D$3:$AB$155,19,FALSE)</f>
        <v>0</v>
      </c>
      <c r="W782" s="478">
        <f t="shared" ref="W782:W784" si="548">VLOOKUP($D782,$D$3:$AB$155,20,FALSE)</f>
        <v>0</v>
      </c>
      <c r="X782" s="478">
        <f t="shared" ref="X782:X784" si="549">VLOOKUP($D782,$D$3:$AB$155,21,FALSE)</f>
        <v>0</v>
      </c>
      <c r="Y782" s="478" t="str">
        <f t="shared" ref="Y782:Y784" si="550">VLOOKUP($D782,$D$3:$AB$155,22,FALSE)</f>
        <v>Y</v>
      </c>
      <c r="Z782" s="478">
        <f t="shared" ref="Z782:Z784" si="551">VLOOKUP($D782,$D$3:$AB$155,23,FALSE)</f>
        <v>0</v>
      </c>
      <c r="AA782" s="478">
        <f t="shared" ref="AA782:AA784" si="552">VLOOKUP($D782,$D$3:$AB$155,24,FALSE)</f>
        <v>0</v>
      </c>
      <c r="AB782" s="478">
        <f t="shared" ref="AB782:AB784" si="553">VLOOKUP($D782,$D$3:$AB$155,25,FALSE)</f>
        <v>0</v>
      </c>
    </row>
    <row r="783" spans="1:28" x14ac:dyDescent="0.2">
      <c r="A783" s="169"/>
      <c r="B783" s="169"/>
      <c r="C783" s="475">
        <v>11520</v>
      </c>
      <c r="D783" s="475">
        <v>1500</v>
      </c>
      <c r="E783" s="477" t="str">
        <f t="shared" si="531"/>
        <v>Campbelltown</v>
      </c>
      <c r="F783" s="477" t="str">
        <f t="shared" si="532"/>
        <v>S</v>
      </c>
      <c r="G783" s="477">
        <f t="shared" si="533"/>
        <v>7</v>
      </c>
      <c r="H783" s="477">
        <f t="shared" si="534"/>
        <v>0</v>
      </c>
      <c r="I783" s="478">
        <f t="shared" si="535"/>
        <v>158941</v>
      </c>
      <c r="J783" s="454"/>
      <c r="K783" s="478">
        <f t="shared" si="536"/>
        <v>57250</v>
      </c>
      <c r="L783" s="478">
        <f t="shared" si="537"/>
        <v>0</v>
      </c>
      <c r="M783" s="478" t="str">
        <f t="shared" si="538"/>
        <v>Y</v>
      </c>
      <c r="N783" s="478">
        <f t="shared" si="539"/>
        <v>0</v>
      </c>
      <c r="O783" s="478" t="str">
        <f t="shared" si="540"/>
        <v>Y</v>
      </c>
      <c r="P783" s="478">
        <f t="shared" si="541"/>
        <v>0</v>
      </c>
      <c r="Q783" s="478" t="str">
        <f t="shared" si="542"/>
        <v>Y</v>
      </c>
      <c r="R783" s="478">
        <f t="shared" si="543"/>
        <v>0</v>
      </c>
      <c r="S783" s="478" t="str">
        <f t="shared" si="544"/>
        <v>Y</v>
      </c>
      <c r="T783" s="478">
        <f t="shared" si="545"/>
        <v>0</v>
      </c>
      <c r="U783" s="478" t="str">
        <f t="shared" si="546"/>
        <v>Y</v>
      </c>
      <c r="V783" s="478">
        <f t="shared" si="547"/>
        <v>0</v>
      </c>
      <c r="W783" s="478">
        <f t="shared" si="548"/>
        <v>0</v>
      </c>
      <c r="X783" s="478">
        <f t="shared" si="549"/>
        <v>0</v>
      </c>
      <c r="Y783" s="478" t="str">
        <f t="shared" si="550"/>
        <v>Y</v>
      </c>
      <c r="Z783" s="478">
        <f t="shared" si="551"/>
        <v>0</v>
      </c>
      <c r="AA783" s="478" t="str">
        <f t="shared" si="552"/>
        <v>Y</v>
      </c>
      <c r="AB783" s="478" t="str">
        <f t="shared" si="553"/>
        <v>Other</v>
      </c>
    </row>
    <row r="784" spans="1:28" ht="13.5" thickBot="1" x14ac:dyDescent="0.25">
      <c r="A784" s="169"/>
      <c r="B784" s="169"/>
      <c r="C784" s="475">
        <v>18400</v>
      </c>
      <c r="D784" s="475">
        <v>8400</v>
      </c>
      <c r="E784" s="477" t="str">
        <f t="shared" si="531"/>
        <v>Wollondilly</v>
      </c>
      <c r="F784" s="477" t="str">
        <f t="shared" si="532"/>
        <v>R</v>
      </c>
      <c r="G784" s="477">
        <f t="shared" si="533"/>
        <v>6</v>
      </c>
      <c r="H784" s="477">
        <f t="shared" si="534"/>
        <v>0</v>
      </c>
      <c r="I784" s="478">
        <f t="shared" si="535"/>
        <v>47997</v>
      </c>
      <c r="J784" s="454"/>
      <c r="K784" s="478">
        <f t="shared" si="536"/>
        <v>17695</v>
      </c>
      <c r="L784" s="478">
        <f t="shared" si="537"/>
        <v>0</v>
      </c>
      <c r="M784" s="478" t="str">
        <f t="shared" si="538"/>
        <v>Y</v>
      </c>
      <c r="N784" s="478">
        <f t="shared" si="539"/>
        <v>0</v>
      </c>
      <c r="O784" s="478" t="str">
        <f t="shared" si="540"/>
        <v>Y</v>
      </c>
      <c r="P784" s="478">
        <f t="shared" si="541"/>
        <v>0</v>
      </c>
      <c r="Q784" s="478" t="str">
        <f t="shared" si="542"/>
        <v>Y</v>
      </c>
      <c r="R784" s="478">
        <f t="shared" si="543"/>
        <v>0</v>
      </c>
      <c r="S784" s="478" t="str">
        <f t="shared" si="544"/>
        <v>Y</v>
      </c>
      <c r="T784" s="478">
        <f t="shared" si="545"/>
        <v>0</v>
      </c>
      <c r="U784" s="478" t="str">
        <f t="shared" si="546"/>
        <v>Y</v>
      </c>
      <c r="V784" s="478">
        <f t="shared" si="547"/>
        <v>0</v>
      </c>
      <c r="W784" s="478">
        <f t="shared" si="548"/>
        <v>0</v>
      </c>
      <c r="X784" s="478">
        <f t="shared" si="549"/>
        <v>0</v>
      </c>
      <c r="Y784" s="478" t="str">
        <f t="shared" si="550"/>
        <v>Y</v>
      </c>
      <c r="Z784" s="478">
        <f t="shared" si="551"/>
        <v>0</v>
      </c>
      <c r="AA784" s="478" t="str">
        <f t="shared" si="552"/>
        <v>Y</v>
      </c>
      <c r="AB784" s="478" t="str">
        <f t="shared" si="553"/>
        <v>Facility</v>
      </c>
    </row>
    <row r="785" spans="1:28" ht="13.5" thickTop="1" x14ac:dyDescent="0.2">
      <c r="A785" s="169"/>
      <c r="B785" s="169"/>
      <c r="C785" s="479"/>
      <c r="D785" s="479"/>
      <c r="E785" s="492" t="s">
        <v>489</v>
      </c>
      <c r="F785" s="492"/>
      <c r="G785" s="492"/>
      <c r="H785" s="479"/>
      <c r="I785" s="481">
        <f>COUNTIF(I782:I784,"&gt;0")</f>
        <v>3</v>
      </c>
      <c r="J785" s="480"/>
      <c r="K785" s="481">
        <f>COUNTIF(K782:K784,"&gt;0")</f>
        <v>3</v>
      </c>
      <c r="L785"/>
      <c r="M785"/>
      <c r="N785"/>
      <c r="O785"/>
      <c r="P785"/>
      <c r="Q785"/>
      <c r="R785"/>
      <c r="S785"/>
      <c r="T785"/>
      <c r="U785"/>
      <c r="V785"/>
      <c r="W785"/>
      <c r="Y785"/>
    </row>
    <row r="786" spans="1:28" x14ac:dyDescent="0.2">
      <c r="A786" s="169"/>
      <c r="B786" s="169"/>
      <c r="C786" s="475"/>
      <c r="D786" s="475"/>
      <c r="E786" s="482" t="s">
        <v>490</v>
      </c>
      <c r="F786" s="482"/>
      <c r="G786" s="482"/>
      <c r="H786" s="475"/>
      <c r="I786" s="484">
        <f>SUM(I782:I784)</f>
        <v>279194</v>
      </c>
      <c r="J786" s="483"/>
      <c r="K786" s="484">
        <f>SUM(K782:K784)</f>
        <v>102183</v>
      </c>
      <c r="L786"/>
      <c r="M786"/>
      <c r="N786"/>
      <c r="O786"/>
      <c r="P786"/>
      <c r="Q786"/>
      <c r="R786"/>
      <c r="S786"/>
      <c r="T786"/>
      <c r="U786"/>
      <c r="V786"/>
      <c r="W786"/>
      <c r="Y786"/>
    </row>
    <row r="787" spans="1:28" x14ac:dyDescent="0.2">
      <c r="A787" s="169"/>
      <c r="B787" s="169"/>
      <c r="C787" s="475"/>
      <c r="D787" s="475"/>
      <c r="E787" s="482" t="s">
        <v>491</v>
      </c>
      <c r="F787" s="482"/>
      <c r="G787" s="482"/>
      <c r="H787" s="475"/>
      <c r="I787" s="478">
        <f>MIN(I782:I784)</f>
        <v>47997</v>
      </c>
      <c r="J787" s="483"/>
      <c r="K787" s="478">
        <f>MIN(K782:K784)</f>
        <v>17695</v>
      </c>
      <c r="L787"/>
      <c r="M787"/>
      <c r="N787"/>
      <c r="O787"/>
      <c r="P787"/>
      <c r="Q787"/>
      <c r="R787"/>
      <c r="S787"/>
      <c r="T787"/>
      <c r="U787"/>
      <c r="V787"/>
      <c r="W787"/>
      <c r="Y787"/>
    </row>
    <row r="788" spans="1:28" x14ac:dyDescent="0.2">
      <c r="A788" s="169"/>
      <c r="B788" s="169"/>
      <c r="C788" s="475"/>
      <c r="D788" s="475"/>
      <c r="E788" s="482" t="s">
        <v>492</v>
      </c>
      <c r="F788" s="482"/>
      <c r="G788" s="482"/>
      <c r="H788" s="475"/>
      <c r="I788" s="478">
        <f>MAX(I782:I784)</f>
        <v>158941</v>
      </c>
      <c r="J788" s="483"/>
      <c r="K788" s="478">
        <f>MAX(K782:K784)</f>
        <v>57250</v>
      </c>
      <c r="L788"/>
      <c r="M788"/>
      <c r="N788"/>
      <c r="O788"/>
      <c r="P788"/>
      <c r="Q788"/>
      <c r="R788"/>
      <c r="S788"/>
      <c r="T788"/>
      <c r="U788"/>
      <c r="V788"/>
      <c r="W788"/>
      <c r="Y788"/>
    </row>
    <row r="789" spans="1:28" x14ac:dyDescent="0.2">
      <c r="A789" s="169"/>
      <c r="B789" s="169"/>
      <c r="C789" s="475"/>
      <c r="D789" s="475"/>
      <c r="E789" s="482" t="s">
        <v>493</v>
      </c>
      <c r="F789" s="482"/>
      <c r="G789" s="482"/>
      <c r="H789" s="475"/>
      <c r="I789" s="478">
        <f>AVERAGE(I782:I784)</f>
        <v>93064.666666666672</v>
      </c>
      <c r="J789" s="483"/>
      <c r="K789" s="478">
        <f>AVERAGE(K782:K784)</f>
        <v>34061</v>
      </c>
      <c r="L789"/>
      <c r="M789"/>
      <c r="N789"/>
      <c r="O789"/>
      <c r="P789"/>
      <c r="Q789"/>
      <c r="R789"/>
      <c r="S789"/>
      <c r="T789"/>
      <c r="U789"/>
      <c r="V789"/>
      <c r="W789"/>
      <c r="Y789"/>
    </row>
    <row r="790" spans="1:28" ht="13.5" thickBot="1" x14ac:dyDescent="0.25">
      <c r="A790" s="169"/>
      <c r="B790" s="169"/>
      <c r="C790" s="485"/>
      <c r="D790" s="485"/>
      <c r="E790" s="486" t="s">
        <v>494</v>
      </c>
      <c r="F790" s="486"/>
      <c r="G790" s="486"/>
      <c r="H790" s="485"/>
      <c r="I790" s="487">
        <f>MEDIAN(I782:I784)</f>
        <v>72256</v>
      </c>
      <c r="J790" s="483"/>
      <c r="K790" s="487">
        <f>MEDIAN(K782:K784)</f>
        <v>27238</v>
      </c>
      <c r="L790"/>
      <c r="M790"/>
      <c r="N790"/>
      <c r="O790"/>
      <c r="P790"/>
      <c r="Q790"/>
      <c r="R790"/>
      <c r="S790"/>
      <c r="T790"/>
      <c r="U790"/>
      <c r="V790"/>
      <c r="W790"/>
      <c r="Y790"/>
    </row>
    <row r="791" spans="1:28" ht="13.5" thickTop="1" x14ac:dyDescent="0.2">
      <c r="A791" s="169"/>
      <c r="B791" s="169"/>
      <c r="G791"/>
      <c r="H791"/>
      <c r="I791" s="490"/>
      <c r="J791" s="468"/>
      <c r="K791" s="499"/>
      <c r="L791" s="499"/>
      <c r="M791" s="499"/>
      <c r="N791" s="499"/>
      <c r="O791" s="499"/>
      <c r="P791" s="499"/>
      <c r="Q791"/>
      <c r="R791"/>
      <c r="S791"/>
      <c r="T791"/>
      <c r="U791"/>
      <c r="V791"/>
      <c r="W791"/>
      <c r="Y791"/>
    </row>
    <row r="792" spans="1:28" ht="13.5" thickBot="1" x14ac:dyDescent="0.25">
      <c r="A792" s="169"/>
      <c r="B792" s="169"/>
      <c r="C792" s="502"/>
      <c r="D792" s="502"/>
      <c r="E792" s="507" t="s">
        <v>496</v>
      </c>
      <c r="F792" s="508"/>
      <c r="G792" s="507"/>
      <c r="H792" s="507"/>
      <c r="I792" s="490"/>
      <c r="J792" s="468"/>
      <c r="K792" s="499"/>
      <c r="L792" s="499"/>
      <c r="M792" s="499"/>
      <c r="N792" s="499"/>
      <c r="O792" s="499"/>
      <c r="P792" s="499"/>
      <c r="Q792"/>
      <c r="R792"/>
      <c r="S792"/>
      <c r="T792"/>
      <c r="U792"/>
      <c r="V792"/>
      <c r="W792"/>
      <c r="Y792"/>
    </row>
    <row r="793" spans="1:28" ht="13.5" thickTop="1" x14ac:dyDescent="0.2">
      <c r="A793" s="169"/>
      <c r="B793" s="169"/>
      <c r="C793" s="475">
        <v>15270</v>
      </c>
      <c r="D793" s="475">
        <v>5150</v>
      </c>
      <c r="E793" s="477" t="str">
        <f t="shared" ref="E793:E796" si="554">VLOOKUP($D793,$D$3:$AB$155,2,FALSE)</f>
        <v>Manly</v>
      </c>
      <c r="F793" s="477" t="str">
        <f t="shared" ref="F793:F796" si="555">VLOOKUP($D793,$D$3:$AB$155,3,FALSE)</f>
        <v>S</v>
      </c>
      <c r="G793" s="477">
        <f t="shared" ref="G793:G796" si="556">VLOOKUP($D793,$D$3:$AB$155,4,FALSE)</f>
        <v>2</v>
      </c>
      <c r="H793" s="477">
        <f t="shared" ref="H793:H796" si="557">VLOOKUP($D793,$D$3:$AB$155,5,FALSE)</f>
        <v>0</v>
      </c>
      <c r="I793" s="478">
        <f t="shared" ref="I793:I796" si="558">VLOOKUP($D793,$D$3:$AB$155,6,FALSE)</f>
        <v>45365</v>
      </c>
      <c r="J793" s="454"/>
      <c r="K793" s="478">
        <f t="shared" ref="K793:K796" si="559">VLOOKUP($D793,$D$3:$AB$155,8,FALSE)</f>
        <v>17598</v>
      </c>
      <c r="L793" s="478">
        <f t="shared" ref="L793:L796" si="560">VLOOKUP($D793,$D$3:$AB$155,9,FALSE)</f>
        <v>0</v>
      </c>
      <c r="M793" s="478" t="str">
        <f t="shared" ref="M793:M796" si="561">VLOOKUP($D793,$D$3:$AB$155,10,FALSE)</f>
        <v>Y</v>
      </c>
      <c r="N793" s="478">
        <f t="shared" ref="N793:N796" si="562">VLOOKUP($D793,$D$3:$AB$155,11,FALSE)</f>
        <v>0</v>
      </c>
      <c r="O793" s="478" t="str">
        <f t="shared" ref="O793:O796" si="563">VLOOKUP($D793,$D$3:$AB$155,12,FALSE)</f>
        <v>Y</v>
      </c>
      <c r="P793" s="478">
        <f t="shared" ref="P793:P796" si="564">VLOOKUP($D793,$D$3:$AB$155,13,FALSE)</f>
        <v>0</v>
      </c>
      <c r="Q793" s="478" t="str">
        <f t="shared" ref="Q793:Q796" si="565">VLOOKUP($D793,$D$3:$AB$155,14,FALSE)</f>
        <v>Y</v>
      </c>
      <c r="R793" s="478">
        <f t="shared" ref="R793:R796" si="566">VLOOKUP($D793,$D$3:$AB$155,15,FALSE)</f>
        <v>0</v>
      </c>
      <c r="S793" s="478" t="str">
        <f t="shared" ref="S793:S796" si="567">VLOOKUP($D793,$D$3:$AB$155,16,FALSE)</f>
        <v>Y</v>
      </c>
      <c r="T793" s="478">
        <f t="shared" ref="T793:T796" si="568">VLOOKUP($D793,$D$3:$AB$155,17,FALSE)</f>
        <v>0</v>
      </c>
      <c r="U793" s="478" t="str">
        <f t="shared" ref="U793:U796" si="569">VLOOKUP($D793,$D$3:$AB$155,18,FALSE)</f>
        <v>Y</v>
      </c>
      <c r="V793" s="478">
        <f t="shared" ref="V793:V796" si="570">VLOOKUP($D793,$D$3:$AB$155,19,FALSE)</f>
        <v>0</v>
      </c>
      <c r="W793" s="478">
        <f t="shared" ref="W793:W796" si="571">VLOOKUP($D793,$D$3:$AB$155,20,FALSE)</f>
        <v>0</v>
      </c>
      <c r="X793" s="478">
        <f t="shared" ref="X793:X796" si="572">VLOOKUP($D793,$D$3:$AB$155,21,FALSE)</f>
        <v>0</v>
      </c>
      <c r="Y793" s="478" t="str">
        <f t="shared" ref="Y793:Y796" si="573">VLOOKUP($D793,$D$3:$AB$155,22,FALSE)</f>
        <v>Y</v>
      </c>
      <c r="Z793" s="478">
        <f t="shared" ref="Z793:Z796" si="574">VLOOKUP($D793,$D$3:$AB$155,23,FALSE)</f>
        <v>0</v>
      </c>
      <c r="AA793" s="478" t="str">
        <f t="shared" ref="AA793:AA796" si="575">VLOOKUP($D793,$D$3:$AB$155,24,FALSE)</f>
        <v>Y</v>
      </c>
      <c r="AB793" s="478" t="str">
        <f t="shared" ref="AB793:AB796" si="576">VLOOKUP($D793,$D$3:$AB$155,25,FALSE)</f>
        <v>Facility</v>
      </c>
    </row>
    <row r="794" spans="1:28" x14ac:dyDescent="0.2">
      <c r="A794" s="169"/>
      <c r="B794" s="169"/>
      <c r="C794" s="475">
        <v>15550</v>
      </c>
      <c r="D794" s="475">
        <v>5350</v>
      </c>
      <c r="E794" s="477" t="str">
        <f t="shared" si="554"/>
        <v>Mosman</v>
      </c>
      <c r="F794" s="477" t="str">
        <f t="shared" si="555"/>
        <v>S</v>
      </c>
      <c r="G794" s="477">
        <f t="shared" si="556"/>
        <v>2</v>
      </c>
      <c r="H794" s="477">
        <f t="shared" si="557"/>
        <v>0</v>
      </c>
      <c r="I794" s="478">
        <f t="shared" si="558"/>
        <v>30496</v>
      </c>
      <c r="J794" s="454"/>
      <c r="K794" s="478">
        <f t="shared" si="559"/>
        <v>13483</v>
      </c>
      <c r="L794" s="478">
        <f t="shared" si="560"/>
        <v>0</v>
      </c>
      <c r="M794" s="478" t="str">
        <f t="shared" si="561"/>
        <v>Y</v>
      </c>
      <c r="N794" s="478">
        <f t="shared" si="562"/>
        <v>0</v>
      </c>
      <c r="O794" s="478" t="str">
        <f t="shared" si="563"/>
        <v>Y</v>
      </c>
      <c r="P794" s="478">
        <f t="shared" si="564"/>
        <v>0</v>
      </c>
      <c r="Q794" s="478">
        <f t="shared" si="565"/>
        <v>0</v>
      </c>
      <c r="R794" s="478">
        <f t="shared" si="566"/>
        <v>0</v>
      </c>
      <c r="S794" s="478" t="str">
        <f t="shared" si="567"/>
        <v>Y</v>
      </c>
      <c r="T794" s="478">
        <f t="shared" si="568"/>
        <v>0</v>
      </c>
      <c r="U794" s="478" t="str">
        <f t="shared" si="569"/>
        <v>Y</v>
      </c>
      <c r="V794" s="478">
        <f t="shared" si="570"/>
        <v>0</v>
      </c>
      <c r="W794" s="478">
        <f t="shared" si="571"/>
        <v>0</v>
      </c>
      <c r="X794" s="478">
        <f t="shared" si="572"/>
        <v>0</v>
      </c>
      <c r="Y794" s="478" t="str">
        <f t="shared" si="573"/>
        <v>Y</v>
      </c>
      <c r="Z794" s="478">
        <f t="shared" si="574"/>
        <v>0</v>
      </c>
      <c r="AA794" s="478" t="str">
        <f t="shared" si="575"/>
        <v>Y</v>
      </c>
      <c r="AB794" s="478" t="str">
        <f t="shared" si="576"/>
        <v>Facility</v>
      </c>
    </row>
    <row r="795" spans="1:28" x14ac:dyDescent="0.2">
      <c r="A795" s="169"/>
      <c r="B795" s="169"/>
      <c r="C795" s="475">
        <v>16400</v>
      </c>
      <c r="D795" s="475">
        <v>6370</v>
      </c>
      <c r="E795" s="477" t="str">
        <f t="shared" si="554"/>
        <v>Pittwater</v>
      </c>
      <c r="F795" s="477" t="str">
        <f t="shared" si="555"/>
        <v>S</v>
      </c>
      <c r="G795" s="477">
        <f t="shared" si="556"/>
        <v>2</v>
      </c>
      <c r="H795" s="477">
        <f t="shared" si="557"/>
        <v>0</v>
      </c>
      <c r="I795" s="478">
        <f t="shared" si="558"/>
        <v>64189</v>
      </c>
      <c r="J795" s="454"/>
      <c r="K795" s="478">
        <f t="shared" si="559"/>
        <v>24614</v>
      </c>
      <c r="L795" s="478">
        <f t="shared" si="560"/>
        <v>0</v>
      </c>
      <c r="M795" s="478" t="str">
        <f t="shared" si="561"/>
        <v>Y</v>
      </c>
      <c r="N795" s="478">
        <f t="shared" si="562"/>
        <v>0</v>
      </c>
      <c r="O795" s="478" t="str">
        <f t="shared" si="563"/>
        <v>Y</v>
      </c>
      <c r="P795" s="478">
        <f t="shared" si="564"/>
        <v>0</v>
      </c>
      <c r="Q795" s="478">
        <f t="shared" si="565"/>
        <v>0</v>
      </c>
      <c r="R795" s="478">
        <f t="shared" si="566"/>
        <v>0</v>
      </c>
      <c r="S795" s="478" t="str">
        <f t="shared" si="567"/>
        <v>Y</v>
      </c>
      <c r="T795" s="478">
        <f t="shared" si="568"/>
        <v>0</v>
      </c>
      <c r="U795" s="478" t="str">
        <f t="shared" si="569"/>
        <v>Y</v>
      </c>
      <c r="V795" s="478">
        <f t="shared" si="570"/>
        <v>0</v>
      </c>
      <c r="W795" s="478">
        <f t="shared" si="571"/>
        <v>0</v>
      </c>
      <c r="X795" s="478">
        <f t="shared" si="572"/>
        <v>0</v>
      </c>
      <c r="Y795" s="478" t="str">
        <f t="shared" si="573"/>
        <v>Y</v>
      </c>
      <c r="Z795" s="478">
        <f t="shared" si="574"/>
        <v>0</v>
      </c>
      <c r="AA795" s="478">
        <f t="shared" si="575"/>
        <v>0</v>
      </c>
      <c r="AB795" s="478">
        <f t="shared" si="576"/>
        <v>0</v>
      </c>
    </row>
    <row r="796" spans="1:28" ht="13.5" thickBot="1" x14ac:dyDescent="0.25">
      <c r="A796" s="169"/>
      <c r="B796" s="169"/>
      <c r="C796" s="475">
        <v>18000</v>
      </c>
      <c r="D796" s="506">
        <v>8000</v>
      </c>
      <c r="E796" s="477" t="str">
        <f t="shared" si="554"/>
        <v>Warringah</v>
      </c>
      <c r="F796" s="477" t="str">
        <f t="shared" si="555"/>
        <v>S</v>
      </c>
      <c r="G796" s="477">
        <f t="shared" si="556"/>
        <v>3</v>
      </c>
      <c r="H796" s="477">
        <f t="shared" si="557"/>
        <v>0</v>
      </c>
      <c r="I796" s="478">
        <f t="shared" si="558"/>
        <v>156693</v>
      </c>
      <c r="J796" s="454"/>
      <c r="K796" s="478">
        <f t="shared" si="559"/>
        <v>58524</v>
      </c>
      <c r="L796" s="478">
        <f t="shared" si="560"/>
        <v>0</v>
      </c>
      <c r="M796" s="478" t="str">
        <f t="shared" si="561"/>
        <v>Y</v>
      </c>
      <c r="N796" s="478">
        <f t="shared" si="562"/>
        <v>0</v>
      </c>
      <c r="O796" s="478" t="str">
        <f t="shared" si="563"/>
        <v>Y</v>
      </c>
      <c r="P796" s="478">
        <f t="shared" si="564"/>
        <v>0</v>
      </c>
      <c r="Q796" s="478">
        <f t="shared" si="565"/>
        <v>0</v>
      </c>
      <c r="R796" s="478">
        <f t="shared" si="566"/>
        <v>0</v>
      </c>
      <c r="S796" s="478" t="str">
        <f t="shared" si="567"/>
        <v>Y</v>
      </c>
      <c r="T796" s="478">
        <f t="shared" si="568"/>
        <v>0</v>
      </c>
      <c r="U796" s="478" t="str">
        <f t="shared" si="569"/>
        <v>Y</v>
      </c>
      <c r="V796" s="478">
        <f t="shared" si="570"/>
        <v>0</v>
      </c>
      <c r="W796" s="478">
        <f t="shared" si="571"/>
        <v>0</v>
      </c>
      <c r="X796" s="478">
        <f t="shared" si="572"/>
        <v>0</v>
      </c>
      <c r="Y796" s="478" t="str">
        <f t="shared" si="573"/>
        <v>Y</v>
      </c>
      <c r="Z796" s="478">
        <f t="shared" si="574"/>
        <v>0</v>
      </c>
      <c r="AA796" s="478" t="str">
        <f t="shared" si="575"/>
        <v>Y</v>
      </c>
      <c r="AB796" s="478" t="str">
        <f t="shared" si="576"/>
        <v>Facility</v>
      </c>
    </row>
    <row r="797" spans="1:28" ht="13.5" thickTop="1" x14ac:dyDescent="0.2">
      <c r="A797" s="169"/>
      <c r="B797" s="169"/>
      <c r="C797" s="479"/>
      <c r="D797" s="479"/>
      <c r="E797" s="492" t="s">
        <v>489</v>
      </c>
      <c r="F797" s="492"/>
      <c r="G797" s="492"/>
      <c r="H797" s="479"/>
      <c r="I797" s="481">
        <f>COUNTIF(I793:I796,"&gt;0")</f>
        <v>4</v>
      </c>
      <c r="J797" s="480"/>
      <c r="K797" s="481">
        <f>COUNTIF(K793:K796,"&gt;0")</f>
        <v>4</v>
      </c>
      <c r="L797"/>
      <c r="M797"/>
      <c r="N797"/>
      <c r="O797"/>
      <c r="P797"/>
      <c r="Q797"/>
      <c r="R797"/>
      <c r="S797"/>
      <c r="T797"/>
      <c r="U797"/>
      <c r="V797"/>
      <c r="W797"/>
      <c r="Y797"/>
    </row>
    <row r="798" spans="1:28" x14ac:dyDescent="0.2">
      <c r="A798" s="169"/>
      <c r="B798" s="169"/>
      <c r="C798" s="475"/>
      <c r="D798" s="475"/>
      <c r="E798" s="482" t="s">
        <v>490</v>
      </c>
      <c r="F798" s="482"/>
      <c r="G798" s="482"/>
      <c r="H798" s="475"/>
      <c r="I798" s="484">
        <f>SUM(I793:I796)</f>
        <v>296743</v>
      </c>
      <c r="J798" s="483"/>
      <c r="K798" s="484">
        <f>SUM(K793:K796)</f>
        <v>114219</v>
      </c>
      <c r="L798"/>
      <c r="M798"/>
      <c r="N798"/>
      <c r="O798"/>
      <c r="P798"/>
      <c r="Q798"/>
      <c r="R798"/>
      <c r="S798"/>
      <c r="T798"/>
      <c r="U798"/>
      <c r="V798"/>
      <c r="W798"/>
      <c r="Y798"/>
    </row>
    <row r="799" spans="1:28" x14ac:dyDescent="0.2">
      <c r="A799" s="169"/>
      <c r="B799" s="169"/>
      <c r="C799" s="475"/>
      <c r="D799" s="475"/>
      <c r="E799" s="482" t="s">
        <v>491</v>
      </c>
      <c r="F799" s="482"/>
      <c r="G799" s="482"/>
      <c r="H799" s="475"/>
      <c r="I799" s="478">
        <f>MIN(I793:I796)</f>
        <v>30496</v>
      </c>
      <c r="J799" s="483"/>
      <c r="K799" s="478">
        <f>MIN(K793:K796)</f>
        <v>13483</v>
      </c>
      <c r="L799"/>
      <c r="M799"/>
      <c r="N799"/>
      <c r="O799"/>
      <c r="P799"/>
      <c r="Q799"/>
      <c r="R799"/>
      <c r="S799"/>
      <c r="T799"/>
      <c r="U799"/>
      <c r="V799"/>
      <c r="W799"/>
      <c r="Y799"/>
    </row>
    <row r="800" spans="1:28" x14ac:dyDescent="0.2">
      <c r="A800" s="169"/>
      <c r="B800" s="169"/>
      <c r="C800" s="475"/>
      <c r="D800" s="475"/>
      <c r="E800" s="482" t="s">
        <v>492</v>
      </c>
      <c r="F800" s="482"/>
      <c r="G800" s="482"/>
      <c r="H800" s="475"/>
      <c r="I800" s="478">
        <f>MAX(I793:I796)</f>
        <v>156693</v>
      </c>
      <c r="J800" s="483"/>
      <c r="K800" s="478">
        <f>MAX(K793:K796)</f>
        <v>58524</v>
      </c>
      <c r="L800"/>
      <c r="M800"/>
      <c r="N800"/>
      <c r="O800"/>
      <c r="P800"/>
      <c r="Q800"/>
      <c r="R800"/>
      <c r="S800"/>
      <c r="T800"/>
      <c r="U800"/>
      <c r="V800"/>
      <c r="W800"/>
      <c r="Y800"/>
    </row>
    <row r="801" spans="1:28" x14ac:dyDescent="0.2">
      <c r="A801" s="169"/>
      <c r="B801" s="169"/>
      <c r="C801" s="475"/>
      <c r="D801" s="475"/>
      <c r="E801" s="482" t="s">
        <v>493</v>
      </c>
      <c r="F801" s="482"/>
      <c r="G801" s="482"/>
      <c r="H801" s="475"/>
      <c r="I801" s="478">
        <f>AVERAGE(I793:I796)</f>
        <v>74185.75</v>
      </c>
      <c r="J801" s="483"/>
      <c r="K801" s="478">
        <f>AVERAGE(K793:K796)</f>
        <v>28554.75</v>
      </c>
      <c r="L801"/>
      <c r="M801"/>
      <c r="N801"/>
      <c r="O801"/>
      <c r="P801"/>
      <c r="Q801"/>
      <c r="R801"/>
      <c r="S801"/>
      <c r="T801"/>
      <c r="U801"/>
      <c r="V801"/>
      <c r="W801"/>
      <c r="Y801"/>
    </row>
    <row r="802" spans="1:28" ht="13.5" thickBot="1" x14ac:dyDescent="0.25">
      <c r="A802" s="169"/>
      <c r="B802" s="169"/>
      <c r="C802" s="485"/>
      <c r="D802" s="485"/>
      <c r="E802" s="486" t="s">
        <v>494</v>
      </c>
      <c r="F802" s="486"/>
      <c r="G802" s="486"/>
      <c r="H802" s="485"/>
      <c r="I802" s="487">
        <f>MEDIAN(I793:I796)</f>
        <v>54777</v>
      </c>
      <c r="J802" s="483"/>
      <c r="K802" s="487">
        <f>MEDIAN(K793:K796)</f>
        <v>21106</v>
      </c>
      <c r="L802"/>
      <c r="M802"/>
      <c r="N802"/>
      <c r="O802"/>
      <c r="P802"/>
      <c r="Q802"/>
      <c r="R802"/>
      <c r="S802"/>
      <c r="T802"/>
      <c r="U802"/>
      <c r="V802"/>
      <c r="W802"/>
      <c r="Y802"/>
    </row>
    <row r="803" spans="1:28" ht="13.5" thickTop="1" x14ac:dyDescent="0.2">
      <c r="A803" s="169"/>
      <c r="B803" s="169"/>
      <c r="G803"/>
      <c r="H803"/>
      <c r="I803" s="490"/>
      <c r="J803" s="468"/>
      <c r="K803" s="499"/>
      <c r="L803"/>
      <c r="M803"/>
      <c r="N803"/>
      <c r="O803"/>
      <c r="P803"/>
      <c r="Q803"/>
      <c r="R803"/>
      <c r="S803"/>
      <c r="T803"/>
      <c r="U803"/>
      <c r="V803"/>
      <c r="W803"/>
      <c r="Y803"/>
    </row>
    <row r="804" spans="1:28" ht="13.5" thickBot="1" x14ac:dyDescent="0.25">
      <c r="A804" s="169"/>
      <c r="B804" s="169"/>
      <c r="C804" s="502"/>
      <c r="D804" s="502"/>
      <c r="E804" s="507" t="s">
        <v>412</v>
      </c>
      <c r="F804" s="508"/>
      <c r="G804" s="507"/>
      <c r="H804" s="507"/>
      <c r="I804" s="490"/>
      <c r="J804" s="468"/>
      <c r="K804" s="499"/>
      <c r="L804" s="499"/>
      <c r="M804" s="499"/>
      <c r="N804" s="499"/>
      <c r="O804" s="499"/>
      <c r="P804" s="499"/>
      <c r="Q804"/>
      <c r="R804"/>
      <c r="S804"/>
      <c r="T804"/>
      <c r="U804"/>
      <c r="V804"/>
      <c r="W804"/>
      <c r="Y804"/>
    </row>
    <row r="805" spans="1:28" ht="13.5" thickTop="1" x14ac:dyDescent="0.2">
      <c r="A805" s="169"/>
      <c r="B805" s="169"/>
      <c r="C805" s="475">
        <v>14150</v>
      </c>
      <c r="D805" s="475">
        <v>4000</v>
      </c>
      <c r="E805" s="477" t="str">
        <f t="shared" ref="E805:E811" si="577">VLOOKUP($D805,$D$3:$AB$155,2,FALSE)</f>
        <v>Hornsby</v>
      </c>
      <c r="F805" s="477" t="str">
        <f t="shared" ref="F805:F811" si="578">VLOOKUP($D805,$D$3:$AB$155,3,FALSE)</f>
        <v>S</v>
      </c>
      <c r="G805" s="477">
        <f t="shared" ref="G805:G811" si="579">VLOOKUP($D805,$D$3:$AB$155,4,FALSE)</f>
        <v>7</v>
      </c>
      <c r="H805" s="477">
        <f t="shared" ref="H805:H811" si="580">VLOOKUP($D805,$D$3:$AB$155,5,FALSE)</f>
        <v>0</v>
      </c>
      <c r="I805" s="478">
        <f t="shared" ref="I805:I811" si="581">VLOOKUP($D805,$D$3:$AB$155,6,FALSE)</f>
        <v>170563</v>
      </c>
      <c r="J805" s="454"/>
      <c r="K805" s="478">
        <f t="shared" ref="K805:K811" si="582">VLOOKUP($D805,$D$3:$AB$155,8,FALSE)</f>
        <v>56044</v>
      </c>
      <c r="L805" s="478">
        <f t="shared" ref="L805:L811" si="583">VLOOKUP($D805,$D$3:$AB$155,9,FALSE)</f>
        <v>0</v>
      </c>
      <c r="M805" s="478" t="str">
        <f t="shared" ref="M805:M811" si="584">VLOOKUP($D805,$D$3:$AB$155,10,FALSE)</f>
        <v>Y</v>
      </c>
      <c r="N805" s="478">
        <f t="shared" ref="N805:N811" si="585">VLOOKUP($D805,$D$3:$AB$155,11,FALSE)</f>
        <v>0</v>
      </c>
      <c r="O805" s="478" t="str">
        <f t="shared" ref="O805:O811" si="586">VLOOKUP($D805,$D$3:$AB$155,12,FALSE)</f>
        <v>Y</v>
      </c>
      <c r="P805" s="478">
        <f t="shared" ref="P805:P811" si="587">VLOOKUP($D805,$D$3:$AB$155,13,FALSE)</f>
        <v>0</v>
      </c>
      <c r="Q805" s="478">
        <f t="shared" ref="Q805:Q811" si="588">VLOOKUP($D805,$D$3:$AB$155,14,FALSE)</f>
        <v>0</v>
      </c>
      <c r="R805" s="478">
        <f t="shared" ref="R805:R811" si="589">VLOOKUP($D805,$D$3:$AB$155,15,FALSE)</f>
        <v>0</v>
      </c>
      <c r="S805" s="478" t="str">
        <f t="shared" ref="S805:S811" si="590">VLOOKUP($D805,$D$3:$AB$155,16,FALSE)</f>
        <v>Y</v>
      </c>
      <c r="T805" s="478">
        <f t="shared" ref="T805:T811" si="591">VLOOKUP($D805,$D$3:$AB$155,17,FALSE)</f>
        <v>0</v>
      </c>
      <c r="U805" s="478" t="str">
        <f t="shared" ref="U805:U811" si="592">VLOOKUP($D805,$D$3:$AB$155,18,FALSE)</f>
        <v>Y</v>
      </c>
      <c r="V805" s="478">
        <f t="shared" ref="V805:V811" si="593">VLOOKUP($D805,$D$3:$AB$155,19,FALSE)</f>
        <v>0</v>
      </c>
      <c r="W805" s="478">
        <f t="shared" ref="W805:W811" si="594">VLOOKUP($D805,$D$3:$AB$155,20,FALSE)</f>
        <v>0</v>
      </c>
      <c r="X805" s="478">
        <f t="shared" ref="X805:X811" si="595">VLOOKUP($D805,$D$3:$AB$155,21,FALSE)</f>
        <v>0</v>
      </c>
      <c r="Y805" s="478" t="str">
        <f t="shared" ref="Y805:Y811" si="596">VLOOKUP($D805,$D$3:$AB$155,22,FALSE)</f>
        <v>Y</v>
      </c>
      <c r="Z805" s="478">
        <f t="shared" ref="Z805:Z811" si="597">VLOOKUP($D805,$D$3:$AB$155,23,FALSE)</f>
        <v>0</v>
      </c>
      <c r="AA805" s="478" t="str">
        <f t="shared" ref="AA805:AA811" si="598">VLOOKUP($D805,$D$3:$AB$155,24,FALSE)</f>
        <v>Y</v>
      </c>
      <c r="AB805" s="478" t="str">
        <f t="shared" ref="AB805:AB811" si="599">VLOOKUP($D805,$D$3:$AB$155,25,FALSE)</f>
        <v>Facility</v>
      </c>
    </row>
    <row r="806" spans="1:28" x14ac:dyDescent="0.2">
      <c r="A806" s="169"/>
      <c r="B806" s="169"/>
      <c r="C806" s="475">
        <v>14200</v>
      </c>
      <c r="D806" s="475">
        <v>4100</v>
      </c>
      <c r="E806" s="477" t="str">
        <f t="shared" si="577"/>
        <v>Hunters Hill</v>
      </c>
      <c r="F806" s="477" t="str">
        <f t="shared" si="578"/>
        <v>S</v>
      </c>
      <c r="G806" s="477">
        <f t="shared" si="579"/>
        <v>2</v>
      </c>
      <c r="H806" s="477">
        <f t="shared" si="580"/>
        <v>0</v>
      </c>
      <c r="I806" s="478">
        <f t="shared" si="581"/>
        <v>14741</v>
      </c>
      <c r="J806" s="454"/>
      <c r="K806" s="478">
        <f t="shared" si="582"/>
        <v>5983</v>
      </c>
      <c r="L806" s="478">
        <f t="shared" si="583"/>
        <v>0</v>
      </c>
      <c r="M806" s="478" t="str">
        <f t="shared" si="584"/>
        <v>Y</v>
      </c>
      <c r="N806" s="478">
        <f t="shared" si="585"/>
        <v>0</v>
      </c>
      <c r="O806" s="478" t="str">
        <f t="shared" si="586"/>
        <v>Y</v>
      </c>
      <c r="P806" s="478">
        <f t="shared" si="587"/>
        <v>0</v>
      </c>
      <c r="Q806" s="478">
        <f t="shared" si="588"/>
        <v>0</v>
      </c>
      <c r="R806" s="478">
        <f t="shared" si="589"/>
        <v>0</v>
      </c>
      <c r="S806" s="478" t="str">
        <f t="shared" si="590"/>
        <v>Y</v>
      </c>
      <c r="T806" s="478">
        <f t="shared" si="591"/>
        <v>0</v>
      </c>
      <c r="U806" s="478" t="str">
        <f t="shared" si="592"/>
        <v>Y</v>
      </c>
      <c r="V806" s="478">
        <f t="shared" si="593"/>
        <v>0</v>
      </c>
      <c r="W806" s="478">
        <f t="shared" si="594"/>
        <v>0</v>
      </c>
      <c r="X806" s="478">
        <f t="shared" si="595"/>
        <v>0</v>
      </c>
      <c r="Y806" s="478" t="str">
        <f t="shared" si="596"/>
        <v>Y</v>
      </c>
      <c r="Z806" s="478">
        <f t="shared" si="597"/>
        <v>0</v>
      </c>
      <c r="AA806" s="478">
        <f t="shared" si="598"/>
        <v>0</v>
      </c>
      <c r="AB806" s="478">
        <f t="shared" si="599"/>
        <v>0</v>
      </c>
    </row>
    <row r="807" spans="1:28" x14ac:dyDescent="0.2">
      <c r="A807" s="169"/>
      <c r="B807" s="169"/>
      <c r="C807" s="475">
        <v>14600</v>
      </c>
      <c r="D807" s="475">
        <v>4500</v>
      </c>
      <c r="E807" s="477" t="str">
        <f t="shared" si="577"/>
        <v>Ku-ring-gai</v>
      </c>
      <c r="F807" s="477" t="str">
        <f t="shared" si="578"/>
        <v>S</v>
      </c>
      <c r="G807" s="477">
        <f t="shared" si="579"/>
        <v>3</v>
      </c>
      <c r="H807" s="477">
        <f t="shared" si="580"/>
        <v>0</v>
      </c>
      <c r="I807" s="478">
        <f t="shared" si="581"/>
        <v>122859</v>
      </c>
      <c r="J807" s="454"/>
      <c r="K807" s="478">
        <f t="shared" si="582"/>
        <v>44150</v>
      </c>
      <c r="L807" s="478">
        <f t="shared" si="583"/>
        <v>0</v>
      </c>
      <c r="M807" s="478" t="str">
        <f t="shared" si="584"/>
        <v>Y</v>
      </c>
      <c r="N807" s="478">
        <f t="shared" si="585"/>
        <v>0</v>
      </c>
      <c r="O807" s="478" t="str">
        <f t="shared" si="586"/>
        <v>Y</v>
      </c>
      <c r="P807" s="478">
        <f t="shared" si="587"/>
        <v>0</v>
      </c>
      <c r="Q807" s="478">
        <f t="shared" si="588"/>
        <v>0</v>
      </c>
      <c r="R807" s="478">
        <f t="shared" si="589"/>
        <v>0</v>
      </c>
      <c r="S807" s="478" t="str">
        <f t="shared" si="590"/>
        <v>Y</v>
      </c>
      <c r="T807" s="478">
        <f t="shared" si="591"/>
        <v>0</v>
      </c>
      <c r="U807" s="478" t="str">
        <f t="shared" si="592"/>
        <v>Y</v>
      </c>
      <c r="V807" s="478">
        <f t="shared" si="593"/>
        <v>0</v>
      </c>
      <c r="W807" s="478">
        <f t="shared" si="594"/>
        <v>0</v>
      </c>
      <c r="X807" s="478">
        <f t="shared" si="595"/>
        <v>0</v>
      </c>
      <c r="Y807" s="478" t="str">
        <f t="shared" si="596"/>
        <v>Y</v>
      </c>
      <c r="Z807" s="478">
        <f t="shared" si="597"/>
        <v>0</v>
      </c>
      <c r="AA807" s="478" t="str">
        <f t="shared" si="598"/>
        <v>Y</v>
      </c>
      <c r="AB807" s="478" t="str">
        <f t="shared" si="599"/>
        <v>Ewaste</v>
      </c>
    </row>
    <row r="808" spans="1:28" x14ac:dyDescent="0.2">
      <c r="A808" s="169"/>
      <c r="B808" s="169"/>
      <c r="C808" s="475">
        <v>14800</v>
      </c>
      <c r="D808" s="475">
        <v>4700</v>
      </c>
      <c r="E808" s="477" t="str">
        <f t="shared" si="577"/>
        <v>Lane Cove</v>
      </c>
      <c r="F808" s="477" t="str">
        <f t="shared" si="578"/>
        <v>S</v>
      </c>
      <c r="G808" s="477">
        <f t="shared" si="579"/>
        <v>2</v>
      </c>
      <c r="H808" s="477">
        <f t="shared" si="580"/>
        <v>0</v>
      </c>
      <c r="I808" s="478">
        <f t="shared" si="581"/>
        <v>35959</v>
      </c>
      <c r="J808" s="454"/>
      <c r="K808" s="478">
        <f t="shared" si="582"/>
        <v>15296</v>
      </c>
      <c r="L808" s="478">
        <f t="shared" si="583"/>
        <v>0</v>
      </c>
      <c r="M808" s="478" t="str">
        <f t="shared" si="584"/>
        <v>Y</v>
      </c>
      <c r="N808" s="478">
        <f t="shared" si="585"/>
        <v>0</v>
      </c>
      <c r="O808" s="478" t="str">
        <f t="shared" si="586"/>
        <v>Y</v>
      </c>
      <c r="P808" s="478">
        <f t="shared" si="587"/>
        <v>0</v>
      </c>
      <c r="Q808" s="478">
        <f t="shared" si="588"/>
        <v>0</v>
      </c>
      <c r="R808" s="478">
        <f t="shared" si="589"/>
        <v>0</v>
      </c>
      <c r="S808" s="478" t="str">
        <f t="shared" si="590"/>
        <v>Y</v>
      </c>
      <c r="T808" s="478">
        <f t="shared" si="591"/>
        <v>0</v>
      </c>
      <c r="U808" s="478" t="str">
        <f t="shared" si="592"/>
        <v>Y</v>
      </c>
      <c r="V808" s="478">
        <f t="shared" si="593"/>
        <v>0</v>
      </c>
      <c r="W808" s="478">
        <f t="shared" si="594"/>
        <v>0</v>
      </c>
      <c r="X808" s="478">
        <f t="shared" si="595"/>
        <v>0</v>
      </c>
      <c r="Y808" s="478" t="str">
        <f t="shared" si="596"/>
        <v>Y</v>
      </c>
      <c r="Z808" s="478">
        <f t="shared" si="597"/>
        <v>0</v>
      </c>
      <c r="AA808" s="478">
        <f t="shared" si="598"/>
        <v>0</v>
      </c>
      <c r="AB808" s="478">
        <f t="shared" si="599"/>
        <v>0</v>
      </c>
    </row>
    <row r="809" spans="1:28" x14ac:dyDescent="0.2">
      <c r="A809" s="169"/>
      <c r="B809" s="169"/>
      <c r="C809" s="475">
        <v>16150</v>
      </c>
      <c r="D809" s="475">
        <v>5950</v>
      </c>
      <c r="E809" s="477" t="str">
        <f t="shared" si="577"/>
        <v>North Sydney</v>
      </c>
      <c r="F809" s="477" t="str">
        <f t="shared" si="578"/>
        <v>S</v>
      </c>
      <c r="G809" s="477">
        <f t="shared" si="579"/>
        <v>2</v>
      </c>
      <c r="H809" s="477">
        <f t="shared" si="580"/>
        <v>0</v>
      </c>
      <c r="I809" s="478">
        <f t="shared" si="581"/>
        <v>72618</v>
      </c>
      <c r="J809" s="454"/>
      <c r="K809" s="478">
        <f t="shared" si="582"/>
        <v>34897</v>
      </c>
      <c r="L809" s="478">
        <f t="shared" si="583"/>
        <v>0</v>
      </c>
      <c r="M809" s="478" t="str">
        <f t="shared" si="584"/>
        <v>Y</v>
      </c>
      <c r="N809" s="478">
        <f t="shared" si="585"/>
        <v>0</v>
      </c>
      <c r="O809" s="478" t="str">
        <f t="shared" si="586"/>
        <v>Y</v>
      </c>
      <c r="P809" s="478">
        <f t="shared" si="587"/>
        <v>0</v>
      </c>
      <c r="Q809" s="478" t="str">
        <f t="shared" si="588"/>
        <v>Y</v>
      </c>
      <c r="R809" s="478">
        <f t="shared" si="589"/>
        <v>0</v>
      </c>
      <c r="S809" s="478" t="str">
        <f t="shared" si="590"/>
        <v>Y</v>
      </c>
      <c r="T809" s="478">
        <f t="shared" si="591"/>
        <v>0</v>
      </c>
      <c r="U809" s="478">
        <f t="shared" si="592"/>
        <v>0</v>
      </c>
      <c r="V809" s="478">
        <f t="shared" si="593"/>
        <v>0</v>
      </c>
      <c r="W809" s="478">
        <f t="shared" si="594"/>
        <v>0</v>
      </c>
      <c r="X809" s="478">
        <f t="shared" si="595"/>
        <v>0</v>
      </c>
      <c r="Y809" s="478" t="str">
        <f t="shared" si="596"/>
        <v>Y</v>
      </c>
      <c r="Z809" s="478">
        <f t="shared" si="597"/>
        <v>0</v>
      </c>
      <c r="AA809" s="478">
        <f t="shared" si="598"/>
        <v>0</v>
      </c>
      <c r="AB809" s="478">
        <f t="shared" si="599"/>
        <v>0</v>
      </c>
    </row>
    <row r="810" spans="1:28" x14ac:dyDescent="0.2">
      <c r="A810" s="169"/>
      <c r="B810" s="169"/>
      <c r="C810" s="475">
        <v>16900</v>
      </c>
      <c r="D810" s="475">
        <v>6700</v>
      </c>
      <c r="E810" s="477" t="str">
        <f t="shared" si="577"/>
        <v>Ryde</v>
      </c>
      <c r="F810" s="477" t="str">
        <f t="shared" si="578"/>
        <v>S</v>
      </c>
      <c r="G810" s="477">
        <f t="shared" si="579"/>
        <v>3</v>
      </c>
      <c r="H810" s="477">
        <f t="shared" si="580"/>
        <v>0</v>
      </c>
      <c r="I810" s="478">
        <f t="shared" si="581"/>
        <v>117171</v>
      </c>
      <c r="J810" s="454"/>
      <c r="K810" s="478">
        <f t="shared" si="582"/>
        <v>45021</v>
      </c>
      <c r="L810" s="478">
        <f t="shared" si="583"/>
        <v>0</v>
      </c>
      <c r="M810" s="478" t="str">
        <f t="shared" si="584"/>
        <v>Y</v>
      </c>
      <c r="N810" s="478">
        <f t="shared" si="585"/>
        <v>0</v>
      </c>
      <c r="O810" s="478" t="str">
        <f t="shared" si="586"/>
        <v>Y</v>
      </c>
      <c r="P810" s="478">
        <f t="shared" si="587"/>
        <v>0</v>
      </c>
      <c r="Q810" s="478">
        <f t="shared" si="588"/>
        <v>0</v>
      </c>
      <c r="R810" s="478">
        <f t="shared" si="589"/>
        <v>0</v>
      </c>
      <c r="S810" s="478" t="str">
        <f t="shared" si="590"/>
        <v>Y</v>
      </c>
      <c r="T810" s="478">
        <f t="shared" si="591"/>
        <v>0</v>
      </c>
      <c r="U810" s="478" t="str">
        <f t="shared" si="592"/>
        <v>Y</v>
      </c>
      <c r="V810" s="478">
        <f t="shared" si="593"/>
        <v>0</v>
      </c>
      <c r="W810" s="478">
        <f t="shared" si="594"/>
        <v>0</v>
      </c>
      <c r="X810" s="478">
        <f t="shared" si="595"/>
        <v>0</v>
      </c>
      <c r="Y810" s="478" t="str">
        <f t="shared" si="596"/>
        <v>Y</v>
      </c>
      <c r="Z810" s="478">
        <f t="shared" si="597"/>
        <v>0</v>
      </c>
      <c r="AA810" s="478" t="str">
        <f t="shared" si="598"/>
        <v>Y</v>
      </c>
      <c r="AB810" s="478" t="str">
        <f t="shared" si="599"/>
        <v>Other</v>
      </c>
    </row>
    <row r="811" spans="1:28" ht="13.5" thickBot="1" x14ac:dyDescent="0.25">
      <c r="A811" s="169"/>
      <c r="B811" s="169"/>
      <c r="C811" s="475">
        <v>18250</v>
      </c>
      <c r="D811" s="506">
        <v>8250</v>
      </c>
      <c r="E811" s="477" t="str">
        <f t="shared" si="577"/>
        <v>Willoughby</v>
      </c>
      <c r="F811" s="477" t="str">
        <f t="shared" si="578"/>
        <v>S</v>
      </c>
      <c r="G811" s="477">
        <f t="shared" si="579"/>
        <v>2</v>
      </c>
      <c r="H811" s="477">
        <f t="shared" si="580"/>
        <v>0</v>
      </c>
      <c r="I811" s="478">
        <f t="shared" si="581"/>
        <v>76354</v>
      </c>
      <c r="J811" s="454"/>
      <c r="K811" s="478">
        <f t="shared" si="582"/>
        <v>31780</v>
      </c>
      <c r="L811" s="478">
        <f t="shared" si="583"/>
        <v>0</v>
      </c>
      <c r="M811" s="478" t="str">
        <f t="shared" si="584"/>
        <v>Y</v>
      </c>
      <c r="N811" s="478">
        <f t="shared" si="585"/>
        <v>0</v>
      </c>
      <c r="O811" s="478" t="str">
        <f t="shared" si="586"/>
        <v>Y</v>
      </c>
      <c r="P811" s="478">
        <f t="shared" si="587"/>
        <v>0</v>
      </c>
      <c r="Q811" s="478" t="str">
        <f t="shared" si="588"/>
        <v>Y</v>
      </c>
      <c r="R811" s="478">
        <f t="shared" si="589"/>
        <v>0</v>
      </c>
      <c r="S811" s="478" t="str">
        <f t="shared" si="590"/>
        <v>Y</v>
      </c>
      <c r="T811" s="478">
        <f t="shared" si="591"/>
        <v>0</v>
      </c>
      <c r="U811" s="478" t="str">
        <f t="shared" si="592"/>
        <v>Y</v>
      </c>
      <c r="V811" s="478">
        <f t="shared" si="593"/>
        <v>0</v>
      </c>
      <c r="W811" s="478">
        <f t="shared" si="594"/>
        <v>0</v>
      </c>
      <c r="X811" s="478">
        <f t="shared" si="595"/>
        <v>0</v>
      </c>
      <c r="Y811" s="478" t="str">
        <f t="shared" si="596"/>
        <v>Y</v>
      </c>
      <c r="Z811" s="478">
        <f t="shared" si="597"/>
        <v>0</v>
      </c>
      <c r="AA811" s="478">
        <f t="shared" si="598"/>
        <v>0</v>
      </c>
      <c r="AB811" s="478">
        <f t="shared" si="599"/>
        <v>0</v>
      </c>
    </row>
    <row r="812" spans="1:28" ht="13.5" thickTop="1" x14ac:dyDescent="0.2">
      <c r="A812" s="169"/>
      <c r="B812" s="169"/>
      <c r="C812" s="479"/>
      <c r="D812" s="479"/>
      <c r="E812" s="492" t="s">
        <v>489</v>
      </c>
      <c r="F812" s="492"/>
      <c r="G812" s="492"/>
      <c r="H812" s="479"/>
      <c r="I812" s="481">
        <f>COUNTIF(I805:I811,"&gt;0")</f>
        <v>7</v>
      </c>
      <c r="J812" s="480"/>
      <c r="K812" s="481">
        <f>COUNTIF(K805:K811,"&gt;0")</f>
        <v>7</v>
      </c>
      <c r="L812"/>
      <c r="M812"/>
      <c r="N812"/>
      <c r="O812"/>
      <c r="P812"/>
      <c r="Q812"/>
      <c r="R812"/>
      <c r="S812"/>
      <c r="T812"/>
      <c r="U812"/>
      <c r="V812"/>
      <c r="W812"/>
      <c r="Y812"/>
    </row>
    <row r="813" spans="1:28" x14ac:dyDescent="0.2">
      <c r="A813" s="169"/>
      <c r="B813" s="169"/>
      <c r="C813" s="475"/>
      <c r="D813" s="475"/>
      <c r="E813" s="482" t="s">
        <v>490</v>
      </c>
      <c r="F813" s="482"/>
      <c r="G813" s="482"/>
      <c r="H813" s="475"/>
      <c r="I813" s="484">
        <f>SUM(I805:I811)</f>
        <v>610265</v>
      </c>
      <c r="J813" s="483"/>
      <c r="K813" s="484">
        <f>SUM(K805:K811)</f>
        <v>233171</v>
      </c>
      <c r="L813"/>
      <c r="M813"/>
      <c r="N813"/>
      <c r="O813"/>
      <c r="P813"/>
      <c r="Q813"/>
      <c r="R813"/>
      <c r="S813"/>
      <c r="T813"/>
      <c r="U813"/>
      <c r="V813"/>
      <c r="W813"/>
      <c r="Y813"/>
    </row>
    <row r="814" spans="1:28" x14ac:dyDescent="0.2">
      <c r="A814" s="169"/>
      <c r="B814" s="169"/>
      <c r="C814" s="475"/>
      <c r="D814" s="475"/>
      <c r="E814" s="482" t="s">
        <v>491</v>
      </c>
      <c r="F814" s="482"/>
      <c r="G814" s="482"/>
      <c r="H814" s="475"/>
      <c r="I814" s="478">
        <f>MIN(I805:I811)</f>
        <v>14741</v>
      </c>
      <c r="J814" s="483"/>
      <c r="K814" s="478">
        <f>MIN(K805:K811)</f>
        <v>5983</v>
      </c>
      <c r="L814"/>
      <c r="M814"/>
      <c r="N814"/>
      <c r="O814"/>
      <c r="P814"/>
      <c r="Q814"/>
      <c r="R814"/>
      <c r="S814"/>
      <c r="T814"/>
      <c r="U814"/>
      <c r="V814"/>
      <c r="W814"/>
      <c r="Y814"/>
    </row>
    <row r="815" spans="1:28" x14ac:dyDescent="0.2">
      <c r="A815" s="169"/>
      <c r="B815" s="169"/>
      <c r="C815" s="475"/>
      <c r="D815" s="475"/>
      <c r="E815" s="482" t="s">
        <v>492</v>
      </c>
      <c r="F815" s="482"/>
      <c r="G815" s="482"/>
      <c r="H815" s="475"/>
      <c r="I815" s="478">
        <f>MAX(I805:I811)</f>
        <v>170563</v>
      </c>
      <c r="J815" s="483"/>
      <c r="K815" s="478">
        <f>MAX(K805:K811)</f>
        <v>56044</v>
      </c>
      <c r="L815"/>
      <c r="M815"/>
      <c r="N815"/>
      <c r="O815"/>
      <c r="P815"/>
      <c r="Q815"/>
      <c r="R815"/>
      <c r="S815"/>
      <c r="T815"/>
      <c r="U815"/>
      <c r="V815"/>
      <c r="W815"/>
      <c r="Y815"/>
    </row>
    <row r="816" spans="1:28" x14ac:dyDescent="0.2">
      <c r="A816" s="169"/>
      <c r="B816" s="169"/>
      <c r="C816" s="475"/>
      <c r="D816" s="475"/>
      <c r="E816" s="482" t="s">
        <v>493</v>
      </c>
      <c r="F816" s="482"/>
      <c r="G816" s="482"/>
      <c r="H816" s="475"/>
      <c r="I816" s="478">
        <f>AVERAGE(I805:I811)</f>
        <v>87180.71428571429</v>
      </c>
      <c r="J816" s="483"/>
      <c r="K816" s="478">
        <f>AVERAGE(K805:K811)</f>
        <v>33310.142857142855</v>
      </c>
      <c r="L816"/>
      <c r="M816"/>
      <c r="N816"/>
      <c r="O816"/>
      <c r="P816"/>
      <c r="Q816"/>
      <c r="R816"/>
      <c r="S816"/>
      <c r="T816"/>
      <c r="U816"/>
      <c r="V816"/>
      <c r="W816"/>
      <c r="Y816"/>
    </row>
    <row r="817" spans="1:28" ht="13.5" thickBot="1" x14ac:dyDescent="0.25">
      <c r="A817" s="169"/>
      <c r="B817" s="169"/>
      <c r="C817" s="485"/>
      <c r="D817" s="485"/>
      <c r="E817" s="486" t="s">
        <v>494</v>
      </c>
      <c r="F817" s="486"/>
      <c r="G817" s="486"/>
      <c r="H817" s="485"/>
      <c r="I817" s="487">
        <f>MEDIAN(I805:I811)</f>
        <v>76354</v>
      </c>
      <c r="J817" s="483"/>
      <c r="K817" s="487">
        <f>MEDIAN(K805:K811)</f>
        <v>34897</v>
      </c>
      <c r="L817"/>
      <c r="M817"/>
      <c r="N817"/>
      <c r="O817"/>
      <c r="P817"/>
      <c r="Q817"/>
      <c r="R817"/>
      <c r="S817"/>
      <c r="T817"/>
      <c r="U817"/>
      <c r="V817"/>
      <c r="W817"/>
      <c r="Y817"/>
    </row>
    <row r="818" spans="1:28" ht="13.5" thickTop="1" x14ac:dyDescent="0.2">
      <c r="A818" s="169"/>
      <c r="B818" s="169"/>
      <c r="G818"/>
      <c r="H818"/>
      <c r="I818" s="490"/>
      <c r="J818" s="468"/>
      <c r="K818" s="499"/>
      <c r="L818" s="499"/>
      <c r="M818" s="499"/>
      <c r="N818" s="499"/>
      <c r="O818" s="499"/>
      <c r="P818" s="499"/>
      <c r="Q818"/>
      <c r="R818"/>
      <c r="S818"/>
      <c r="T818"/>
      <c r="U818"/>
      <c r="V818"/>
      <c r="W818"/>
      <c r="Y818"/>
    </row>
    <row r="819" spans="1:28" ht="13.5" thickBot="1" x14ac:dyDescent="0.25">
      <c r="A819" s="169"/>
      <c r="B819" s="169"/>
      <c r="C819" s="502"/>
      <c r="D819" s="502"/>
      <c r="E819" s="507" t="s">
        <v>347</v>
      </c>
      <c r="F819" s="508"/>
      <c r="G819" s="507"/>
      <c r="H819" s="507"/>
      <c r="I819" s="490"/>
      <c r="J819" s="468"/>
      <c r="K819" s="499"/>
      <c r="L819" s="499"/>
      <c r="M819" s="499"/>
      <c r="N819" s="499"/>
      <c r="O819" s="499"/>
      <c r="P819" s="499"/>
      <c r="Q819"/>
      <c r="R819"/>
      <c r="S819"/>
      <c r="T819"/>
      <c r="U819"/>
      <c r="V819"/>
      <c r="W819"/>
      <c r="Y819"/>
    </row>
    <row r="820" spans="1:28" ht="13.5" thickTop="1" x14ac:dyDescent="0.2">
      <c r="A820" s="169"/>
      <c r="B820" s="169"/>
      <c r="C820" s="475">
        <v>10200</v>
      </c>
      <c r="D820" s="475">
        <v>200</v>
      </c>
      <c r="E820" s="477" t="str">
        <f t="shared" ref="E820:E829" si="600">VLOOKUP($D820,$D$3:$AB$155,2,FALSE)</f>
        <v>Auburn</v>
      </c>
      <c r="F820" s="477" t="str">
        <f t="shared" ref="F820:F829" si="601">VLOOKUP($D820,$D$3:$AB$155,3,FALSE)</f>
        <v>S</v>
      </c>
      <c r="G820" s="477">
        <f t="shared" ref="G820:G829" si="602">VLOOKUP($D820,$D$3:$AB$155,4,FALSE)</f>
        <v>2</v>
      </c>
      <c r="H820" s="477">
        <f t="shared" ref="H820:H829" si="603">VLOOKUP($D820,$D$3:$AB$155,5,FALSE)</f>
        <v>0</v>
      </c>
      <c r="I820" s="478">
        <f t="shared" ref="I820:I829" si="604">VLOOKUP($D820,$D$3:$AB$155,6,FALSE)</f>
        <v>88059</v>
      </c>
      <c r="J820" s="454"/>
      <c r="K820" s="478">
        <f t="shared" ref="K820:K829" si="605">VLOOKUP($D820,$D$3:$AB$155,8,FALSE)</f>
        <v>26500</v>
      </c>
      <c r="L820" s="478">
        <f t="shared" ref="L820:L829" si="606">VLOOKUP($D820,$D$3:$AB$155,9,FALSE)</f>
        <v>0</v>
      </c>
      <c r="M820" s="478" t="str">
        <f t="shared" ref="M820:M829" si="607">VLOOKUP($D820,$D$3:$AB$155,10,FALSE)</f>
        <v>Y</v>
      </c>
      <c r="N820" s="478">
        <f t="shared" ref="N820:N829" si="608">VLOOKUP($D820,$D$3:$AB$155,11,FALSE)</f>
        <v>0</v>
      </c>
      <c r="O820" s="478" t="str">
        <f t="shared" ref="O820:O829" si="609">VLOOKUP($D820,$D$3:$AB$155,12,FALSE)</f>
        <v>Y</v>
      </c>
      <c r="P820" s="478">
        <f t="shared" ref="P820:P829" si="610">VLOOKUP($D820,$D$3:$AB$155,13,FALSE)</f>
        <v>0</v>
      </c>
      <c r="Q820" s="478">
        <f t="shared" ref="Q820:Q829" si="611">VLOOKUP($D820,$D$3:$AB$155,14,FALSE)</f>
        <v>0</v>
      </c>
      <c r="R820" s="478">
        <f t="shared" ref="R820:R829" si="612">VLOOKUP($D820,$D$3:$AB$155,15,FALSE)</f>
        <v>0</v>
      </c>
      <c r="S820" s="478" t="str">
        <f t="shared" ref="S820:S829" si="613">VLOOKUP($D820,$D$3:$AB$155,16,FALSE)</f>
        <v>Y</v>
      </c>
      <c r="T820" s="478">
        <f t="shared" ref="T820:T829" si="614">VLOOKUP($D820,$D$3:$AB$155,17,FALSE)</f>
        <v>0</v>
      </c>
      <c r="U820" s="478" t="str">
        <f t="shared" ref="U820:U829" si="615">VLOOKUP($D820,$D$3:$AB$155,18,FALSE)</f>
        <v>Y</v>
      </c>
      <c r="V820" s="478">
        <f t="shared" ref="V820:V829" si="616">VLOOKUP($D820,$D$3:$AB$155,19,FALSE)</f>
        <v>0</v>
      </c>
      <c r="W820" s="478">
        <f t="shared" ref="W820:W829" si="617">VLOOKUP($D820,$D$3:$AB$155,20,FALSE)</f>
        <v>0</v>
      </c>
      <c r="X820" s="478">
        <f t="shared" ref="X820:X829" si="618">VLOOKUP($D820,$D$3:$AB$155,21,FALSE)</f>
        <v>0</v>
      </c>
      <c r="Y820" s="478" t="str">
        <f t="shared" ref="Y820:Y829" si="619">VLOOKUP($D820,$D$3:$AB$155,22,FALSE)</f>
        <v>Y</v>
      </c>
      <c r="Z820" s="478">
        <f t="shared" ref="Z820:Z829" si="620">VLOOKUP($D820,$D$3:$AB$155,23,FALSE)</f>
        <v>0</v>
      </c>
      <c r="AA820" s="478">
        <f t="shared" ref="AA820:AA829" si="621">VLOOKUP($D820,$D$3:$AB$155,24,FALSE)</f>
        <v>0</v>
      </c>
      <c r="AB820" s="478">
        <f t="shared" ref="AB820:AB829" si="622">VLOOKUP($D820,$D$3:$AB$155,25,FALSE)</f>
        <v>0</v>
      </c>
    </row>
    <row r="821" spans="1:28" x14ac:dyDescent="0.2">
      <c r="A821" s="169"/>
      <c r="B821" s="169"/>
      <c r="C821" s="475">
        <v>10550</v>
      </c>
      <c r="D821" s="475">
        <v>500</v>
      </c>
      <c r="E821" s="477" t="str">
        <f t="shared" si="600"/>
        <v>Hills Shire</v>
      </c>
      <c r="F821" s="477" t="str">
        <f t="shared" si="601"/>
        <v>S</v>
      </c>
      <c r="G821" s="477">
        <f t="shared" si="602"/>
        <v>7</v>
      </c>
      <c r="H821" s="477">
        <f t="shared" si="603"/>
        <v>0</v>
      </c>
      <c r="I821" s="478">
        <f t="shared" si="604"/>
        <v>192230</v>
      </c>
      <c r="J821" s="454"/>
      <c r="K821" s="478">
        <f t="shared" si="605"/>
        <v>65352</v>
      </c>
      <c r="L821" s="478">
        <f t="shared" si="606"/>
        <v>0</v>
      </c>
      <c r="M821" s="478" t="str">
        <f t="shared" si="607"/>
        <v>Y</v>
      </c>
      <c r="N821" s="478">
        <f t="shared" si="608"/>
        <v>0</v>
      </c>
      <c r="O821" s="478" t="str">
        <f t="shared" si="609"/>
        <v>Y</v>
      </c>
      <c r="P821" s="478">
        <f t="shared" si="610"/>
        <v>0</v>
      </c>
      <c r="Q821" s="478">
        <f t="shared" si="611"/>
        <v>0</v>
      </c>
      <c r="R821" s="478">
        <f t="shared" si="612"/>
        <v>0</v>
      </c>
      <c r="S821" s="478" t="str">
        <f t="shared" si="613"/>
        <v>Y</v>
      </c>
      <c r="T821" s="478">
        <f t="shared" si="614"/>
        <v>0</v>
      </c>
      <c r="U821" s="478" t="str">
        <f t="shared" si="615"/>
        <v>Y</v>
      </c>
      <c r="V821" s="478">
        <f t="shared" si="616"/>
        <v>0</v>
      </c>
      <c r="W821" s="478">
        <f t="shared" si="617"/>
        <v>0</v>
      </c>
      <c r="X821" s="478">
        <f t="shared" si="618"/>
        <v>0</v>
      </c>
      <c r="Y821" s="478" t="str">
        <f t="shared" si="619"/>
        <v>Y</v>
      </c>
      <c r="Z821" s="478">
        <f t="shared" si="620"/>
        <v>0</v>
      </c>
      <c r="AA821" s="478" t="str">
        <f t="shared" si="621"/>
        <v>Y</v>
      </c>
      <c r="AB821" s="478" t="str">
        <f t="shared" si="622"/>
        <v>Facility</v>
      </c>
    </row>
    <row r="822" spans="1:28" x14ac:dyDescent="0.2">
      <c r="A822" s="169"/>
      <c r="B822" s="169"/>
      <c r="C822" s="475">
        <v>10800</v>
      </c>
      <c r="D822" s="475">
        <v>750</v>
      </c>
      <c r="E822" s="477" t="str">
        <f t="shared" si="600"/>
        <v>Blacktown</v>
      </c>
      <c r="F822" s="477" t="str">
        <f t="shared" si="601"/>
        <v>S</v>
      </c>
      <c r="G822" s="477">
        <f t="shared" si="602"/>
        <v>3</v>
      </c>
      <c r="H822" s="477">
        <f t="shared" si="603"/>
        <v>0</v>
      </c>
      <c r="I822" s="478">
        <f t="shared" si="604"/>
        <v>339328</v>
      </c>
      <c r="J822" s="454"/>
      <c r="K822" s="478">
        <f t="shared" si="605"/>
        <v>108900</v>
      </c>
      <c r="L822" s="478">
        <f t="shared" si="606"/>
        <v>0</v>
      </c>
      <c r="M822" s="478" t="str">
        <f t="shared" si="607"/>
        <v>Y</v>
      </c>
      <c r="N822" s="478">
        <f t="shared" si="608"/>
        <v>0</v>
      </c>
      <c r="O822" s="478" t="str">
        <f t="shared" si="609"/>
        <v>Y</v>
      </c>
      <c r="P822" s="478">
        <f t="shared" si="610"/>
        <v>0</v>
      </c>
      <c r="Q822" s="478" t="str">
        <f t="shared" si="611"/>
        <v>Y</v>
      </c>
      <c r="R822" s="478">
        <f t="shared" si="612"/>
        <v>0</v>
      </c>
      <c r="S822" s="478" t="str">
        <f t="shared" si="613"/>
        <v>Y</v>
      </c>
      <c r="T822" s="478">
        <f t="shared" si="614"/>
        <v>0</v>
      </c>
      <c r="U822" s="478">
        <f t="shared" si="615"/>
        <v>0</v>
      </c>
      <c r="V822" s="478">
        <f t="shared" si="616"/>
        <v>0</v>
      </c>
      <c r="W822" s="478">
        <f t="shared" si="617"/>
        <v>0</v>
      </c>
      <c r="X822" s="478">
        <f t="shared" si="618"/>
        <v>0</v>
      </c>
      <c r="Y822" s="478" t="str">
        <f t="shared" si="619"/>
        <v>Y</v>
      </c>
      <c r="Z822" s="478">
        <f t="shared" si="620"/>
        <v>0</v>
      </c>
      <c r="AA822" s="478" t="str">
        <f t="shared" si="621"/>
        <v>Y</v>
      </c>
      <c r="AB822" s="478" t="str">
        <f t="shared" si="622"/>
        <v>Facility</v>
      </c>
    </row>
    <row r="823" spans="1:28" x14ac:dyDescent="0.2">
      <c r="A823" s="169"/>
      <c r="B823" s="169"/>
      <c r="C823" s="475">
        <v>10950</v>
      </c>
      <c r="D823" s="475">
        <v>900</v>
      </c>
      <c r="E823" s="477" t="str">
        <f t="shared" si="600"/>
        <v>Blue Mountains</v>
      </c>
      <c r="F823" s="477" t="str">
        <f t="shared" si="601"/>
        <v>R</v>
      </c>
      <c r="G823" s="477">
        <f t="shared" si="602"/>
        <v>7</v>
      </c>
      <c r="H823" s="477">
        <f t="shared" si="603"/>
        <v>0</v>
      </c>
      <c r="I823" s="478">
        <f t="shared" si="604"/>
        <v>79812</v>
      </c>
      <c r="J823" s="454"/>
      <c r="K823" s="478">
        <f t="shared" si="605"/>
        <v>34999</v>
      </c>
      <c r="L823" s="478">
        <f t="shared" si="606"/>
        <v>0</v>
      </c>
      <c r="M823" s="478" t="str">
        <f t="shared" si="607"/>
        <v>Y</v>
      </c>
      <c r="N823" s="478">
        <f t="shared" si="608"/>
        <v>0</v>
      </c>
      <c r="O823" s="478" t="str">
        <f t="shared" si="609"/>
        <v>Y</v>
      </c>
      <c r="P823" s="478">
        <f t="shared" si="610"/>
        <v>0</v>
      </c>
      <c r="Q823" s="478">
        <f t="shared" si="611"/>
        <v>0</v>
      </c>
      <c r="R823" s="478">
        <f t="shared" si="612"/>
        <v>0</v>
      </c>
      <c r="S823" s="478" t="str">
        <f t="shared" si="613"/>
        <v>Y</v>
      </c>
      <c r="T823" s="478">
        <f t="shared" si="614"/>
        <v>0</v>
      </c>
      <c r="U823" s="478">
        <f t="shared" si="615"/>
        <v>0</v>
      </c>
      <c r="V823" s="478">
        <f t="shared" si="616"/>
        <v>0</v>
      </c>
      <c r="W823" s="478">
        <f t="shared" si="617"/>
        <v>0</v>
      </c>
      <c r="X823" s="478">
        <f t="shared" si="618"/>
        <v>0</v>
      </c>
      <c r="Y823" s="478" t="str">
        <f t="shared" si="619"/>
        <v>Y</v>
      </c>
      <c r="Z823" s="478">
        <f t="shared" si="620"/>
        <v>0</v>
      </c>
      <c r="AA823" s="478" t="str">
        <f t="shared" si="621"/>
        <v>Y</v>
      </c>
      <c r="AB823" s="478" t="str">
        <f t="shared" si="622"/>
        <v>Facility</v>
      </c>
    </row>
    <row r="824" spans="1:28" x14ac:dyDescent="0.2">
      <c r="A824" s="169"/>
      <c r="B824" s="169"/>
      <c r="C824" s="475">
        <v>12900</v>
      </c>
      <c r="D824" s="475">
        <v>2850</v>
      </c>
      <c r="E824" s="477" t="str">
        <f t="shared" si="600"/>
        <v>Fairfield</v>
      </c>
      <c r="F824" s="477" t="str">
        <f t="shared" si="601"/>
        <v>S</v>
      </c>
      <c r="G824" s="477">
        <f t="shared" si="602"/>
        <v>3</v>
      </c>
      <c r="H824" s="477">
        <f t="shared" si="603"/>
        <v>0</v>
      </c>
      <c r="I824" s="478">
        <f t="shared" si="604"/>
        <v>204442</v>
      </c>
      <c r="J824" s="454"/>
      <c r="K824" s="478">
        <f t="shared" si="605"/>
        <v>65418</v>
      </c>
      <c r="L824" s="478">
        <f t="shared" si="606"/>
        <v>0</v>
      </c>
      <c r="M824" s="478" t="str">
        <f t="shared" si="607"/>
        <v>Y</v>
      </c>
      <c r="N824" s="478">
        <f t="shared" si="608"/>
        <v>0</v>
      </c>
      <c r="O824" s="478" t="str">
        <f t="shared" si="609"/>
        <v>Y</v>
      </c>
      <c r="P824" s="478">
        <f t="shared" si="610"/>
        <v>0</v>
      </c>
      <c r="Q824" s="478" t="str">
        <f t="shared" si="611"/>
        <v>Y</v>
      </c>
      <c r="R824" s="478">
        <f t="shared" si="612"/>
        <v>0</v>
      </c>
      <c r="S824" s="478" t="str">
        <f t="shared" si="613"/>
        <v>Y</v>
      </c>
      <c r="T824" s="478">
        <f t="shared" si="614"/>
        <v>0</v>
      </c>
      <c r="U824" s="478">
        <f t="shared" si="615"/>
        <v>0</v>
      </c>
      <c r="V824" s="478">
        <f t="shared" si="616"/>
        <v>0</v>
      </c>
      <c r="W824" s="478">
        <f t="shared" si="617"/>
        <v>0</v>
      </c>
      <c r="X824" s="478">
        <f t="shared" si="618"/>
        <v>0</v>
      </c>
      <c r="Y824" s="478" t="str">
        <f t="shared" si="619"/>
        <v>Y</v>
      </c>
      <c r="Z824" s="478">
        <f t="shared" si="620"/>
        <v>0</v>
      </c>
      <c r="AA824" s="478" t="str">
        <f t="shared" si="621"/>
        <v>Y</v>
      </c>
      <c r="AB824" s="478" t="str">
        <f t="shared" si="622"/>
        <v>Facility</v>
      </c>
    </row>
    <row r="825" spans="1:28" x14ac:dyDescent="0.2">
      <c r="A825" s="169"/>
      <c r="B825" s="169"/>
      <c r="C825" s="475">
        <v>13950</v>
      </c>
      <c r="D825" s="475">
        <v>3800</v>
      </c>
      <c r="E825" s="477" t="str">
        <f t="shared" si="600"/>
        <v>Hawkesbury</v>
      </c>
      <c r="F825" s="477" t="str">
        <f t="shared" si="601"/>
        <v>E</v>
      </c>
      <c r="G825" s="477">
        <f t="shared" si="602"/>
        <v>6</v>
      </c>
      <c r="H825" s="477">
        <f t="shared" si="603"/>
        <v>0</v>
      </c>
      <c r="I825" s="478">
        <f t="shared" si="604"/>
        <v>66134</v>
      </c>
      <c r="J825" s="454"/>
      <c r="K825" s="478">
        <f t="shared" si="605"/>
        <v>25461</v>
      </c>
      <c r="L825" s="478">
        <f t="shared" si="606"/>
        <v>0</v>
      </c>
      <c r="M825" s="478" t="str">
        <f t="shared" si="607"/>
        <v>Y</v>
      </c>
      <c r="N825" s="478">
        <f t="shared" si="608"/>
        <v>0</v>
      </c>
      <c r="O825" s="478" t="str">
        <f t="shared" si="609"/>
        <v>Y</v>
      </c>
      <c r="P825" s="478">
        <f t="shared" si="610"/>
        <v>0</v>
      </c>
      <c r="Q825" s="478">
        <f t="shared" si="611"/>
        <v>0</v>
      </c>
      <c r="R825" s="478">
        <f t="shared" si="612"/>
        <v>0</v>
      </c>
      <c r="S825" s="478" t="str">
        <f t="shared" si="613"/>
        <v>Y</v>
      </c>
      <c r="T825" s="478">
        <f t="shared" si="614"/>
        <v>0</v>
      </c>
      <c r="U825" s="478" t="str">
        <f t="shared" si="615"/>
        <v>Y</v>
      </c>
      <c r="V825" s="478">
        <f t="shared" si="616"/>
        <v>0</v>
      </c>
      <c r="W825" s="478">
        <f t="shared" si="617"/>
        <v>0</v>
      </c>
      <c r="X825" s="478">
        <f t="shared" si="618"/>
        <v>0</v>
      </c>
      <c r="Y825" s="478" t="str">
        <f t="shared" si="619"/>
        <v>Y</v>
      </c>
      <c r="Z825" s="478">
        <f t="shared" si="620"/>
        <v>0</v>
      </c>
      <c r="AA825" s="478" t="str">
        <f t="shared" si="621"/>
        <v>Y</v>
      </c>
      <c r="AB825" s="478" t="str">
        <f t="shared" si="622"/>
        <v>Facility</v>
      </c>
    </row>
    <row r="826" spans="1:28" x14ac:dyDescent="0.2">
      <c r="A826" s="169"/>
      <c r="B826" s="169"/>
      <c r="C826" s="475">
        <v>14100</v>
      </c>
      <c r="D826" s="475">
        <v>3950</v>
      </c>
      <c r="E826" s="477" t="str">
        <f t="shared" si="600"/>
        <v>Holroyd</v>
      </c>
      <c r="F826" s="477" t="str">
        <f t="shared" si="601"/>
        <v>S</v>
      </c>
      <c r="G826" s="477">
        <f t="shared" si="602"/>
        <v>3</v>
      </c>
      <c r="H826" s="477">
        <f t="shared" si="603"/>
        <v>0</v>
      </c>
      <c r="I826" s="478">
        <f t="shared" si="604"/>
        <v>113294</v>
      </c>
      <c r="J826" s="454"/>
      <c r="K826" s="478">
        <f t="shared" si="605"/>
        <v>37465</v>
      </c>
      <c r="L826" s="478">
        <f t="shared" si="606"/>
        <v>0</v>
      </c>
      <c r="M826" s="478" t="str">
        <f t="shared" si="607"/>
        <v>Y</v>
      </c>
      <c r="N826" s="478">
        <f t="shared" si="608"/>
        <v>0</v>
      </c>
      <c r="O826" s="478" t="str">
        <f t="shared" si="609"/>
        <v>Y</v>
      </c>
      <c r="P826" s="478">
        <f t="shared" si="610"/>
        <v>0</v>
      </c>
      <c r="Q826" s="478" t="str">
        <f t="shared" si="611"/>
        <v>Y</v>
      </c>
      <c r="R826" s="478">
        <f t="shared" si="612"/>
        <v>0</v>
      </c>
      <c r="S826" s="478" t="str">
        <f t="shared" si="613"/>
        <v>Y</v>
      </c>
      <c r="T826" s="478">
        <f t="shared" si="614"/>
        <v>0</v>
      </c>
      <c r="U826" s="478">
        <f t="shared" si="615"/>
        <v>0</v>
      </c>
      <c r="V826" s="478">
        <f t="shared" si="616"/>
        <v>0</v>
      </c>
      <c r="W826" s="478">
        <f t="shared" si="617"/>
        <v>0</v>
      </c>
      <c r="X826" s="478">
        <f t="shared" si="618"/>
        <v>0</v>
      </c>
      <c r="Y826" s="478" t="str">
        <f t="shared" si="619"/>
        <v>Y</v>
      </c>
      <c r="Z826" s="478">
        <f t="shared" si="620"/>
        <v>0</v>
      </c>
      <c r="AA826" s="478" t="str">
        <f t="shared" si="621"/>
        <v>Y</v>
      </c>
      <c r="AB826" s="478" t="str">
        <f t="shared" si="622"/>
        <v>Facility</v>
      </c>
    </row>
    <row r="827" spans="1:28" x14ac:dyDescent="0.2">
      <c r="A827" s="169"/>
      <c r="B827" s="169"/>
      <c r="C827" s="475">
        <v>14950</v>
      </c>
      <c r="D827" s="475">
        <v>4900</v>
      </c>
      <c r="E827" s="477" t="str">
        <f t="shared" si="600"/>
        <v>Liverpool</v>
      </c>
      <c r="F827" s="477" t="str">
        <f t="shared" si="601"/>
        <v>S</v>
      </c>
      <c r="G827" s="477">
        <f t="shared" si="602"/>
        <v>7</v>
      </c>
      <c r="H827" s="477">
        <f t="shared" si="603"/>
        <v>0</v>
      </c>
      <c r="I827" s="478">
        <f t="shared" si="604"/>
        <v>204594</v>
      </c>
      <c r="J827" s="454"/>
      <c r="K827" s="478">
        <f t="shared" si="605"/>
        <v>65437</v>
      </c>
      <c r="L827" s="478">
        <f t="shared" si="606"/>
        <v>0</v>
      </c>
      <c r="M827" s="478" t="str">
        <f t="shared" si="607"/>
        <v>Y</v>
      </c>
      <c r="N827" s="478">
        <f t="shared" si="608"/>
        <v>0</v>
      </c>
      <c r="O827" s="478" t="str">
        <f t="shared" si="609"/>
        <v>Y</v>
      </c>
      <c r="P827" s="478">
        <f t="shared" si="610"/>
        <v>0</v>
      </c>
      <c r="Q827" s="478" t="str">
        <f t="shared" si="611"/>
        <v>Y</v>
      </c>
      <c r="R827" s="478">
        <f t="shared" si="612"/>
        <v>0</v>
      </c>
      <c r="S827" s="478" t="str">
        <f t="shared" si="613"/>
        <v>Y</v>
      </c>
      <c r="T827" s="478">
        <f t="shared" si="614"/>
        <v>0</v>
      </c>
      <c r="U827" s="478" t="str">
        <f t="shared" si="615"/>
        <v>Y</v>
      </c>
      <c r="V827" s="478">
        <f t="shared" si="616"/>
        <v>0</v>
      </c>
      <c r="W827" s="478">
        <f t="shared" si="617"/>
        <v>0</v>
      </c>
      <c r="X827" s="478">
        <f t="shared" si="618"/>
        <v>0</v>
      </c>
      <c r="Y827" s="478" t="str">
        <f t="shared" si="619"/>
        <v>Y</v>
      </c>
      <c r="Z827" s="478">
        <f t="shared" si="620"/>
        <v>0</v>
      </c>
      <c r="AA827" s="478" t="str">
        <f t="shared" si="621"/>
        <v>Y</v>
      </c>
      <c r="AB827" s="478" t="str">
        <f t="shared" si="622"/>
        <v>Facility</v>
      </c>
    </row>
    <row r="828" spans="1:28" x14ac:dyDescent="0.2">
      <c r="A828" s="169"/>
      <c r="B828" s="169"/>
      <c r="C828" s="475">
        <v>16370</v>
      </c>
      <c r="D828" s="475">
        <v>6250</v>
      </c>
      <c r="E828" s="477" t="str">
        <f t="shared" si="600"/>
        <v>Parramatta</v>
      </c>
      <c r="F828" s="477" t="str">
        <f t="shared" si="601"/>
        <v>S</v>
      </c>
      <c r="G828" s="477">
        <f t="shared" si="602"/>
        <v>3</v>
      </c>
      <c r="H828" s="477">
        <f t="shared" si="603"/>
        <v>0</v>
      </c>
      <c r="I828" s="478">
        <f t="shared" si="604"/>
        <v>194448</v>
      </c>
      <c r="J828" s="454"/>
      <c r="K828" s="478">
        <f t="shared" si="605"/>
        <v>67057</v>
      </c>
      <c r="L828" s="478">
        <f t="shared" si="606"/>
        <v>0</v>
      </c>
      <c r="M828" s="478" t="str">
        <f t="shared" si="607"/>
        <v>Y</v>
      </c>
      <c r="N828" s="478">
        <f t="shared" si="608"/>
        <v>0</v>
      </c>
      <c r="O828" s="478" t="str">
        <f t="shared" si="609"/>
        <v>Y</v>
      </c>
      <c r="P828" s="478">
        <f t="shared" si="610"/>
        <v>0</v>
      </c>
      <c r="Q828" s="478" t="str">
        <f t="shared" si="611"/>
        <v>Y</v>
      </c>
      <c r="R828" s="478">
        <f t="shared" si="612"/>
        <v>0</v>
      </c>
      <c r="S828" s="478" t="str">
        <f t="shared" si="613"/>
        <v>Y</v>
      </c>
      <c r="T828" s="478">
        <f t="shared" si="614"/>
        <v>0</v>
      </c>
      <c r="U828" s="478" t="str">
        <f t="shared" si="615"/>
        <v>Y</v>
      </c>
      <c r="V828" s="478">
        <f t="shared" si="616"/>
        <v>0</v>
      </c>
      <c r="W828" s="478">
        <f t="shared" si="617"/>
        <v>0</v>
      </c>
      <c r="X828" s="478">
        <f t="shared" si="618"/>
        <v>0</v>
      </c>
      <c r="Y828" s="478" t="str">
        <f t="shared" si="619"/>
        <v>Y</v>
      </c>
      <c r="Z828" s="478">
        <f t="shared" si="620"/>
        <v>0</v>
      </c>
      <c r="AA828" s="478" t="str">
        <f t="shared" si="621"/>
        <v>Y</v>
      </c>
      <c r="AB828" s="478" t="str">
        <f t="shared" si="622"/>
        <v>Facility</v>
      </c>
    </row>
    <row r="829" spans="1:28" ht="13.5" thickBot="1" x14ac:dyDescent="0.25">
      <c r="A829" s="169"/>
      <c r="B829" s="169"/>
      <c r="C829" s="475">
        <v>16380</v>
      </c>
      <c r="D829" s="506">
        <v>6350</v>
      </c>
      <c r="E829" s="477" t="str">
        <f t="shared" si="600"/>
        <v>Penrith</v>
      </c>
      <c r="F829" s="477" t="str">
        <f t="shared" si="601"/>
        <v>S</v>
      </c>
      <c r="G829" s="477">
        <f t="shared" si="602"/>
        <v>7</v>
      </c>
      <c r="H829" s="477">
        <f t="shared" si="603"/>
        <v>0</v>
      </c>
      <c r="I829" s="478">
        <f t="shared" si="604"/>
        <v>197922</v>
      </c>
      <c r="J829" s="454"/>
      <c r="K829" s="478">
        <f t="shared" si="605"/>
        <v>70847</v>
      </c>
      <c r="L829" s="478">
        <f t="shared" si="606"/>
        <v>0</v>
      </c>
      <c r="M829" s="478" t="str">
        <f t="shared" si="607"/>
        <v>Y</v>
      </c>
      <c r="N829" s="478">
        <f t="shared" si="608"/>
        <v>0</v>
      </c>
      <c r="O829" s="478" t="str">
        <f t="shared" si="609"/>
        <v>Y</v>
      </c>
      <c r="P829" s="478">
        <f t="shared" si="610"/>
        <v>0</v>
      </c>
      <c r="Q829" s="478" t="str">
        <f t="shared" si="611"/>
        <v>Y</v>
      </c>
      <c r="R829" s="478">
        <f t="shared" si="612"/>
        <v>0</v>
      </c>
      <c r="S829" s="478" t="str">
        <f t="shared" si="613"/>
        <v>Y</v>
      </c>
      <c r="T829" s="478">
        <f t="shared" si="614"/>
        <v>0</v>
      </c>
      <c r="U829" s="478">
        <f t="shared" si="615"/>
        <v>0</v>
      </c>
      <c r="V829" s="478">
        <f t="shared" si="616"/>
        <v>0</v>
      </c>
      <c r="W829" s="478" t="str">
        <f t="shared" si="617"/>
        <v>Y</v>
      </c>
      <c r="X829" s="478">
        <f t="shared" si="618"/>
        <v>0</v>
      </c>
      <c r="Y829" s="478" t="str">
        <f t="shared" si="619"/>
        <v>Y</v>
      </c>
      <c r="Z829" s="478">
        <f t="shared" si="620"/>
        <v>0</v>
      </c>
      <c r="AA829" s="478" t="str">
        <f t="shared" si="621"/>
        <v>Y</v>
      </c>
      <c r="AB829" s="478" t="str">
        <f t="shared" si="622"/>
        <v>Facility</v>
      </c>
    </row>
    <row r="830" spans="1:28" ht="13.5" thickTop="1" x14ac:dyDescent="0.2">
      <c r="A830" s="169"/>
      <c r="B830" s="169"/>
      <c r="C830" s="479"/>
      <c r="D830" s="479"/>
      <c r="E830" s="492" t="s">
        <v>489</v>
      </c>
      <c r="F830" s="492"/>
      <c r="G830" s="492"/>
      <c r="H830" s="479"/>
      <c r="I830" s="481">
        <f>COUNTIF(I820:I829,"&gt;0")</f>
        <v>10</v>
      </c>
      <c r="J830" s="480"/>
      <c r="K830" s="481">
        <f>COUNTIF(K820:K829,"&gt;0")</f>
        <v>10</v>
      </c>
      <c r="L830"/>
      <c r="M830"/>
      <c r="N830"/>
      <c r="O830"/>
      <c r="P830"/>
      <c r="Q830"/>
      <c r="R830"/>
      <c r="S830"/>
      <c r="T830"/>
      <c r="U830"/>
      <c r="V830"/>
      <c r="W830"/>
      <c r="Y830"/>
    </row>
    <row r="831" spans="1:28" x14ac:dyDescent="0.2">
      <c r="A831" s="169"/>
      <c r="B831" s="169"/>
      <c r="C831" s="475"/>
      <c r="D831" s="475"/>
      <c r="E831" s="482" t="s">
        <v>490</v>
      </c>
      <c r="F831" s="482"/>
      <c r="G831" s="482"/>
      <c r="H831" s="475"/>
      <c r="I831" s="484">
        <f>SUM(I820:I829)</f>
        <v>1680263</v>
      </c>
      <c r="J831" s="483"/>
      <c r="K831" s="484">
        <f>SUM(K820:K829)</f>
        <v>567436</v>
      </c>
      <c r="L831"/>
      <c r="M831"/>
      <c r="N831"/>
      <c r="O831"/>
      <c r="P831"/>
      <c r="Q831"/>
      <c r="R831"/>
      <c r="S831"/>
      <c r="T831"/>
      <c r="U831"/>
      <c r="V831"/>
      <c r="W831"/>
      <c r="Y831"/>
    </row>
    <row r="832" spans="1:28" x14ac:dyDescent="0.2">
      <c r="A832" s="169"/>
      <c r="B832" s="169"/>
      <c r="C832" s="475"/>
      <c r="D832" s="475"/>
      <c r="E832" s="482" t="s">
        <v>491</v>
      </c>
      <c r="F832" s="482"/>
      <c r="G832" s="482"/>
      <c r="H832" s="475"/>
      <c r="I832" s="478">
        <f>MIN(I820:I829)</f>
        <v>66134</v>
      </c>
      <c r="J832" s="483"/>
      <c r="K832" s="478">
        <f>MIN(K820:K829)</f>
        <v>25461</v>
      </c>
      <c r="L832"/>
      <c r="M832"/>
      <c r="N832"/>
      <c r="O832"/>
      <c r="P832"/>
      <c r="Q832"/>
      <c r="R832"/>
      <c r="S832"/>
      <c r="T832"/>
      <c r="U832"/>
      <c r="V832"/>
      <c r="W832"/>
      <c r="Y832"/>
    </row>
    <row r="833" spans="1:27" x14ac:dyDescent="0.2">
      <c r="A833" s="169"/>
      <c r="B833" s="169"/>
      <c r="C833" s="475"/>
      <c r="D833" s="475"/>
      <c r="E833" s="482" t="s">
        <v>492</v>
      </c>
      <c r="F833" s="482"/>
      <c r="G833" s="482"/>
      <c r="H833" s="475"/>
      <c r="I833" s="478">
        <f>MAX(I820:I829)</f>
        <v>339328</v>
      </c>
      <c r="J833" s="483"/>
      <c r="K833" s="478">
        <f>MAX(K820:K829)</f>
        <v>108900</v>
      </c>
      <c r="L833"/>
      <c r="M833"/>
      <c r="N833"/>
      <c r="O833"/>
      <c r="P833"/>
      <c r="Q833"/>
      <c r="R833"/>
      <c r="S833"/>
      <c r="T833"/>
      <c r="U833"/>
      <c r="V833"/>
      <c r="W833"/>
      <c r="Y833"/>
    </row>
    <row r="834" spans="1:27" x14ac:dyDescent="0.2">
      <c r="A834" s="169"/>
      <c r="B834" s="169"/>
      <c r="C834" s="475"/>
      <c r="D834" s="475"/>
      <c r="E834" s="482" t="s">
        <v>493</v>
      </c>
      <c r="F834" s="482"/>
      <c r="G834" s="482"/>
      <c r="H834" s="475"/>
      <c r="I834" s="478">
        <f>AVERAGE(I820:I829)</f>
        <v>168026.3</v>
      </c>
      <c r="J834" s="483"/>
      <c r="K834" s="478">
        <f>AVERAGE(K820:K829)</f>
        <v>56743.6</v>
      </c>
      <c r="L834"/>
      <c r="M834"/>
      <c r="N834"/>
      <c r="O834"/>
      <c r="P834"/>
      <c r="Q834"/>
      <c r="R834"/>
      <c r="S834"/>
      <c r="T834"/>
      <c r="U834"/>
      <c r="V834"/>
      <c r="W834"/>
      <c r="Y834"/>
    </row>
    <row r="835" spans="1:27" ht="13.5" thickBot="1" x14ac:dyDescent="0.25">
      <c r="A835" s="169"/>
      <c r="B835" s="169"/>
      <c r="C835" s="485"/>
      <c r="D835" s="485"/>
      <c r="E835" s="486" t="s">
        <v>494</v>
      </c>
      <c r="F835" s="486"/>
      <c r="G835" s="486"/>
      <c r="H835" s="485"/>
      <c r="I835" s="487">
        <f>MEDIAN(I820:I829)</f>
        <v>193339</v>
      </c>
      <c r="J835" s="483"/>
      <c r="K835" s="487">
        <f>MEDIAN(K820:K829)</f>
        <v>65385</v>
      </c>
      <c r="L835"/>
      <c r="M835"/>
      <c r="N835"/>
      <c r="O835"/>
      <c r="P835"/>
      <c r="Q835"/>
      <c r="R835"/>
      <c r="S835"/>
      <c r="T835"/>
      <c r="U835"/>
      <c r="V835"/>
      <c r="W835"/>
      <c r="Y835"/>
    </row>
    <row r="836" spans="1:27" ht="13.5" thickTop="1" x14ac:dyDescent="0.2">
      <c r="A836" s="169"/>
      <c r="B836" s="169"/>
      <c r="G836"/>
      <c r="H836"/>
      <c r="I836" s="490"/>
      <c r="J836" s="468"/>
      <c r="K836" s="499"/>
      <c r="L836" s="499"/>
      <c r="M836" s="499"/>
      <c r="N836" s="499"/>
      <c r="O836" s="499"/>
      <c r="P836" s="499"/>
      <c r="Q836"/>
      <c r="R836"/>
      <c r="S836"/>
      <c r="T836"/>
      <c r="U836"/>
      <c r="V836"/>
      <c r="W836"/>
      <c r="Y836"/>
    </row>
    <row r="837" spans="1:27" ht="13.5" thickBot="1" x14ac:dyDescent="0.25">
      <c r="A837" s="169"/>
      <c r="B837" s="169"/>
      <c r="C837" s="502"/>
      <c r="D837" s="502"/>
      <c r="E837" s="507" t="s">
        <v>503</v>
      </c>
      <c r="F837" s="508"/>
      <c r="G837" s="507"/>
      <c r="H837" s="507"/>
      <c r="I837" s="490"/>
      <c r="J837" s="468"/>
      <c r="K837" s="499"/>
      <c r="L837" s="499"/>
      <c r="M837" s="499"/>
      <c r="N837" s="499"/>
      <c r="O837" s="499"/>
      <c r="P837" s="499"/>
      <c r="Q837"/>
      <c r="R837"/>
      <c r="S837"/>
      <c r="T837"/>
      <c r="U837"/>
      <c r="V837"/>
      <c r="W837"/>
      <c r="Y837"/>
    </row>
    <row r="838" spans="1:27" ht="13.5" thickTop="1" x14ac:dyDescent="0.2">
      <c r="A838" s="169"/>
      <c r="B838" s="169"/>
      <c r="C838" s="475">
        <v>17150</v>
      </c>
      <c r="D838" s="511">
        <v>7100</v>
      </c>
      <c r="E838" s="477" t="str">
        <f t="shared" ref="E838" si="623">VLOOKUP($D838,$D$3:$AB$155,2,FALSE)</f>
        <v>Strathfield</v>
      </c>
      <c r="F838" s="477" t="str">
        <f t="shared" ref="F838" si="624">VLOOKUP($D838,$D$3:$AB$155,3,FALSE)</f>
        <v>S</v>
      </c>
      <c r="G838" s="477">
        <f t="shared" ref="G838" si="625">VLOOKUP($D838,$D$3:$AB$155,4,FALSE)</f>
        <v>2</v>
      </c>
      <c r="H838" s="477">
        <f t="shared" ref="H838" si="626">VLOOKUP($D838,$D$3:$AB$155,5,FALSE)</f>
        <v>0</v>
      </c>
      <c r="I838" s="478">
        <f t="shared" ref="I838" si="627">VLOOKUP($D838,$D$3:$AB$155,6,FALSE)</f>
        <v>40125</v>
      </c>
      <c r="J838" s="454"/>
      <c r="K838" s="478">
        <f t="shared" ref="K838" si="628">VLOOKUP($D838,$D$3:$AB$155,8,FALSE)</f>
        <v>15740</v>
      </c>
      <c r="L838"/>
      <c r="M838"/>
      <c r="N838"/>
      <c r="O838"/>
      <c r="P838"/>
      <c r="Q838"/>
      <c r="R838"/>
      <c r="S838"/>
      <c r="T838"/>
      <c r="U838"/>
      <c r="V838"/>
      <c r="W838"/>
      <c r="Y838"/>
    </row>
    <row r="839" spans="1:27" x14ac:dyDescent="0.2">
      <c r="A839" s="169"/>
      <c r="B839" s="169"/>
      <c r="C839" s="169"/>
      <c r="D839" s="169"/>
      <c r="E839" s="169"/>
      <c r="F839" s="169"/>
      <c r="G839" s="169"/>
      <c r="H839" s="169"/>
      <c r="I839" s="169"/>
      <c r="J839" s="169"/>
      <c r="K839" s="169"/>
      <c r="L839" s="169"/>
      <c r="M839" s="169"/>
      <c r="N839" s="169"/>
      <c r="O839" s="169"/>
      <c r="P839" s="169"/>
      <c r="Q839" s="169"/>
      <c r="R839" s="169"/>
      <c r="S839" s="169"/>
      <c r="T839" s="169"/>
      <c r="U839" s="169"/>
      <c r="V839" s="169"/>
      <c r="W839" s="169"/>
      <c r="X839" s="169"/>
      <c r="Y839" s="169"/>
    </row>
    <row r="840" spans="1:27" x14ac:dyDescent="0.2">
      <c r="A840" s="169"/>
      <c r="B840" s="169"/>
      <c r="C840" s="169"/>
      <c r="D840" s="169"/>
      <c r="E840" s="169"/>
      <c r="F840" s="169"/>
      <c r="G840" s="169"/>
      <c r="H840" s="169"/>
      <c r="I840" s="169"/>
      <c r="J840" s="169"/>
      <c r="K840" s="169"/>
      <c r="L840" s="169"/>
      <c r="M840" s="169"/>
      <c r="N840" s="169"/>
      <c r="O840" s="169"/>
      <c r="P840" s="169"/>
      <c r="Q840" s="169"/>
      <c r="R840" s="169"/>
      <c r="S840" s="169"/>
      <c r="T840" s="169"/>
      <c r="U840" s="169"/>
      <c r="V840" s="169"/>
      <c r="W840" s="169"/>
      <c r="X840" s="169"/>
      <c r="Y840" s="169"/>
      <c r="AA840" s="3"/>
    </row>
    <row r="841" spans="1:27" x14ac:dyDescent="0.2"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</row>
    <row r="842" spans="1:27" x14ac:dyDescent="0.2"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</row>
    <row r="843" spans="1:27" x14ac:dyDescent="0.2"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</row>
    <row r="844" spans="1:27" x14ac:dyDescent="0.2"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</row>
    <row r="845" spans="1:27" x14ac:dyDescent="0.2"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</row>
    <row r="846" spans="1:27" x14ac:dyDescent="0.2"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</row>
    <row r="847" spans="1:27" x14ac:dyDescent="0.2"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</row>
    <row r="848" spans="1:27" x14ac:dyDescent="0.2"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</row>
    <row r="849" spans="3:25" x14ac:dyDescent="0.2"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</row>
    <row r="850" spans="3:25" x14ac:dyDescent="0.2"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</row>
    <row r="851" spans="3:25" x14ac:dyDescent="0.2"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</row>
    <row r="852" spans="3:25" x14ac:dyDescent="0.2"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</row>
    <row r="853" spans="3:25" x14ac:dyDescent="0.2"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</row>
    <row r="854" spans="3:25" x14ac:dyDescent="0.2"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</row>
    <row r="855" spans="3:25" x14ac:dyDescent="0.2"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</row>
    <row r="856" spans="3:25" x14ac:dyDescent="0.2"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</row>
    <row r="857" spans="3:25" x14ac:dyDescent="0.2"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</row>
    <row r="858" spans="3:25" x14ac:dyDescent="0.2"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</row>
    <row r="859" spans="3:25" x14ac:dyDescent="0.2"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</row>
    <row r="860" spans="3:25" x14ac:dyDescent="0.2"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</row>
    <row r="861" spans="3:25" x14ac:dyDescent="0.2"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</row>
    <row r="862" spans="3:25" x14ac:dyDescent="0.2"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</row>
    <row r="863" spans="3:25" x14ac:dyDescent="0.2"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</row>
    <row r="864" spans="3:25" x14ac:dyDescent="0.2"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</row>
  </sheetData>
  <sortState ref="D4:AB155">
    <sortCondition ref="E4:E155"/>
  </sortState>
  <hyperlinks>
    <hyperlink ref="D3" location="'2009-10'!A160" display="Bottom" xr:uid="{00000000-0004-0000-0000-000000000000}"/>
    <hyperlink ref="A61" location="'2009-10'!A160" display="Bottom" xr:uid="{00000000-0004-0000-0000-000001000000}"/>
    <hyperlink ref="D211" location="'2008-09'!A7" display="Top" xr:uid="{00000000-0004-0000-0000-000002000000}"/>
    <hyperlink ref="D234" location="'2008-09'!A7" display="Top" xr:uid="{00000000-0004-0000-0000-000003000000}"/>
    <hyperlink ref="D345" location="'2008-09'!A7" display="Top" xr:uid="{00000000-0004-0000-0000-000004000000}"/>
    <hyperlink ref="D376" location="'2008-09'!A7" display="Top" xr:uid="{00000000-0004-0000-0000-000005000000}"/>
    <hyperlink ref="D466" location="'2008-09'!A7" display="Top" xr:uid="{00000000-0004-0000-0000-000006000000}"/>
    <hyperlink ref="D527" location="'2008-09'!A7" display="Top" xr:uid="{00000000-0004-0000-0000-000007000000}"/>
  </hyperlinks>
  <printOptions horizontalCentered="1"/>
  <pageMargins left="0.23622047244094488" right="0.23622047244094488" top="0.74803149606299213" bottom="0.74803149606299213" header="0.31496062992125984" footer="0.31496062992125984"/>
  <pageSetup paperSize="9" scale="73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D159"/>
  <sheetViews>
    <sheetView workbookViewId="0">
      <pane xSplit="7" ySplit="4" topLeftCell="H127" activePane="bottomRight" state="frozen"/>
      <selection activeCell="B36" sqref="B36"/>
      <selection pane="topRight" activeCell="B36" sqref="B36"/>
      <selection pane="bottomLeft" activeCell="B36" sqref="B36"/>
      <selection pane="bottomRight" activeCell="J158" sqref="J158"/>
    </sheetView>
  </sheetViews>
  <sheetFormatPr defaultRowHeight="12.75" x14ac:dyDescent="0.2"/>
  <cols>
    <col min="1" max="1" width="15.42578125" style="169" customWidth="1"/>
    <col min="2" max="2" width="26" bestFit="1" customWidth="1"/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4" customWidth="1"/>
    <col min="8" max="8" width="9.5703125" style="234" customWidth="1"/>
    <col min="9" max="16384" width="9.140625" style="3"/>
  </cols>
  <sheetData>
    <row r="1" spans="1:16384" s="390" customFormat="1" ht="15.75" x14ac:dyDescent="0.25">
      <c r="A1" s="175" t="s">
        <v>285</v>
      </c>
      <c r="B1" s="6"/>
      <c r="D1" s="175"/>
      <c r="E1" s="175"/>
      <c r="F1" s="175"/>
      <c r="G1" s="175"/>
      <c r="H1" s="38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390" customFormat="1" x14ac:dyDescent="0.2">
      <c r="A2" s="16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16384" s="49" customFormat="1" x14ac:dyDescent="0.2">
      <c r="A3" s="16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49.5" x14ac:dyDescent="0.2">
      <c r="A4" s="181" t="s">
        <v>276</v>
      </c>
      <c r="B4" s="458" t="s">
        <v>484</v>
      </c>
      <c r="C4" s="47" t="s">
        <v>169</v>
      </c>
      <c r="D4" s="46" t="s">
        <v>168</v>
      </c>
      <c r="E4" s="45" t="s">
        <v>167</v>
      </c>
      <c r="F4" s="181" t="s">
        <v>166</v>
      </c>
      <c r="G4" s="41"/>
      <c r="H4" s="388" t="s">
        <v>286</v>
      </c>
    </row>
    <row r="5" spans="1:16384" x14ac:dyDescent="0.2">
      <c r="A5" s="380" t="s">
        <v>341</v>
      </c>
      <c r="B5" s="456" t="s">
        <v>342</v>
      </c>
      <c r="C5" s="28">
        <v>60</v>
      </c>
      <c r="D5" s="27" t="s">
        <v>158</v>
      </c>
      <c r="E5" s="26" t="s">
        <v>3</v>
      </c>
      <c r="F5" s="25">
        <v>4</v>
      </c>
      <c r="G5" s="233"/>
      <c r="H5" s="281">
        <v>273</v>
      </c>
    </row>
    <row r="6" spans="1:16384" x14ac:dyDescent="0.2">
      <c r="A6" s="380" t="s">
        <v>343</v>
      </c>
      <c r="B6" s="456" t="s">
        <v>344</v>
      </c>
      <c r="C6" s="28">
        <v>110</v>
      </c>
      <c r="D6" s="27" t="s">
        <v>157</v>
      </c>
      <c r="E6" s="26" t="s">
        <v>3</v>
      </c>
      <c r="F6" s="25">
        <v>4</v>
      </c>
      <c r="G6" s="233"/>
      <c r="H6" s="281">
        <v>305</v>
      </c>
    </row>
    <row r="7" spans="1:16384" x14ac:dyDescent="0.2">
      <c r="A7" s="380" t="s">
        <v>345</v>
      </c>
      <c r="B7" s="456" t="s">
        <v>346</v>
      </c>
      <c r="C7" s="28">
        <v>150</v>
      </c>
      <c r="D7" s="27" t="s">
        <v>156</v>
      </c>
      <c r="E7" s="26" t="s">
        <v>8</v>
      </c>
      <c r="F7" s="25">
        <v>2</v>
      </c>
      <c r="G7" s="233"/>
      <c r="H7" s="281">
        <v>350.4</v>
      </c>
    </row>
    <row r="8" spans="1:16384" x14ac:dyDescent="0.2">
      <c r="A8" s="380" t="s">
        <v>347</v>
      </c>
      <c r="B8" s="456" t="s">
        <v>348</v>
      </c>
      <c r="C8" s="28">
        <v>200</v>
      </c>
      <c r="D8" s="27" t="s">
        <v>155</v>
      </c>
      <c r="E8" s="26" t="s">
        <v>8</v>
      </c>
      <c r="F8" s="25">
        <v>2</v>
      </c>
      <c r="G8" s="233"/>
      <c r="H8" s="281">
        <v>387</v>
      </c>
    </row>
    <row r="9" spans="1:16384" x14ac:dyDescent="0.2">
      <c r="A9" s="380" t="s">
        <v>349</v>
      </c>
      <c r="B9" s="456" t="s">
        <v>350</v>
      </c>
      <c r="C9" s="28">
        <v>250</v>
      </c>
      <c r="D9" s="27" t="s">
        <v>154</v>
      </c>
      <c r="E9" s="26" t="s">
        <v>11</v>
      </c>
      <c r="F9" s="25">
        <v>4</v>
      </c>
      <c r="G9" s="233"/>
      <c r="H9" s="281">
        <v>360</v>
      </c>
    </row>
    <row r="10" spans="1:16384" x14ac:dyDescent="0.2">
      <c r="A10" s="380" t="s">
        <v>341</v>
      </c>
      <c r="B10" s="456" t="s">
        <v>351</v>
      </c>
      <c r="C10" s="28">
        <v>300</v>
      </c>
      <c r="D10" s="27" t="s">
        <v>153</v>
      </c>
      <c r="E10" s="26" t="s">
        <v>3</v>
      </c>
      <c r="F10" s="25">
        <v>9</v>
      </c>
      <c r="G10" s="233"/>
      <c r="H10" s="281">
        <v>305</v>
      </c>
    </row>
    <row r="11" spans="1:16384" x14ac:dyDescent="0.2">
      <c r="A11" s="380" t="s">
        <v>345</v>
      </c>
      <c r="B11" s="456" t="s">
        <v>352</v>
      </c>
      <c r="C11" s="28">
        <v>350</v>
      </c>
      <c r="D11" s="27" t="s">
        <v>152</v>
      </c>
      <c r="E11" s="26" t="s">
        <v>8</v>
      </c>
      <c r="F11" s="25">
        <v>3</v>
      </c>
      <c r="G11" s="233"/>
      <c r="H11" s="281">
        <v>430</v>
      </c>
    </row>
    <row r="12" spans="1:16384" x14ac:dyDescent="0.2">
      <c r="A12" s="380" t="s">
        <v>353</v>
      </c>
      <c r="B12" s="456" t="s">
        <v>354</v>
      </c>
      <c r="C12" s="28">
        <v>470</v>
      </c>
      <c r="D12" s="27" t="s">
        <v>151</v>
      </c>
      <c r="E12" s="26" t="s">
        <v>3</v>
      </c>
      <c r="F12" s="25">
        <v>4</v>
      </c>
      <c r="G12" s="233"/>
      <c r="H12" s="281">
        <v>256</v>
      </c>
    </row>
    <row r="13" spans="1:16384" x14ac:dyDescent="0.2">
      <c r="A13" s="380" t="s">
        <v>347</v>
      </c>
      <c r="B13" s="456" t="s">
        <v>355</v>
      </c>
      <c r="C13" s="28">
        <v>500</v>
      </c>
      <c r="D13" s="27" t="s">
        <v>205</v>
      </c>
      <c r="E13" s="26" t="s">
        <v>8</v>
      </c>
      <c r="F13" s="25">
        <v>7</v>
      </c>
      <c r="G13" s="233"/>
      <c r="H13" s="281">
        <v>395</v>
      </c>
    </row>
    <row r="14" spans="1:16384" x14ac:dyDescent="0.2">
      <c r="A14" s="380" t="s">
        <v>356</v>
      </c>
      <c r="B14" s="456" t="s">
        <v>357</v>
      </c>
      <c r="C14" s="28">
        <v>550</v>
      </c>
      <c r="D14" s="27" t="s">
        <v>149</v>
      </c>
      <c r="E14" s="26" t="s">
        <v>3</v>
      </c>
      <c r="F14" s="25">
        <v>4</v>
      </c>
      <c r="G14" s="233"/>
      <c r="H14" s="281">
        <v>402.5</v>
      </c>
    </row>
    <row r="15" spans="1:16384" x14ac:dyDescent="0.2">
      <c r="A15" s="380" t="s">
        <v>358</v>
      </c>
      <c r="B15" s="456" t="s">
        <v>359</v>
      </c>
      <c r="C15" s="28">
        <v>600</v>
      </c>
      <c r="D15" s="27" t="s">
        <v>148</v>
      </c>
      <c r="E15" s="26" t="s">
        <v>11</v>
      </c>
      <c r="F15" s="25">
        <v>11</v>
      </c>
      <c r="G15" s="233"/>
      <c r="H15" s="281">
        <v>636</v>
      </c>
    </row>
    <row r="16" spans="1:16384" x14ac:dyDescent="0.2">
      <c r="A16" s="380" t="s">
        <v>341</v>
      </c>
      <c r="B16" s="456" t="s">
        <v>360</v>
      </c>
      <c r="C16" s="28">
        <v>650</v>
      </c>
      <c r="D16" s="27" t="s">
        <v>147</v>
      </c>
      <c r="E16" s="26" t="s">
        <v>3</v>
      </c>
      <c r="F16" s="25">
        <v>10</v>
      </c>
      <c r="G16" s="233"/>
      <c r="H16" s="281">
        <v>272</v>
      </c>
    </row>
    <row r="17" spans="1:8" x14ac:dyDescent="0.2">
      <c r="A17" s="380" t="s">
        <v>347</v>
      </c>
      <c r="B17" s="456" t="s">
        <v>361</v>
      </c>
      <c r="C17" s="28">
        <v>750</v>
      </c>
      <c r="D17" s="27" t="s">
        <v>146</v>
      </c>
      <c r="E17" s="26" t="s">
        <v>8</v>
      </c>
      <c r="F17" s="25">
        <v>3</v>
      </c>
      <c r="G17" s="233"/>
      <c r="H17" s="281">
        <v>450</v>
      </c>
    </row>
    <row r="18" spans="1:8" x14ac:dyDescent="0.2">
      <c r="A18" s="380" t="s">
        <v>362</v>
      </c>
      <c r="B18" s="456" t="s">
        <v>363</v>
      </c>
      <c r="C18" s="28">
        <v>800</v>
      </c>
      <c r="D18" s="27" t="s">
        <v>145</v>
      </c>
      <c r="E18" s="26" t="s">
        <v>3</v>
      </c>
      <c r="F18" s="25">
        <v>10</v>
      </c>
      <c r="G18" s="233"/>
      <c r="H18" s="281">
        <v>344</v>
      </c>
    </row>
    <row r="19" spans="1:8" x14ac:dyDescent="0.2">
      <c r="A19" s="380" t="s">
        <v>353</v>
      </c>
      <c r="B19" s="456" t="s">
        <v>364</v>
      </c>
      <c r="C19" s="28">
        <v>850</v>
      </c>
      <c r="D19" s="27" t="s">
        <v>144</v>
      </c>
      <c r="E19" s="26" t="s">
        <v>3</v>
      </c>
      <c r="F19" s="25">
        <v>10</v>
      </c>
      <c r="G19" s="233"/>
      <c r="H19" s="281">
        <v>370</v>
      </c>
    </row>
    <row r="20" spans="1:8" x14ac:dyDescent="0.2">
      <c r="A20" s="381" t="s">
        <v>365</v>
      </c>
      <c r="B20" s="456" t="s">
        <v>366</v>
      </c>
      <c r="C20" s="28">
        <v>900</v>
      </c>
      <c r="D20" s="27" t="s">
        <v>143</v>
      </c>
      <c r="E20" s="26" t="s">
        <v>11</v>
      </c>
      <c r="F20" s="25">
        <v>7</v>
      </c>
      <c r="G20" s="233"/>
      <c r="H20" s="281">
        <v>369</v>
      </c>
    </row>
    <row r="21" spans="1:8" x14ac:dyDescent="0.2">
      <c r="A21" s="380" t="s">
        <v>353</v>
      </c>
      <c r="B21" s="456" t="s">
        <v>367</v>
      </c>
      <c r="C21" s="28">
        <v>950</v>
      </c>
      <c r="D21" s="27" t="s">
        <v>142</v>
      </c>
      <c r="E21" s="26" t="s">
        <v>3</v>
      </c>
      <c r="F21" s="25">
        <v>9</v>
      </c>
      <c r="G21" s="233"/>
      <c r="H21" s="281">
        <v>198</v>
      </c>
    </row>
    <row r="22" spans="1:8" x14ac:dyDescent="0.2">
      <c r="A22" s="380" t="s">
        <v>356</v>
      </c>
      <c r="B22" s="456" t="s">
        <v>368</v>
      </c>
      <c r="C22" s="28">
        <v>1000</v>
      </c>
      <c r="D22" s="27" t="s">
        <v>141</v>
      </c>
      <c r="E22" s="26" t="s">
        <v>3</v>
      </c>
      <c r="F22" s="25">
        <v>9</v>
      </c>
      <c r="G22" s="233"/>
      <c r="H22" s="281">
        <v>346</v>
      </c>
    </row>
    <row r="23" spans="1:8" x14ac:dyDescent="0.2">
      <c r="A23" s="380" t="s">
        <v>356</v>
      </c>
      <c r="B23" s="456" t="s">
        <v>369</v>
      </c>
      <c r="C23" s="28">
        <v>1050</v>
      </c>
      <c r="D23" s="27" t="s">
        <v>140</v>
      </c>
      <c r="E23" s="26" t="s">
        <v>3</v>
      </c>
      <c r="F23" s="25">
        <v>9</v>
      </c>
      <c r="G23" s="233"/>
      <c r="H23" s="281">
        <v>218</v>
      </c>
    </row>
    <row r="24" spans="1:8" x14ac:dyDescent="0.2">
      <c r="A24" s="380" t="s">
        <v>345</v>
      </c>
      <c r="B24" s="456" t="s">
        <v>370</v>
      </c>
      <c r="C24" s="28">
        <v>1100</v>
      </c>
      <c r="D24" s="27" t="s">
        <v>139</v>
      </c>
      <c r="E24" s="26" t="s">
        <v>8</v>
      </c>
      <c r="F24" s="25">
        <v>2</v>
      </c>
      <c r="G24" s="233"/>
      <c r="H24" s="281">
        <v>481</v>
      </c>
    </row>
    <row r="25" spans="1:8" x14ac:dyDescent="0.2">
      <c r="A25" s="380" t="s">
        <v>353</v>
      </c>
      <c r="B25" s="456" t="s">
        <v>371</v>
      </c>
      <c r="C25" s="28">
        <v>1150</v>
      </c>
      <c r="D25" s="27" t="s">
        <v>138</v>
      </c>
      <c r="E25" s="26" t="s">
        <v>3</v>
      </c>
      <c r="F25" s="25">
        <v>9</v>
      </c>
      <c r="G25" s="233"/>
      <c r="H25" s="281">
        <v>279</v>
      </c>
    </row>
    <row r="26" spans="1:8" x14ac:dyDescent="0.2">
      <c r="A26" s="380" t="s">
        <v>353</v>
      </c>
      <c r="B26" s="456" t="s">
        <v>372</v>
      </c>
      <c r="C26" s="28">
        <v>1200</v>
      </c>
      <c r="D26" s="27" t="s">
        <v>137</v>
      </c>
      <c r="E26" s="26" t="s">
        <v>3</v>
      </c>
      <c r="F26" s="25">
        <v>9</v>
      </c>
      <c r="G26" s="233"/>
      <c r="H26" s="281">
        <v>439</v>
      </c>
    </row>
    <row r="27" spans="1:8" x14ac:dyDescent="0.2">
      <c r="A27" s="380" t="s">
        <v>353</v>
      </c>
      <c r="B27" s="456" t="s">
        <v>373</v>
      </c>
      <c r="C27" s="28">
        <v>1250</v>
      </c>
      <c r="D27" s="27" t="s">
        <v>136</v>
      </c>
      <c r="E27" s="26" t="s">
        <v>3</v>
      </c>
      <c r="F27" s="25">
        <v>4</v>
      </c>
      <c r="G27" s="233"/>
      <c r="H27" s="281">
        <v>252</v>
      </c>
    </row>
    <row r="28" spans="1:8" x14ac:dyDescent="0.2">
      <c r="A28" s="380" t="s">
        <v>345</v>
      </c>
      <c r="B28" s="456" t="s">
        <v>374</v>
      </c>
      <c r="C28" s="28">
        <v>1300</v>
      </c>
      <c r="D28" s="27" t="s">
        <v>135</v>
      </c>
      <c r="E28" s="26" t="s">
        <v>8</v>
      </c>
      <c r="F28" s="25">
        <v>2</v>
      </c>
      <c r="G28" s="233"/>
      <c r="H28" s="281">
        <v>367</v>
      </c>
    </row>
    <row r="29" spans="1:8" x14ac:dyDescent="0.2">
      <c r="A29" s="380" t="s">
        <v>349</v>
      </c>
      <c r="B29" s="456" t="s">
        <v>375</v>
      </c>
      <c r="C29" s="28">
        <v>1350</v>
      </c>
      <c r="D29" s="27" t="s">
        <v>134</v>
      </c>
      <c r="E29" s="26" t="s">
        <v>11</v>
      </c>
      <c r="F29" s="25">
        <v>4</v>
      </c>
      <c r="G29" s="233"/>
      <c r="H29" s="281">
        <v>260</v>
      </c>
    </row>
    <row r="30" spans="1:8" x14ac:dyDescent="0.2">
      <c r="A30" s="380" t="s">
        <v>353</v>
      </c>
      <c r="B30" s="456" t="s">
        <v>376</v>
      </c>
      <c r="C30" s="28">
        <v>1400</v>
      </c>
      <c r="D30" s="27" t="s">
        <v>133</v>
      </c>
      <c r="E30" s="26" t="s">
        <v>3</v>
      </c>
      <c r="F30" s="25">
        <v>11</v>
      </c>
      <c r="G30" s="233"/>
      <c r="H30" s="281">
        <v>319.7</v>
      </c>
    </row>
    <row r="31" spans="1:8" x14ac:dyDescent="0.2">
      <c r="A31" s="380" t="s">
        <v>377</v>
      </c>
      <c r="B31" s="456" t="s">
        <v>378</v>
      </c>
      <c r="C31" s="28">
        <v>1450</v>
      </c>
      <c r="D31" s="27" t="s">
        <v>132</v>
      </c>
      <c r="E31" s="26" t="s">
        <v>8</v>
      </c>
      <c r="F31" s="25">
        <v>6</v>
      </c>
      <c r="G31" s="233"/>
      <c r="H31" s="281">
        <v>338.6</v>
      </c>
    </row>
    <row r="32" spans="1:8" x14ac:dyDescent="0.2">
      <c r="A32" s="380" t="s">
        <v>377</v>
      </c>
      <c r="B32" s="456" t="s">
        <v>379</v>
      </c>
      <c r="C32" s="28">
        <v>1500</v>
      </c>
      <c r="D32" s="27" t="s">
        <v>131</v>
      </c>
      <c r="E32" s="26" t="s">
        <v>8</v>
      </c>
      <c r="F32" s="25">
        <v>7</v>
      </c>
      <c r="G32" s="233"/>
      <c r="H32" s="281">
        <v>326.5</v>
      </c>
    </row>
    <row r="33" spans="1:8" x14ac:dyDescent="0.2">
      <c r="A33" s="380" t="s">
        <v>345</v>
      </c>
      <c r="B33" s="456" t="s">
        <v>380</v>
      </c>
      <c r="C33" s="28">
        <v>1520</v>
      </c>
      <c r="D33" s="27" t="s">
        <v>130</v>
      </c>
      <c r="E33" s="26" t="s">
        <v>8</v>
      </c>
      <c r="F33" s="25">
        <v>2</v>
      </c>
      <c r="G33" s="233"/>
      <c r="H33" s="281">
        <v>372.5</v>
      </c>
    </row>
    <row r="34" spans="1:8" x14ac:dyDescent="0.2">
      <c r="A34" s="380" t="s">
        <v>345</v>
      </c>
      <c r="B34" s="456" t="s">
        <v>352</v>
      </c>
      <c r="C34" s="28">
        <v>1550</v>
      </c>
      <c r="D34" s="27" t="s">
        <v>129</v>
      </c>
      <c r="E34" s="26" t="s">
        <v>8</v>
      </c>
      <c r="F34" s="25">
        <v>3</v>
      </c>
      <c r="G34" s="233"/>
      <c r="H34" s="281">
        <v>370</v>
      </c>
    </row>
    <row r="35" spans="1:8" x14ac:dyDescent="0.2">
      <c r="A35" s="380" t="s">
        <v>381</v>
      </c>
      <c r="B35" s="456" t="s">
        <v>382</v>
      </c>
      <c r="C35" s="28">
        <v>1600</v>
      </c>
      <c r="D35" s="27" t="s">
        <v>128</v>
      </c>
      <c r="E35" s="26" t="s">
        <v>3</v>
      </c>
      <c r="F35" s="25">
        <v>9</v>
      </c>
      <c r="G35" s="233"/>
      <c r="H35" s="281">
        <v>160</v>
      </c>
    </row>
    <row r="36" spans="1:8" x14ac:dyDescent="0.2">
      <c r="A36" s="380" t="s">
        <v>353</v>
      </c>
      <c r="B36" s="456" t="s">
        <v>383</v>
      </c>
      <c r="C36" s="28">
        <v>1700</v>
      </c>
      <c r="D36" s="27" t="s">
        <v>127</v>
      </c>
      <c r="E36" s="26" t="s">
        <v>3</v>
      </c>
      <c r="F36" s="25">
        <v>9</v>
      </c>
      <c r="G36" s="233"/>
      <c r="H36" s="281">
        <v>470</v>
      </c>
    </row>
    <row r="37" spans="1:8" x14ac:dyDescent="0.2">
      <c r="A37" s="380" t="s">
        <v>384</v>
      </c>
      <c r="B37" s="456" t="s">
        <v>385</v>
      </c>
      <c r="C37" s="28">
        <v>1720</v>
      </c>
      <c r="D37" s="27" t="s">
        <v>126</v>
      </c>
      <c r="E37" s="26" t="s">
        <v>6</v>
      </c>
      <c r="F37" s="25">
        <v>4</v>
      </c>
      <c r="G37" s="233"/>
      <c r="H37" s="281">
        <v>508</v>
      </c>
    </row>
    <row r="38" spans="1:8" x14ac:dyDescent="0.2">
      <c r="A38" s="380" t="s">
        <v>349</v>
      </c>
      <c r="B38" s="456" t="s">
        <v>386</v>
      </c>
      <c r="C38" s="28">
        <v>1730</v>
      </c>
      <c r="D38" s="27" t="s">
        <v>125</v>
      </c>
      <c r="E38" s="26" t="s">
        <v>11</v>
      </c>
      <c r="F38" s="25">
        <v>4</v>
      </c>
      <c r="G38" s="233"/>
      <c r="H38" s="281">
        <v>306</v>
      </c>
    </row>
    <row r="39" spans="1:8" x14ac:dyDescent="0.2">
      <c r="A39" s="380" t="s">
        <v>353</v>
      </c>
      <c r="B39" s="456" t="s">
        <v>387</v>
      </c>
      <c r="C39" s="28">
        <v>1750</v>
      </c>
      <c r="D39" s="27" t="s">
        <v>124</v>
      </c>
      <c r="E39" s="26" t="s">
        <v>3</v>
      </c>
      <c r="F39" s="25">
        <v>10</v>
      </c>
      <c r="G39" s="233"/>
      <c r="H39" s="281">
        <v>215</v>
      </c>
    </row>
    <row r="40" spans="1:8" x14ac:dyDescent="0.2">
      <c r="A40" s="380" t="s">
        <v>358</v>
      </c>
      <c r="B40" s="456" t="s">
        <v>388</v>
      </c>
      <c r="C40" s="28">
        <v>1800</v>
      </c>
      <c r="D40" s="27" t="s">
        <v>123</v>
      </c>
      <c r="E40" s="26" t="s">
        <v>11</v>
      </c>
      <c r="F40" s="25">
        <v>4</v>
      </c>
      <c r="G40" s="233"/>
      <c r="H40" s="281">
        <v>636</v>
      </c>
    </row>
    <row r="41" spans="1:8" x14ac:dyDescent="0.2">
      <c r="A41" s="380" t="s">
        <v>341</v>
      </c>
      <c r="B41" s="456" t="s">
        <v>389</v>
      </c>
      <c r="C41" s="28">
        <v>1860</v>
      </c>
      <c r="D41" s="27" t="s">
        <v>122</v>
      </c>
      <c r="E41" s="26" t="s">
        <v>3</v>
      </c>
      <c r="F41" s="25">
        <v>8</v>
      </c>
      <c r="G41" s="233"/>
      <c r="H41" s="281">
        <v>0</v>
      </c>
    </row>
    <row r="42" spans="1:8" x14ac:dyDescent="0.2">
      <c r="A42" s="380" t="s">
        <v>362</v>
      </c>
      <c r="B42" s="456" t="s">
        <v>390</v>
      </c>
      <c r="C42" s="28">
        <v>2000</v>
      </c>
      <c r="D42" s="27" t="s">
        <v>121</v>
      </c>
      <c r="E42" s="26" t="s">
        <v>3</v>
      </c>
      <c r="F42" s="25">
        <v>9</v>
      </c>
      <c r="G42" s="233"/>
      <c r="H42" s="281">
        <v>265</v>
      </c>
    </row>
    <row r="43" spans="1:8" x14ac:dyDescent="0.2">
      <c r="A43" s="380" t="s">
        <v>356</v>
      </c>
      <c r="B43" s="456" t="s">
        <v>368</v>
      </c>
      <c r="C43" s="28">
        <v>2060</v>
      </c>
      <c r="D43" s="27" t="s">
        <v>120</v>
      </c>
      <c r="E43" s="26" t="s">
        <v>3</v>
      </c>
      <c r="F43" s="25">
        <v>10</v>
      </c>
      <c r="G43" s="233"/>
      <c r="H43" s="281">
        <v>296</v>
      </c>
    </row>
    <row r="44" spans="1:8" x14ac:dyDescent="0.2">
      <c r="A44" s="380" t="s">
        <v>353</v>
      </c>
      <c r="B44" s="456" t="s">
        <v>391</v>
      </c>
      <c r="C44" s="28">
        <v>2150</v>
      </c>
      <c r="D44" s="27" t="s">
        <v>119</v>
      </c>
      <c r="E44" s="26" t="s">
        <v>3</v>
      </c>
      <c r="F44" s="25">
        <v>9</v>
      </c>
      <c r="G44" s="233"/>
      <c r="H44" s="281">
        <v>280</v>
      </c>
    </row>
    <row r="45" spans="1:8" x14ac:dyDescent="0.2">
      <c r="A45" s="380" t="s">
        <v>362</v>
      </c>
      <c r="B45" s="456" t="s">
        <v>392</v>
      </c>
      <c r="C45" s="28">
        <v>2200</v>
      </c>
      <c r="D45" s="27" t="s">
        <v>118</v>
      </c>
      <c r="E45" s="26" t="s">
        <v>3</v>
      </c>
      <c r="F45" s="25">
        <v>10</v>
      </c>
      <c r="G45" s="233"/>
      <c r="H45" s="281">
        <v>368</v>
      </c>
    </row>
    <row r="46" spans="1:8" x14ac:dyDescent="0.2">
      <c r="A46" s="380" t="s">
        <v>341</v>
      </c>
      <c r="B46" s="456" t="s">
        <v>393</v>
      </c>
      <c r="C46" s="28">
        <v>2310</v>
      </c>
      <c r="D46" s="27" t="s">
        <v>117</v>
      </c>
      <c r="E46" s="26" t="s">
        <v>3</v>
      </c>
      <c r="F46" s="25">
        <v>11</v>
      </c>
      <c r="G46" s="233"/>
      <c r="H46" s="281">
        <v>270</v>
      </c>
    </row>
    <row r="47" spans="1:8" x14ac:dyDescent="0.2">
      <c r="A47" s="380" t="s">
        <v>353</v>
      </c>
      <c r="B47" s="456" t="s">
        <v>394</v>
      </c>
      <c r="C47" s="28">
        <v>2350</v>
      </c>
      <c r="D47" s="27" t="s">
        <v>116</v>
      </c>
      <c r="E47" s="26" t="s">
        <v>3</v>
      </c>
      <c r="F47" s="25">
        <v>11</v>
      </c>
      <c r="G47" s="233"/>
      <c r="H47" s="281">
        <v>578</v>
      </c>
    </row>
    <row r="48" spans="1:8" x14ac:dyDescent="0.2">
      <c r="A48" s="380" t="s">
        <v>341</v>
      </c>
      <c r="B48" s="456" t="s">
        <v>389</v>
      </c>
      <c r="C48" s="28">
        <v>2500</v>
      </c>
      <c r="D48" s="27" t="s">
        <v>115</v>
      </c>
      <c r="E48" s="26" t="s">
        <v>3</v>
      </c>
      <c r="F48" s="25">
        <v>4</v>
      </c>
      <c r="G48" s="233"/>
      <c r="H48" s="281">
        <v>336</v>
      </c>
    </row>
    <row r="49" spans="1:8" x14ac:dyDescent="0.2">
      <c r="A49" s="380" t="s">
        <v>353</v>
      </c>
      <c r="B49" s="456" t="s">
        <v>395</v>
      </c>
      <c r="C49" s="28">
        <v>2600</v>
      </c>
      <c r="D49" s="27" t="s">
        <v>114</v>
      </c>
      <c r="E49" s="26" t="s">
        <v>3</v>
      </c>
      <c r="F49" s="25">
        <v>4</v>
      </c>
      <c r="G49" s="233"/>
      <c r="H49" s="281">
        <v>283.5</v>
      </c>
    </row>
    <row r="50" spans="1:8" x14ac:dyDescent="0.2">
      <c r="A50" s="380" t="s">
        <v>384</v>
      </c>
      <c r="B50" s="456" t="s">
        <v>396</v>
      </c>
      <c r="C50" s="28">
        <v>2700</v>
      </c>
      <c r="D50" s="27" t="s">
        <v>113</v>
      </c>
      <c r="E50" s="26" t="s">
        <v>11</v>
      </c>
      <c r="F50" s="25">
        <v>10</v>
      </c>
      <c r="G50" s="233"/>
      <c r="H50" s="281">
        <v>345.95</v>
      </c>
    </row>
    <row r="51" spans="1:8" x14ac:dyDescent="0.2">
      <c r="A51" s="380" t="s">
        <v>356</v>
      </c>
      <c r="B51" s="456" t="s">
        <v>397</v>
      </c>
      <c r="C51" s="28">
        <v>2750</v>
      </c>
      <c r="D51" s="27" t="s">
        <v>112</v>
      </c>
      <c r="E51" s="26" t="s">
        <v>3</v>
      </c>
      <c r="F51" s="25">
        <v>4</v>
      </c>
      <c r="G51" s="233"/>
      <c r="H51" s="281">
        <v>293.5</v>
      </c>
    </row>
    <row r="52" spans="1:8" x14ac:dyDescent="0.2">
      <c r="A52" s="380" t="s">
        <v>347</v>
      </c>
      <c r="B52" s="456" t="s">
        <v>398</v>
      </c>
      <c r="C52" s="28">
        <v>2850</v>
      </c>
      <c r="D52" s="27" t="s">
        <v>111</v>
      </c>
      <c r="E52" s="26" t="s">
        <v>8</v>
      </c>
      <c r="F52" s="25">
        <v>3</v>
      </c>
      <c r="G52" s="233"/>
      <c r="H52" s="281">
        <v>464.7</v>
      </c>
    </row>
    <row r="53" spans="1:8" x14ac:dyDescent="0.2">
      <c r="A53" s="380" t="s">
        <v>353</v>
      </c>
      <c r="B53" s="456" t="s">
        <v>399</v>
      </c>
      <c r="C53" s="28">
        <v>2900</v>
      </c>
      <c r="D53" s="27" t="s">
        <v>110</v>
      </c>
      <c r="E53" s="26" t="s">
        <v>3</v>
      </c>
      <c r="F53" s="25">
        <v>10</v>
      </c>
      <c r="G53" s="233"/>
      <c r="H53" s="281">
        <v>455</v>
      </c>
    </row>
    <row r="54" spans="1:8" x14ac:dyDescent="0.2">
      <c r="A54" s="380" t="s">
        <v>353</v>
      </c>
      <c r="B54" s="456" t="s">
        <v>400</v>
      </c>
      <c r="C54" s="28">
        <v>2950</v>
      </c>
      <c r="D54" s="27" t="s">
        <v>109</v>
      </c>
      <c r="E54" s="26" t="s">
        <v>3</v>
      </c>
      <c r="F54" s="25">
        <v>9</v>
      </c>
      <c r="G54" s="233"/>
      <c r="H54" s="281">
        <v>368</v>
      </c>
    </row>
    <row r="55" spans="1:8" x14ac:dyDescent="0.2">
      <c r="A55" s="380" t="s">
        <v>343</v>
      </c>
      <c r="B55" s="456" t="s">
        <v>401</v>
      </c>
      <c r="C55" s="28">
        <v>3020</v>
      </c>
      <c r="D55" s="27" t="s">
        <v>108</v>
      </c>
      <c r="E55" s="26" t="s">
        <v>3</v>
      </c>
      <c r="F55" s="25">
        <v>6</v>
      </c>
      <c r="G55" s="233"/>
      <c r="H55" s="281">
        <v>300</v>
      </c>
    </row>
    <row r="56" spans="1:8" x14ac:dyDescent="0.2">
      <c r="A56" s="380" t="s">
        <v>358</v>
      </c>
      <c r="B56" s="456" t="s">
        <v>402</v>
      </c>
      <c r="C56" s="28">
        <v>3050</v>
      </c>
      <c r="D56" s="27" t="s">
        <v>107</v>
      </c>
      <c r="E56" s="26" t="s">
        <v>11</v>
      </c>
      <c r="F56" s="25">
        <v>9</v>
      </c>
      <c r="G56" s="233"/>
      <c r="H56" s="281">
        <v>484</v>
      </c>
    </row>
    <row r="57" spans="1:8" x14ac:dyDescent="0.2">
      <c r="A57" s="459" t="s">
        <v>384</v>
      </c>
      <c r="B57" s="456" t="s">
        <v>403</v>
      </c>
      <c r="C57" s="28">
        <v>3100</v>
      </c>
      <c r="D57" s="27" t="s">
        <v>106</v>
      </c>
      <c r="E57" s="26" t="s">
        <v>6</v>
      </c>
      <c r="F57" s="25">
        <v>7</v>
      </c>
      <c r="G57" s="233"/>
      <c r="H57" s="281">
        <v>361</v>
      </c>
    </row>
    <row r="58" spans="1:8" x14ac:dyDescent="0.2">
      <c r="A58" s="380" t="s">
        <v>356</v>
      </c>
      <c r="B58" s="456" t="s">
        <v>404</v>
      </c>
      <c r="C58" s="28">
        <v>3310</v>
      </c>
      <c r="D58" s="27" t="s">
        <v>105</v>
      </c>
      <c r="E58" s="26" t="s">
        <v>3</v>
      </c>
      <c r="F58" s="25">
        <v>4</v>
      </c>
      <c r="G58" s="233"/>
      <c r="H58" s="281">
        <v>287</v>
      </c>
    </row>
    <row r="59" spans="1:8" x14ac:dyDescent="0.2">
      <c r="A59" s="380" t="s">
        <v>358</v>
      </c>
      <c r="B59" s="456" t="s">
        <v>402</v>
      </c>
      <c r="C59" s="28">
        <v>3350</v>
      </c>
      <c r="D59" s="27" t="s">
        <v>104</v>
      </c>
      <c r="E59" s="26" t="s">
        <v>11</v>
      </c>
      <c r="F59" s="25">
        <v>4</v>
      </c>
      <c r="G59" s="233"/>
      <c r="H59" s="281">
        <v>430</v>
      </c>
    </row>
    <row r="60" spans="1:8" x14ac:dyDescent="0.2">
      <c r="A60" s="382" t="s">
        <v>362</v>
      </c>
      <c r="B60" s="456" t="s">
        <v>405</v>
      </c>
      <c r="C60" s="28">
        <v>3370</v>
      </c>
      <c r="D60" s="27" t="s">
        <v>103</v>
      </c>
      <c r="E60" s="26" t="s">
        <v>3</v>
      </c>
      <c r="F60" s="25">
        <v>11</v>
      </c>
      <c r="G60" s="233"/>
      <c r="H60" s="281">
        <v>239</v>
      </c>
    </row>
    <row r="61" spans="1:8" x14ac:dyDescent="0.2">
      <c r="A61" s="380" t="s">
        <v>358</v>
      </c>
      <c r="B61" s="456" t="s">
        <v>402</v>
      </c>
      <c r="C61" s="28">
        <v>3400</v>
      </c>
      <c r="D61" s="27" t="s">
        <v>102</v>
      </c>
      <c r="E61" s="26" t="s">
        <v>11</v>
      </c>
      <c r="F61" s="25">
        <v>4</v>
      </c>
      <c r="G61" s="233"/>
      <c r="H61" s="281">
        <v>395</v>
      </c>
    </row>
    <row r="62" spans="1:8" x14ac:dyDescent="0.2">
      <c r="A62" s="380" t="s">
        <v>381</v>
      </c>
      <c r="B62" s="456" t="s">
        <v>406</v>
      </c>
      <c r="C62" s="28">
        <v>3450</v>
      </c>
      <c r="D62" s="27" t="s">
        <v>101</v>
      </c>
      <c r="E62" s="26" t="s">
        <v>3</v>
      </c>
      <c r="F62" s="25">
        <v>4</v>
      </c>
      <c r="G62" s="233"/>
      <c r="H62" s="281">
        <v>260</v>
      </c>
    </row>
    <row r="63" spans="1:8" x14ac:dyDescent="0.2">
      <c r="A63" s="380" t="s">
        <v>362</v>
      </c>
      <c r="B63" s="456" t="s">
        <v>392</v>
      </c>
      <c r="C63" s="28">
        <v>3500</v>
      </c>
      <c r="D63" s="27" t="s">
        <v>100</v>
      </c>
      <c r="E63" s="26" t="s">
        <v>3</v>
      </c>
      <c r="F63" s="25">
        <v>9</v>
      </c>
      <c r="G63" s="233"/>
      <c r="H63" s="281">
        <v>391</v>
      </c>
    </row>
    <row r="64" spans="1:8" x14ac:dyDescent="0.2">
      <c r="A64" s="380" t="s">
        <v>343</v>
      </c>
      <c r="B64" s="456" t="s">
        <v>407</v>
      </c>
      <c r="C64" s="28">
        <v>3550</v>
      </c>
      <c r="D64" s="27" t="s">
        <v>99</v>
      </c>
      <c r="E64" s="26" t="s">
        <v>3</v>
      </c>
      <c r="F64" s="25">
        <v>11</v>
      </c>
      <c r="G64" s="233"/>
      <c r="H64" s="281">
        <v>170</v>
      </c>
    </row>
    <row r="65" spans="1:8" x14ac:dyDescent="0.2">
      <c r="A65" s="380" t="s">
        <v>343</v>
      </c>
      <c r="B65" s="456" t="s">
        <v>344</v>
      </c>
      <c r="C65" s="28">
        <v>3650</v>
      </c>
      <c r="D65" s="27" t="s">
        <v>98</v>
      </c>
      <c r="E65" s="26" t="s">
        <v>3</v>
      </c>
      <c r="F65" s="25">
        <v>9</v>
      </c>
      <c r="G65" s="233"/>
      <c r="H65" s="281">
        <v>427.15</v>
      </c>
    </row>
    <row r="66" spans="1:8" x14ac:dyDescent="0.2">
      <c r="A66" s="380" t="s">
        <v>343</v>
      </c>
      <c r="B66" s="456" t="s">
        <v>408</v>
      </c>
      <c r="C66" s="28">
        <v>3660</v>
      </c>
      <c r="D66" s="27" t="s">
        <v>97</v>
      </c>
      <c r="E66" s="26" t="s">
        <v>3</v>
      </c>
      <c r="F66" s="25">
        <v>10</v>
      </c>
      <c r="G66" s="233"/>
      <c r="H66" s="281">
        <v>422</v>
      </c>
    </row>
    <row r="67" spans="1:8" x14ac:dyDescent="0.2">
      <c r="A67" s="380" t="s">
        <v>356</v>
      </c>
      <c r="B67" s="456" t="s">
        <v>369</v>
      </c>
      <c r="C67" s="28">
        <v>3700</v>
      </c>
      <c r="D67" s="27" t="s">
        <v>96</v>
      </c>
      <c r="E67" s="26" t="s">
        <v>3</v>
      </c>
      <c r="F67" s="25">
        <v>9</v>
      </c>
      <c r="G67" s="233"/>
      <c r="H67" s="281">
        <v>482.52</v>
      </c>
    </row>
    <row r="68" spans="1:8" x14ac:dyDescent="0.2">
      <c r="A68" s="380" t="s">
        <v>358</v>
      </c>
      <c r="B68" s="456" t="s">
        <v>409</v>
      </c>
      <c r="C68" s="28">
        <v>3750</v>
      </c>
      <c r="D68" s="27" t="s">
        <v>95</v>
      </c>
      <c r="E68" s="26" t="s">
        <v>11</v>
      </c>
      <c r="F68" s="25">
        <v>4</v>
      </c>
      <c r="G68" s="233"/>
      <c r="H68" s="281">
        <v>415</v>
      </c>
    </row>
    <row r="69" spans="1:8" x14ac:dyDescent="0.2">
      <c r="A69" s="380" t="s">
        <v>347</v>
      </c>
      <c r="B69" s="456" t="s">
        <v>410</v>
      </c>
      <c r="C69" s="28">
        <v>3800</v>
      </c>
      <c r="D69" s="27" t="s">
        <v>94</v>
      </c>
      <c r="E69" s="26" t="s">
        <v>6</v>
      </c>
      <c r="F69" s="25">
        <v>6</v>
      </c>
      <c r="G69" s="233"/>
      <c r="H69" s="281">
        <v>588.96</v>
      </c>
    </row>
    <row r="70" spans="1:8" x14ac:dyDescent="0.2">
      <c r="A70" s="380" t="s">
        <v>381</v>
      </c>
      <c r="B70" s="456" t="s">
        <v>411</v>
      </c>
      <c r="C70" s="28">
        <v>3850</v>
      </c>
      <c r="D70" s="27" t="s">
        <v>93</v>
      </c>
      <c r="E70" s="26" t="s">
        <v>3</v>
      </c>
      <c r="F70" s="25">
        <v>9</v>
      </c>
      <c r="G70" s="233"/>
      <c r="H70" s="281">
        <v>257</v>
      </c>
    </row>
    <row r="71" spans="1:8" x14ac:dyDescent="0.2">
      <c r="A71" s="380" t="s">
        <v>347</v>
      </c>
      <c r="B71" s="456" t="s">
        <v>348</v>
      </c>
      <c r="C71" s="28">
        <v>3950</v>
      </c>
      <c r="D71" s="27" t="s">
        <v>92</v>
      </c>
      <c r="E71" s="26" t="s">
        <v>8</v>
      </c>
      <c r="F71" s="25">
        <v>3</v>
      </c>
      <c r="G71" s="233"/>
      <c r="H71" s="281">
        <v>447</v>
      </c>
    </row>
    <row r="72" spans="1:8" x14ac:dyDescent="0.2">
      <c r="A72" s="380" t="s">
        <v>412</v>
      </c>
      <c r="B72" s="456" t="s">
        <v>413</v>
      </c>
      <c r="C72" s="35">
        <v>4000</v>
      </c>
      <c r="D72" s="34" t="s">
        <v>91</v>
      </c>
      <c r="E72" s="26" t="s">
        <v>8</v>
      </c>
      <c r="F72" s="25">
        <v>7</v>
      </c>
      <c r="G72" s="233"/>
      <c r="H72" s="281">
        <v>424</v>
      </c>
    </row>
    <row r="73" spans="1:8" x14ac:dyDescent="0.2">
      <c r="A73" s="380" t="s">
        <v>412</v>
      </c>
      <c r="B73" s="456" t="s">
        <v>414</v>
      </c>
      <c r="C73" s="28">
        <v>4100</v>
      </c>
      <c r="D73" s="27" t="s">
        <v>90</v>
      </c>
      <c r="E73" s="26" t="s">
        <v>8</v>
      </c>
      <c r="F73" s="25">
        <v>2</v>
      </c>
      <c r="G73" s="233"/>
      <c r="H73" s="281">
        <v>472</v>
      </c>
    </row>
    <row r="74" spans="1:8" x14ac:dyDescent="0.2">
      <c r="A74" s="380" t="s">
        <v>345</v>
      </c>
      <c r="B74" s="456" t="s">
        <v>415</v>
      </c>
      <c r="C74" s="28">
        <v>4150</v>
      </c>
      <c r="D74" s="33" t="s">
        <v>89</v>
      </c>
      <c r="E74" s="26" t="s">
        <v>8</v>
      </c>
      <c r="F74" s="25">
        <v>3</v>
      </c>
      <c r="G74" s="233"/>
      <c r="H74" s="281">
        <v>365</v>
      </c>
    </row>
    <row r="75" spans="1:8" x14ac:dyDescent="0.2">
      <c r="A75" s="380" t="s">
        <v>343</v>
      </c>
      <c r="B75" s="456" t="s">
        <v>416</v>
      </c>
      <c r="C75" s="28">
        <v>4200</v>
      </c>
      <c r="D75" s="27" t="s">
        <v>88</v>
      </c>
      <c r="E75" s="26" t="s">
        <v>3</v>
      </c>
      <c r="F75" s="25">
        <v>11</v>
      </c>
      <c r="G75" s="233"/>
      <c r="H75" s="281">
        <v>320</v>
      </c>
    </row>
    <row r="76" spans="1:8" x14ac:dyDescent="0.2">
      <c r="A76" s="380" t="s">
        <v>381</v>
      </c>
      <c r="B76" s="456" t="s">
        <v>417</v>
      </c>
      <c r="C76" s="28">
        <v>4250</v>
      </c>
      <c r="D76" s="27" t="s">
        <v>87</v>
      </c>
      <c r="E76" s="26" t="s">
        <v>3</v>
      </c>
      <c r="F76" s="25">
        <v>8</v>
      </c>
      <c r="G76" s="233"/>
      <c r="H76" s="281">
        <v>180</v>
      </c>
    </row>
    <row r="77" spans="1:8" x14ac:dyDescent="0.2">
      <c r="A77" s="380" t="s">
        <v>362</v>
      </c>
      <c r="B77" s="456" t="s">
        <v>418</v>
      </c>
      <c r="C77" s="28">
        <v>4300</v>
      </c>
      <c r="D77" s="27" t="s">
        <v>86</v>
      </c>
      <c r="E77" s="26" t="s">
        <v>3</v>
      </c>
      <c r="F77" s="25">
        <v>10</v>
      </c>
      <c r="G77" s="233"/>
      <c r="H77" s="281">
        <v>269.2</v>
      </c>
    </row>
    <row r="78" spans="1:8" x14ac:dyDescent="0.2">
      <c r="A78" s="380" t="s">
        <v>358</v>
      </c>
      <c r="B78" s="456" t="s">
        <v>419</v>
      </c>
      <c r="C78" s="28">
        <v>4350</v>
      </c>
      <c r="D78" s="27" t="s">
        <v>85</v>
      </c>
      <c r="E78" s="26" t="s">
        <v>11</v>
      </c>
      <c r="F78" s="25">
        <v>4</v>
      </c>
      <c r="G78" s="233"/>
      <c r="H78" s="281">
        <v>415</v>
      </c>
    </row>
    <row r="79" spans="1:8" x14ac:dyDescent="0.2">
      <c r="A79" s="380" t="s">
        <v>420</v>
      </c>
      <c r="B79" s="456" t="s">
        <v>421</v>
      </c>
      <c r="C79" s="28">
        <v>4400</v>
      </c>
      <c r="D79" s="27" t="s">
        <v>84</v>
      </c>
      <c r="E79" s="26" t="s">
        <v>6</v>
      </c>
      <c r="F79" s="25">
        <v>4</v>
      </c>
      <c r="G79" s="233"/>
      <c r="H79" s="281">
        <v>482.24</v>
      </c>
    </row>
    <row r="80" spans="1:8" x14ac:dyDescent="0.2">
      <c r="A80" s="380" t="s">
        <v>345</v>
      </c>
      <c r="B80" s="456" t="s">
        <v>415</v>
      </c>
      <c r="C80" s="28">
        <v>4450</v>
      </c>
      <c r="D80" s="27" t="s">
        <v>83</v>
      </c>
      <c r="E80" s="26" t="s">
        <v>8</v>
      </c>
      <c r="F80" s="25">
        <v>2</v>
      </c>
      <c r="G80" s="233"/>
      <c r="H80" s="281">
        <v>446.68</v>
      </c>
    </row>
    <row r="81" spans="1:8" x14ac:dyDescent="0.2">
      <c r="A81" s="380" t="s">
        <v>412</v>
      </c>
      <c r="B81" s="456" t="s">
        <v>422</v>
      </c>
      <c r="C81" s="28">
        <v>4500</v>
      </c>
      <c r="D81" s="27" t="s">
        <v>82</v>
      </c>
      <c r="E81" s="26" t="s">
        <v>8</v>
      </c>
      <c r="F81" s="25">
        <v>3</v>
      </c>
      <c r="G81" s="233"/>
      <c r="H81" s="281">
        <v>455</v>
      </c>
    </row>
    <row r="82" spans="1:8" x14ac:dyDescent="0.2">
      <c r="A82" s="380" t="s">
        <v>349</v>
      </c>
      <c r="B82" s="456" t="s">
        <v>423</v>
      </c>
      <c r="C82" s="28">
        <v>4550</v>
      </c>
      <c r="D82" s="27" t="s">
        <v>81</v>
      </c>
      <c r="E82" s="26" t="s">
        <v>11</v>
      </c>
      <c r="F82" s="25">
        <v>10</v>
      </c>
      <c r="G82" s="233"/>
      <c r="H82" s="281">
        <v>450</v>
      </c>
    </row>
    <row r="83" spans="1:8" x14ac:dyDescent="0.2">
      <c r="A83" s="380" t="s">
        <v>353</v>
      </c>
      <c r="B83" s="456" t="s">
        <v>424</v>
      </c>
      <c r="C83" s="28">
        <v>4600</v>
      </c>
      <c r="D83" s="27" t="s">
        <v>80</v>
      </c>
      <c r="E83" s="26" t="s">
        <v>3</v>
      </c>
      <c r="F83" s="25">
        <v>10</v>
      </c>
      <c r="G83" s="233"/>
      <c r="H83" s="281">
        <v>0</v>
      </c>
    </row>
    <row r="84" spans="1:8" x14ac:dyDescent="0.2">
      <c r="A84" s="380" t="s">
        <v>384</v>
      </c>
      <c r="B84" s="456" t="s">
        <v>425</v>
      </c>
      <c r="C84" s="28">
        <v>4650</v>
      </c>
      <c r="D84" s="27" t="s">
        <v>79</v>
      </c>
      <c r="E84" s="26" t="s">
        <v>6</v>
      </c>
      <c r="F84" s="25">
        <v>5</v>
      </c>
      <c r="G84" s="233"/>
      <c r="H84" s="281">
        <v>399</v>
      </c>
    </row>
    <row r="85" spans="1:8" x14ac:dyDescent="0.2">
      <c r="A85" s="380" t="s">
        <v>412</v>
      </c>
      <c r="B85" s="456" t="s">
        <v>426</v>
      </c>
      <c r="C85" s="28">
        <v>4700</v>
      </c>
      <c r="D85" s="27" t="s">
        <v>78</v>
      </c>
      <c r="E85" s="26" t="s">
        <v>8</v>
      </c>
      <c r="F85" s="25">
        <v>2</v>
      </c>
      <c r="G85" s="233"/>
      <c r="H85" s="281">
        <v>425</v>
      </c>
    </row>
    <row r="86" spans="1:8" x14ac:dyDescent="0.2">
      <c r="A86" s="380" t="s">
        <v>381</v>
      </c>
      <c r="B86" s="456" t="s">
        <v>427</v>
      </c>
      <c r="C86" s="28">
        <v>4750</v>
      </c>
      <c r="D86" s="27" t="s">
        <v>77</v>
      </c>
      <c r="E86" s="26" t="s">
        <v>3</v>
      </c>
      <c r="F86" s="25">
        <v>11</v>
      </c>
      <c r="G86" s="233"/>
      <c r="H86" s="281">
        <v>242</v>
      </c>
    </row>
    <row r="87" spans="1:8" x14ac:dyDescent="0.2">
      <c r="A87" s="380" t="s">
        <v>345</v>
      </c>
      <c r="B87" s="456" t="s">
        <v>346</v>
      </c>
      <c r="C87" s="28">
        <v>4800</v>
      </c>
      <c r="D87" s="27" t="s">
        <v>76</v>
      </c>
      <c r="E87" s="26" t="s">
        <v>8</v>
      </c>
      <c r="F87" s="25">
        <v>2</v>
      </c>
      <c r="G87" s="233"/>
      <c r="H87" s="281">
        <v>276.37</v>
      </c>
    </row>
    <row r="88" spans="1:8" x14ac:dyDescent="0.2">
      <c r="A88" s="380" t="s">
        <v>349</v>
      </c>
      <c r="B88" s="456" t="s">
        <v>428</v>
      </c>
      <c r="C88" s="28">
        <v>4850</v>
      </c>
      <c r="D88" s="27" t="s">
        <v>75</v>
      </c>
      <c r="E88" s="26" t="s">
        <v>11</v>
      </c>
      <c r="F88" s="25">
        <v>4</v>
      </c>
      <c r="G88" s="233"/>
      <c r="H88" s="281">
        <v>287</v>
      </c>
    </row>
    <row r="89" spans="1:8" x14ac:dyDescent="0.2">
      <c r="A89" s="380" t="s">
        <v>353</v>
      </c>
      <c r="B89" s="456" t="s">
        <v>429</v>
      </c>
      <c r="C89" s="28">
        <v>4880</v>
      </c>
      <c r="D89" s="27" t="s">
        <v>74</v>
      </c>
      <c r="E89" s="26" t="s">
        <v>3</v>
      </c>
      <c r="F89" s="25">
        <v>4</v>
      </c>
      <c r="G89" s="233"/>
      <c r="H89" s="281">
        <v>422</v>
      </c>
    </row>
    <row r="90" spans="1:8" x14ac:dyDescent="0.2">
      <c r="A90" s="380" t="s">
        <v>347</v>
      </c>
      <c r="B90" s="456" t="s">
        <v>430</v>
      </c>
      <c r="C90" s="28">
        <v>4900</v>
      </c>
      <c r="D90" s="27" t="s">
        <v>73</v>
      </c>
      <c r="E90" s="26" t="s">
        <v>8</v>
      </c>
      <c r="F90" s="25">
        <v>7</v>
      </c>
      <c r="G90" s="233"/>
      <c r="H90" s="281">
        <v>371</v>
      </c>
    </row>
    <row r="91" spans="1:8" x14ac:dyDescent="0.2">
      <c r="A91" s="380" t="s">
        <v>343</v>
      </c>
      <c r="B91" s="456" t="s">
        <v>431</v>
      </c>
      <c r="C91" s="28">
        <v>4920</v>
      </c>
      <c r="D91" s="27" t="s">
        <v>72</v>
      </c>
      <c r="E91" s="26" t="s">
        <v>3</v>
      </c>
      <c r="F91" s="25">
        <v>10</v>
      </c>
      <c r="G91" s="233"/>
      <c r="H91" s="281">
        <v>355</v>
      </c>
    </row>
    <row r="92" spans="1:8" x14ac:dyDescent="0.2">
      <c r="A92" s="380" t="s">
        <v>362</v>
      </c>
      <c r="B92" s="456" t="s">
        <v>432</v>
      </c>
      <c r="C92" s="28">
        <v>4950</v>
      </c>
      <c r="D92" s="27" t="s">
        <v>71</v>
      </c>
      <c r="E92" s="26" t="s">
        <v>3</v>
      </c>
      <c r="F92" s="25">
        <v>9</v>
      </c>
      <c r="G92" s="233"/>
      <c r="H92" s="281">
        <v>348</v>
      </c>
    </row>
    <row r="93" spans="1:8" x14ac:dyDescent="0.2">
      <c r="A93" s="380" t="s">
        <v>384</v>
      </c>
      <c r="B93" s="456" t="s">
        <v>433</v>
      </c>
      <c r="C93" s="28">
        <v>5050</v>
      </c>
      <c r="D93" s="27" t="s">
        <v>70</v>
      </c>
      <c r="E93" s="26" t="s">
        <v>6</v>
      </c>
      <c r="F93" s="25">
        <v>4</v>
      </c>
      <c r="G93" s="233"/>
      <c r="H93" s="281">
        <v>417.45</v>
      </c>
    </row>
    <row r="94" spans="1:8" x14ac:dyDescent="0.2">
      <c r="A94" s="380"/>
      <c r="B94" s="456" t="s">
        <v>434</v>
      </c>
      <c r="C94" s="35">
        <v>5150</v>
      </c>
      <c r="D94" s="34" t="s">
        <v>69</v>
      </c>
      <c r="E94" s="26" t="s">
        <v>8</v>
      </c>
      <c r="F94" s="25">
        <v>2</v>
      </c>
      <c r="G94" s="233"/>
      <c r="H94" s="281">
        <v>640</v>
      </c>
    </row>
    <row r="95" spans="1:8" x14ac:dyDescent="0.2">
      <c r="A95" s="380" t="s">
        <v>345</v>
      </c>
      <c r="B95" s="456" t="s">
        <v>346</v>
      </c>
      <c r="C95" s="28">
        <v>5200</v>
      </c>
      <c r="D95" s="27" t="s">
        <v>68</v>
      </c>
      <c r="E95" s="26" t="s">
        <v>8</v>
      </c>
      <c r="F95" s="25">
        <v>3</v>
      </c>
      <c r="G95" s="233"/>
      <c r="H95" s="281">
        <v>500</v>
      </c>
    </row>
    <row r="96" spans="1:8" x14ac:dyDescent="0.2">
      <c r="A96" s="380" t="s">
        <v>353</v>
      </c>
      <c r="B96" s="456" t="s">
        <v>435</v>
      </c>
      <c r="C96" s="28">
        <v>5270</v>
      </c>
      <c r="D96" s="27" t="s">
        <v>67</v>
      </c>
      <c r="E96" s="26" t="s">
        <v>3</v>
      </c>
      <c r="F96" s="25">
        <v>4</v>
      </c>
      <c r="G96" s="233"/>
      <c r="H96" s="281">
        <v>171</v>
      </c>
    </row>
    <row r="97" spans="1:8" x14ac:dyDescent="0.2">
      <c r="A97" s="380" t="s">
        <v>343</v>
      </c>
      <c r="B97" s="456" t="s">
        <v>436</v>
      </c>
      <c r="C97" s="28">
        <v>5300</v>
      </c>
      <c r="D97" s="27" t="s">
        <v>66</v>
      </c>
      <c r="E97" s="26" t="s">
        <v>3</v>
      </c>
      <c r="F97" s="25">
        <v>11</v>
      </c>
      <c r="G97" s="233"/>
      <c r="H97" s="281">
        <v>421.5</v>
      </c>
    </row>
    <row r="98" spans="1:8" x14ac:dyDescent="0.2">
      <c r="A98" s="380"/>
      <c r="B98" s="456" t="s">
        <v>437</v>
      </c>
      <c r="C98" s="28">
        <v>5350</v>
      </c>
      <c r="D98" s="27" t="s">
        <v>65</v>
      </c>
      <c r="E98" s="26" t="s">
        <v>8</v>
      </c>
      <c r="F98" s="25">
        <v>2</v>
      </c>
      <c r="G98" s="233"/>
      <c r="H98" s="281">
        <v>341</v>
      </c>
    </row>
    <row r="99" spans="1:8" x14ac:dyDescent="0.2">
      <c r="A99" s="380" t="s">
        <v>341</v>
      </c>
      <c r="B99" s="456" t="s">
        <v>438</v>
      </c>
      <c r="C99" s="28">
        <v>5500</v>
      </c>
      <c r="D99" s="27" t="s">
        <v>64</v>
      </c>
      <c r="E99" s="26" t="s">
        <v>3</v>
      </c>
      <c r="F99" s="25">
        <v>10</v>
      </c>
      <c r="G99" s="36"/>
      <c r="H99" s="281">
        <v>194.11</v>
      </c>
    </row>
    <row r="100" spans="1:8" x14ac:dyDescent="0.2">
      <c r="A100" s="380" t="s">
        <v>381</v>
      </c>
      <c r="B100" s="456" t="s">
        <v>417</v>
      </c>
      <c r="C100" s="28">
        <v>5550</v>
      </c>
      <c r="D100" s="27" t="s">
        <v>63</v>
      </c>
      <c r="E100" s="26" t="s">
        <v>3</v>
      </c>
      <c r="F100" s="25">
        <v>9</v>
      </c>
      <c r="G100" s="233"/>
      <c r="H100" s="281">
        <v>183</v>
      </c>
    </row>
    <row r="101" spans="1:8" x14ac:dyDescent="0.2">
      <c r="A101" s="380" t="s">
        <v>384</v>
      </c>
      <c r="B101" s="456" t="s">
        <v>439</v>
      </c>
      <c r="C101" s="28">
        <v>5650</v>
      </c>
      <c r="D101" s="27" t="s">
        <v>62</v>
      </c>
      <c r="E101" s="26" t="s">
        <v>11</v>
      </c>
      <c r="F101" s="25">
        <v>11</v>
      </c>
      <c r="G101" s="233"/>
      <c r="H101" s="281">
        <v>351</v>
      </c>
    </row>
    <row r="102" spans="1:8" x14ac:dyDescent="0.2">
      <c r="A102" s="380" t="s">
        <v>358</v>
      </c>
      <c r="B102" s="456" t="s">
        <v>440</v>
      </c>
      <c r="C102" s="28">
        <v>5700</v>
      </c>
      <c r="D102" s="27" t="s">
        <v>61</v>
      </c>
      <c r="E102" s="26" t="s">
        <v>11</v>
      </c>
      <c r="F102" s="25">
        <v>11</v>
      </c>
      <c r="G102" s="233"/>
      <c r="H102" s="281">
        <v>527</v>
      </c>
    </row>
    <row r="103" spans="1:8" x14ac:dyDescent="0.2">
      <c r="A103" s="380" t="s">
        <v>343</v>
      </c>
      <c r="B103" s="456" t="s">
        <v>441</v>
      </c>
      <c r="C103" s="28">
        <v>5750</v>
      </c>
      <c r="D103" s="27" t="s">
        <v>60</v>
      </c>
      <c r="E103" s="26" t="s">
        <v>3</v>
      </c>
      <c r="F103" s="25">
        <v>11</v>
      </c>
      <c r="G103" s="233"/>
      <c r="H103" s="281">
        <v>305</v>
      </c>
    </row>
    <row r="104" spans="1:8" x14ac:dyDescent="0.2">
      <c r="A104" s="380" t="s">
        <v>381</v>
      </c>
      <c r="B104" s="456" t="s">
        <v>442</v>
      </c>
      <c r="C104" s="28">
        <v>5800</v>
      </c>
      <c r="D104" s="27" t="s">
        <v>59</v>
      </c>
      <c r="E104" s="26" t="s">
        <v>3</v>
      </c>
      <c r="F104" s="25">
        <v>10</v>
      </c>
      <c r="G104" s="233"/>
      <c r="H104" s="281">
        <v>197.6</v>
      </c>
    </row>
    <row r="105" spans="1:8" x14ac:dyDescent="0.2">
      <c r="A105" s="380" t="s">
        <v>353</v>
      </c>
      <c r="B105" s="456" t="s">
        <v>443</v>
      </c>
      <c r="C105" s="28">
        <v>5850</v>
      </c>
      <c r="D105" s="27" t="s">
        <v>58</v>
      </c>
      <c r="E105" s="26" t="s">
        <v>3</v>
      </c>
      <c r="F105" s="25">
        <v>10</v>
      </c>
      <c r="G105" s="233"/>
      <c r="H105" s="281">
        <v>371</v>
      </c>
    </row>
    <row r="106" spans="1:8" x14ac:dyDescent="0.2">
      <c r="A106" s="380" t="s">
        <v>384</v>
      </c>
      <c r="B106" s="456" t="s">
        <v>444</v>
      </c>
      <c r="C106" s="28">
        <v>5900</v>
      </c>
      <c r="D106" s="27" t="s">
        <v>57</v>
      </c>
      <c r="E106" s="26" t="s">
        <v>6</v>
      </c>
      <c r="F106" s="25">
        <v>5</v>
      </c>
      <c r="G106" s="233"/>
      <c r="H106" s="281">
        <v>340.09</v>
      </c>
    </row>
    <row r="107" spans="1:8" x14ac:dyDescent="0.2">
      <c r="A107" s="380" t="s">
        <v>412</v>
      </c>
      <c r="B107" s="456" t="s">
        <v>445</v>
      </c>
      <c r="C107" s="28">
        <v>5950</v>
      </c>
      <c r="D107" s="27" t="s">
        <v>56</v>
      </c>
      <c r="E107" s="26" t="s">
        <v>8</v>
      </c>
      <c r="F107" s="25">
        <v>2</v>
      </c>
      <c r="G107" s="233"/>
      <c r="H107" s="281">
        <v>288</v>
      </c>
    </row>
    <row r="108" spans="1:8" x14ac:dyDescent="0.2">
      <c r="A108" s="380" t="s">
        <v>353</v>
      </c>
      <c r="B108" s="456" t="s">
        <v>446</v>
      </c>
      <c r="C108" s="28">
        <v>6110</v>
      </c>
      <c r="D108" s="27" t="s">
        <v>55</v>
      </c>
      <c r="E108" s="26" t="s">
        <v>3</v>
      </c>
      <c r="F108" s="25">
        <v>10</v>
      </c>
      <c r="G108" s="233"/>
      <c r="H108" s="281">
        <v>200</v>
      </c>
    </row>
    <row r="109" spans="1:8" x14ac:dyDescent="0.2">
      <c r="A109" s="380" t="s">
        <v>353</v>
      </c>
      <c r="B109" s="456" t="s">
        <v>447</v>
      </c>
      <c r="C109" s="28">
        <v>6150</v>
      </c>
      <c r="D109" s="27" t="s">
        <v>54</v>
      </c>
      <c r="E109" s="26" t="s">
        <v>3</v>
      </c>
      <c r="F109" s="25">
        <v>4</v>
      </c>
      <c r="G109" s="233"/>
      <c r="H109" s="281">
        <v>368.91</v>
      </c>
    </row>
    <row r="110" spans="1:8" x14ac:dyDescent="0.2">
      <c r="A110" s="380" t="s">
        <v>356</v>
      </c>
      <c r="B110" s="456" t="s">
        <v>448</v>
      </c>
      <c r="C110" s="28">
        <v>6180</v>
      </c>
      <c r="D110" s="27" t="s">
        <v>53</v>
      </c>
      <c r="E110" s="26" t="s">
        <v>3</v>
      </c>
      <c r="F110" s="25">
        <v>11</v>
      </c>
      <c r="G110" s="233"/>
      <c r="H110" s="281">
        <v>339.5</v>
      </c>
    </row>
    <row r="111" spans="1:8" x14ac:dyDescent="0.2">
      <c r="A111" s="380" t="s">
        <v>353</v>
      </c>
      <c r="B111" s="456" t="s">
        <v>449</v>
      </c>
      <c r="C111" s="28">
        <v>6200</v>
      </c>
      <c r="D111" s="27" t="s">
        <v>52</v>
      </c>
      <c r="E111" s="26" t="s">
        <v>3</v>
      </c>
      <c r="F111" s="25">
        <v>11</v>
      </c>
      <c r="G111" s="233"/>
      <c r="H111" s="281">
        <v>340</v>
      </c>
    </row>
    <row r="112" spans="1:8" x14ac:dyDescent="0.2">
      <c r="A112" s="380" t="s">
        <v>347</v>
      </c>
      <c r="B112" s="456" t="s">
        <v>450</v>
      </c>
      <c r="C112" s="28">
        <v>6250</v>
      </c>
      <c r="D112" s="27" t="s">
        <v>51</v>
      </c>
      <c r="E112" s="26" t="s">
        <v>8</v>
      </c>
      <c r="F112" s="25">
        <v>3</v>
      </c>
      <c r="G112" s="233"/>
      <c r="H112" s="281">
        <v>380.7</v>
      </c>
    </row>
    <row r="113" spans="1:8" x14ac:dyDescent="0.2">
      <c r="A113" s="380" t="s">
        <v>347</v>
      </c>
      <c r="B113" s="456" t="s">
        <v>451</v>
      </c>
      <c r="C113" s="28">
        <v>6350</v>
      </c>
      <c r="D113" s="27" t="s">
        <v>50</v>
      </c>
      <c r="E113" s="26" t="s">
        <v>8</v>
      </c>
      <c r="F113" s="25">
        <v>7</v>
      </c>
      <c r="G113" s="233"/>
      <c r="H113" s="281">
        <v>359</v>
      </c>
    </row>
    <row r="114" spans="1:8" x14ac:dyDescent="0.2">
      <c r="A114" s="380"/>
      <c r="B114" s="456" t="s">
        <v>434</v>
      </c>
      <c r="C114" s="28">
        <v>6370</v>
      </c>
      <c r="D114" s="27" t="s">
        <v>49</v>
      </c>
      <c r="E114" s="26" t="s">
        <v>8</v>
      </c>
      <c r="F114" s="25">
        <v>2</v>
      </c>
      <c r="G114" s="233"/>
      <c r="H114" s="281">
        <v>534</v>
      </c>
    </row>
    <row r="115" spans="1:8" x14ac:dyDescent="0.2">
      <c r="A115" s="380" t="s">
        <v>384</v>
      </c>
      <c r="B115" s="456" t="s">
        <v>452</v>
      </c>
      <c r="C115" s="28">
        <v>6400</v>
      </c>
      <c r="D115" s="27" t="s">
        <v>48</v>
      </c>
      <c r="E115" s="26" t="s">
        <v>6</v>
      </c>
      <c r="F115" s="25">
        <v>4</v>
      </c>
      <c r="G115" s="233"/>
      <c r="H115" s="281">
        <v>426</v>
      </c>
    </row>
    <row r="116" spans="1:8" x14ac:dyDescent="0.2">
      <c r="A116" s="380" t="s">
        <v>356</v>
      </c>
      <c r="B116" s="456" t="s">
        <v>448</v>
      </c>
      <c r="C116" s="28">
        <v>6470</v>
      </c>
      <c r="D116" s="27" t="s">
        <v>47</v>
      </c>
      <c r="E116" s="26" t="s">
        <v>3</v>
      </c>
      <c r="F116" s="25">
        <v>4</v>
      </c>
      <c r="G116" s="233"/>
      <c r="H116" s="281">
        <v>295</v>
      </c>
    </row>
    <row r="117" spans="1:8" x14ac:dyDescent="0.2">
      <c r="A117" s="380" t="s">
        <v>345</v>
      </c>
      <c r="B117" s="456" t="s">
        <v>453</v>
      </c>
      <c r="C117" s="28">
        <v>6550</v>
      </c>
      <c r="D117" s="27" t="s">
        <v>46</v>
      </c>
      <c r="E117" s="26" t="s">
        <v>8</v>
      </c>
      <c r="F117" s="25">
        <v>3</v>
      </c>
      <c r="G117" s="233"/>
      <c r="H117" s="281">
        <v>529.04999999999995</v>
      </c>
    </row>
    <row r="118" spans="1:8" x14ac:dyDescent="0.2">
      <c r="A118" s="380" t="s">
        <v>349</v>
      </c>
      <c r="B118" s="456" t="s">
        <v>454</v>
      </c>
      <c r="C118" s="28">
        <v>6610</v>
      </c>
      <c r="D118" s="27" t="s">
        <v>45</v>
      </c>
      <c r="E118" s="26" t="s">
        <v>11</v>
      </c>
      <c r="F118" s="25">
        <v>4</v>
      </c>
      <c r="G118" s="233"/>
      <c r="H118" s="281">
        <v>405</v>
      </c>
    </row>
    <row r="119" spans="1:8" x14ac:dyDescent="0.2">
      <c r="A119" s="380" t="s">
        <v>345</v>
      </c>
      <c r="B119" s="456" t="s">
        <v>370</v>
      </c>
      <c r="C119" s="28">
        <v>6650</v>
      </c>
      <c r="D119" s="27" t="s">
        <v>44</v>
      </c>
      <c r="E119" s="26" t="s">
        <v>8</v>
      </c>
      <c r="F119" s="25">
        <v>3</v>
      </c>
      <c r="G119" s="233"/>
      <c r="H119" s="281">
        <v>440</v>
      </c>
    </row>
    <row r="120" spans="1:8" x14ac:dyDescent="0.2">
      <c r="A120" s="380" t="s">
        <v>412</v>
      </c>
      <c r="B120" s="456" t="s">
        <v>455</v>
      </c>
      <c r="C120" s="35">
        <v>6700</v>
      </c>
      <c r="D120" s="34" t="s">
        <v>43</v>
      </c>
      <c r="E120" s="26" t="s">
        <v>8</v>
      </c>
      <c r="F120" s="25">
        <v>3</v>
      </c>
      <c r="G120" s="233"/>
      <c r="H120" s="281">
        <v>411</v>
      </c>
    </row>
    <row r="121" spans="1:8" x14ac:dyDescent="0.2">
      <c r="A121" s="380" t="s">
        <v>420</v>
      </c>
      <c r="B121" s="456" t="s">
        <v>456</v>
      </c>
      <c r="C121" s="28">
        <v>6900</v>
      </c>
      <c r="D121" s="33" t="s">
        <v>42</v>
      </c>
      <c r="E121" s="26" t="s">
        <v>6</v>
      </c>
      <c r="F121" s="25">
        <v>4</v>
      </c>
      <c r="G121" s="233"/>
      <c r="H121" s="281">
        <v>474</v>
      </c>
    </row>
    <row r="122" spans="1:8" x14ac:dyDescent="0.2">
      <c r="A122" s="380" t="s">
        <v>420</v>
      </c>
      <c r="B122" s="456" t="s">
        <v>457</v>
      </c>
      <c r="C122" s="28">
        <v>6950</v>
      </c>
      <c r="D122" s="27" t="s">
        <v>41</v>
      </c>
      <c r="E122" s="26" t="s">
        <v>6</v>
      </c>
      <c r="F122" s="25">
        <v>5</v>
      </c>
      <c r="G122" s="233"/>
      <c r="H122" s="281">
        <v>306</v>
      </c>
    </row>
    <row r="123" spans="1:8" x14ac:dyDescent="0.2">
      <c r="A123" s="380" t="s">
        <v>384</v>
      </c>
      <c r="B123" s="456" t="s">
        <v>458</v>
      </c>
      <c r="C123" s="28">
        <v>7000</v>
      </c>
      <c r="D123" s="27" t="s">
        <v>40</v>
      </c>
      <c r="E123" s="26" t="s">
        <v>11</v>
      </c>
      <c r="F123" s="25">
        <v>4</v>
      </c>
      <c r="G123" s="233"/>
      <c r="H123" s="281">
        <v>387</v>
      </c>
    </row>
    <row r="124" spans="1:8" x14ac:dyDescent="0.2">
      <c r="A124" s="380" t="s">
        <v>356</v>
      </c>
      <c r="B124" s="456" t="s">
        <v>368</v>
      </c>
      <c r="C124" s="28">
        <v>7050</v>
      </c>
      <c r="D124" s="27" t="s">
        <v>39</v>
      </c>
      <c r="E124" s="26" t="s">
        <v>3</v>
      </c>
      <c r="F124" s="25">
        <v>10</v>
      </c>
      <c r="G124" s="233"/>
      <c r="H124" s="281">
        <v>330</v>
      </c>
    </row>
    <row r="125" spans="1:8" x14ac:dyDescent="0.2">
      <c r="A125" s="459"/>
      <c r="B125" s="456" t="s">
        <v>459</v>
      </c>
      <c r="C125" s="28">
        <v>7100</v>
      </c>
      <c r="D125" s="27" t="s">
        <v>38</v>
      </c>
      <c r="E125" s="26" t="s">
        <v>8</v>
      </c>
      <c r="F125" s="25">
        <v>2</v>
      </c>
      <c r="G125" s="233"/>
      <c r="H125" s="281">
        <v>485</v>
      </c>
    </row>
    <row r="126" spans="1:8" x14ac:dyDescent="0.2">
      <c r="A126" s="380" t="s">
        <v>345</v>
      </c>
      <c r="B126" s="456" t="s">
        <v>460</v>
      </c>
      <c r="C126" s="28">
        <v>7150</v>
      </c>
      <c r="D126" s="27" t="s">
        <v>37</v>
      </c>
      <c r="E126" s="26" t="s">
        <v>8</v>
      </c>
      <c r="F126" s="25">
        <v>3</v>
      </c>
      <c r="G126" s="233"/>
      <c r="H126" s="281">
        <v>456.3</v>
      </c>
    </row>
    <row r="127" spans="1:8" x14ac:dyDescent="0.2">
      <c r="A127" s="380" t="s">
        <v>345</v>
      </c>
      <c r="B127" s="456" t="s">
        <v>461</v>
      </c>
      <c r="C127" s="28">
        <v>7210</v>
      </c>
      <c r="D127" s="27" t="s">
        <v>36</v>
      </c>
      <c r="E127" s="26" t="s">
        <v>8</v>
      </c>
      <c r="F127" s="25">
        <v>1</v>
      </c>
      <c r="G127" s="233"/>
      <c r="H127" s="281">
        <v>363</v>
      </c>
    </row>
    <row r="128" spans="1:8" x14ac:dyDescent="0.2">
      <c r="A128" s="380" t="s">
        <v>343</v>
      </c>
      <c r="B128" s="456" t="s">
        <v>462</v>
      </c>
      <c r="C128" s="28">
        <v>7310</v>
      </c>
      <c r="D128" s="27" t="s">
        <v>35</v>
      </c>
      <c r="E128" s="26" t="s">
        <v>3</v>
      </c>
      <c r="F128" s="25">
        <v>4</v>
      </c>
      <c r="G128" s="233"/>
      <c r="H128" s="281">
        <v>295</v>
      </c>
    </row>
    <row r="129" spans="1:8" x14ac:dyDescent="0.2">
      <c r="A129" s="380" t="s">
        <v>362</v>
      </c>
      <c r="B129" s="456" t="s">
        <v>463</v>
      </c>
      <c r="C129" s="28">
        <v>7350</v>
      </c>
      <c r="D129" s="27" t="s">
        <v>34</v>
      </c>
      <c r="E129" s="26" t="s">
        <v>3</v>
      </c>
      <c r="F129" s="25">
        <v>10</v>
      </c>
      <c r="G129" s="233"/>
      <c r="H129" s="281">
        <v>196.75</v>
      </c>
    </row>
    <row r="130" spans="1:8" x14ac:dyDescent="0.2">
      <c r="A130" s="380" t="s">
        <v>343</v>
      </c>
      <c r="B130" s="456" t="s">
        <v>464</v>
      </c>
      <c r="C130" s="28">
        <v>7400</v>
      </c>
      <c r="D130" s="27" t="s">
        <v>33</v>
      </c>
      <c r="E130" s="26" t="s">
        <v>3</v>
      </c>
      <c r="F130" s="25">
        <v>10</v>
      </c>
      <c r="G130" s="233"/>
      <c r="H130" s="281">
        <v>290</v>
      </c>
    </row>
    <row r="131" spans="1:8" x14ac:dyDescent="0.2">
      <c r="A131" s="380" t="s">
        <v>362</v>
      </c>
      <c r="B131" s="456" t="s">
        <v>465</v>
      </c>
      <c r="C131" s="28">
        <v>7450</v>
      </c>
      <c r="D131" s="27" t="s">
        <v>32</v>
      </c>
      <c r="E131" s="26" t="s">
        <v>3</v>
      </c>
      <c r="F131" s="25">
        <v>9</v>
      </c>
      <c r="G131" s="233"/>
      <c r="H131" s="281">
        <v>440</v>
      </c>
    </row>
    <row r="132" spans="1:8" x14ac:dyDescent="0.2">
      <c r="A132" s="380" t="s">
        <v>362</v>
      </c>
      <c r="B132" s="456" t="s">
        <v>465</v>
      </c>
      <c r="C132" s="28">
        <v>7510</v>
      </c>
      <c r="D132" s="27" t="s">
        <v>31</v>
      </c>
      <c r="E132" s="26" t="s">
        <v>3</v>
      </c>
      <c r="F132" s="25">
        <v>11</v>
      </c>
      <c r="G132" s="233"/>
      <c r="H132" s="281">
        <v>350</v>
      </c>
    </row>
    <row r="133" spans="1:8" x14ac:dyDescent="0.2">
      <c r="A133" s="380" t="s">
        <v>349</v>
      </c>
      <c r="B133" s="456" t="s">
        <v>466</v>
      </c>
      <c r="C133" s="28">
        <v>7550</v>
      </c>
      <c r="D133" s="27" t="s">
        <v>30</v>
      </c>
      <c r="E133" s="26" t="s">
        <v>11</v>
      </c>
      <c r="F133" s="25">
        <v>5</v>
      </c>
      <c r="G133" s="233"/>
      <c r="H133" s="281">
        <v>368.8</v>
      </c>
    </row>
    <row r="134" spans="1:8" x14ac:dyDescent="0.2">
      <c r="A134" s="380" t="s">
        <v>384</v>
      </c>
      <c r="B134" s="456" t="s">
        <v>467</v>
      </c>
      <c r="C134" s="28">
        <v>7620</v>
      </c>
      <c r="D134" s="27" t="s">
        <v>29</v>
      </c>
      <c r="E134" s="26" t="s">
        <v>11</v>
      </c>
      <c r="F134" s="25">
        <v>11</v>
      </c>
      <c r="G134" s="233"/>
      <c r="H134" s="281">
        <v>349</v>
      </c>
    </row>
    <row r="135" spans="1:8" x14ac:dyDescent="0.2">
      <c r="A135" s="380" t="s">
        <v>356</v>
      </c>
      <c r="B135" s="456" t="s">
        <v>468</v>
      </c>
      <c r="C135" s="28">
        <v>7640</v>
      </c>
      <c r="D135" s="27" t="s">
        <v>28</v>
      </c>
      <c r="E135" s="26" t="s">
        <v>3</v>
      </c>
      <c r="F135" s="25">
        <v>10</v>
      </c>
      <c r="G135" s="233"/>
      <c r="H135" s="281">
        <v>408</v>
      </c>
    </row>
    <row r="136" spans="1:8" x14ac:dyDescent="0.2">
      <c r="A136" s="380" t="s">
        <v>343</v>
      </c>
      <c r="B136" s="456" t="s">
        <v>469</v>
      </c>
      <c r="C136" s="28">
        <v>7650</v>
      </c>
      <c r="D136" s="27" t="s">
        <v>27</v>
      </c>
      <c r="E136" s="26" t="s">
        <v>3</v>
      </c>
      <c r="F136" s="25">
        <v>10</v>
      </c>
      <c r="G136" s="233"/>
      <c r="H136" s="281">
        <v>206</v>
      </c>
    </row>
    <row r="137" spans="1:8" x14ac:dyDescent="0.2">
      <c r="A137" s="380" t="s">
        <v>341</v>
      </c>
      <c r="B137" s="456" t="s">
        <v>393</v>
      </c>
      <c r="C137" s="28">
        <v>7700</v>
      </c>
      <c r="D137" s="27" t="s">
        <v>26</v>
      </c>
      <c r="E137" s="26" t="s">
        <v>3</v>
      </c>
      <c r="F137" s="25">
        <v>8</v>
      </c>
      <c r="G137" s="233"/>
      <c r="H137" s="281">
        <v>285</v>
      </c>
    </row>
    <row r="138" spans="1:8" x14ac:dyDescent="0.2">
      <c r="A138" s="380" t="s">
        <v>362</v>
      </c>
      <c r="B138" s="456" t="s">
        <v>470</v>
      </c>
      <c r="C138" s="28">
        <v>7750</v>
      </c>
      <c r="D138" s="27" t="s">
        <v>25</v>
      </c>
      <c r="E138" s="26" t="s">
        <v>3</v>
      </c>
      <c r="F138" s="25">
        <v>4</v>
      </c>
      <c r="G138" s="233"/>
      <c r="H138" s="281">
        <v>294</v>
      </c>
    </row>
    <row r="139" spans="1:8" x14ac:dyDescent="0.2">
      <c r="A139" s="380" t="s">
        <v>341</v>
      </c>
      <c r="B139" s="456" t="s">
        <v>438</v>
      </c>
      <c r="C139" s="28">
        <v>7800</v>
      </c>
      <c r="D139" s="27" t="s">
        <v>24</v>
      </c>
      <c r="E139" s="26" t="s">
        <v>3</v>
      </c>
      <c r="F139" s="25">
        <v>9</v>
      </c>
      <c r="G139" s="233"/>
      <c r="H139" s="281">
        <v>283</v>
      </c>
    </row>
    <row r="140" spans="1:8" x14ac:dyDescent="0.2">
      <c r="A140" s="380" t="s">
        <v>343</v>
      </c>
      <c r="B140" s="456" t="s">
        <v>471</v>
      </c>
      <c r="C140" s="28">
        <v>7850</v>
      </c>
      <c r="D140" s="27" t="s">
        <v>23</v>
      </c>
      <c r="E140" s="26" t="s">
        <v>3</v>
      </c>
      <c r="F140" s="25">
        <v>9</v>
      </c>
      <c r="G140" s="233"/>
      <c r="H140" s="281">
        <v>442</v>
      </c>
    </row>
    <row r="141" spans="1:8" x14ac:dyDescent="0.2">
      <c r="A141" s="380" t="s">
        <v>353</v>
      </c>
      <c r="B141" s="456" t="s">
        <v>472</v>
      </c>
      <c r="C141" s="28">
        <v>7900</v>
      </c>
      <c r="D141" s="27" t="s">
        <v>22</v>
      </c>
      <c r="E141" s="26" t="s">
        <v>3</v>
      </c>
      <c r="F141" s="25">
        <v>10</v>
      </c>
      <c r="G141" s="233"/>
      <c r="H141" s="281">
        <v>450</v>
      </c>
    </row>
    <row r="142" spans="1:8" x14ac:dyDescent="0.2">
      <c r="A142" s="380" t="s">
        <v>353</v>
      </c>
      <c r="B142" s="456" t="s">
        <v>473</v>
      </c>
      <c r="C142" s="28">
        <v>7950</v>
      </c>
      <c r="D142" s="27" t="s">
        <v>21</v>
      </c>
      <c r="E142" s="26" t="s">
        <v>3</v>
      </c>
      <c r="F142" s="25">
        <v>9</v>
      </c>
      <c r="G142" s="233"/>
      <c r="H142" s="281">
        <v>240</v>
      </c>
    </row>
    <row r="143" spans="1:8" x14ac:dyDescent="0.2">
      <c r="A143" s="380"/>
      <c r="B143" s="456" t="s">
        <v>434</v>
      </c>
      <c r="C143" s="28">
        <v>8000</v>
      </c>
      <c r="D143" s="33" t="s">
        <v>20</v>
      </c>
      <c r="E143" s="26" t="s">
        <v>8</v>
      </c>
      <c r="F143" s="25">
        <v>3</v>
      </c>
      <c r="G143" s="233"/>
      <c r="H143" s="281">
        <v>364</v>
      </c>
    </row>
    <row r="144" spans="1:8" x14ac:dyDescent="0.2">
      <c r="A144" s="380" t="s">
        <v>353</v>
      </c>
      <c r="B144" s="456" t="s">
        <v>474</v>
      </c>
      <c r="C144" s="28">
        <v>8020</v>
      </c>
      <c r="D144" s="27" t="s">
        <v>19</v>
      </c>
      <c r="E144" s="26" t="s">
        <v>3</v>
      </c>
      <c r="F144" s="25">
        <v>11</v>
      </c>
      <c r="G144" s="233"/>
      <c r="H144" s="281">
        <v>325</v>
      </c>
    </row>
    <row r="145" spans="1:8" x14ac:dyDescent="0.2">
      <c r="A145" s="380" t="s">
        <v>345</v>
      </c>
      <c r="B145" s="456" t="s">
        <v>475</v>
      </c>
      <c r="C145" s="28">
        <v>8050</v>
      </c>
      <c r="D145" s="27" t="s">
        <v>18</v>
      </c>
      <c r="E145" s="26" t="s">
        <v>8</v>
      </c>
      <c r="F145" s="25">
        <v>2</v>
      </c>
      <c r="G145" s="233"/>
      <c r="H145" s="281">
        <v>484</v>
      </c>
    </row>
    <row r="146" spans="1:8" x14ac:dyDescent="0.2">
      <c r="A146" s="380" t="s">
        <v>353</v>
      </c>
      <c r="B146" s="456" t="s">
        <v>476</v>
      </c>
      <c r="C146" s="28">
        <v>8100</v>
      </c>
      <c r="D146" s="27" t="s">
        <v>17</v>
      </c>
      <c r="E146" s="26" t="s">
        <v>3</v>
      </c>
      <c r="F146" s="25">
        <v>9</v>
      </c>
      <c r="G146" s="233"/>
      <c r="H146" s="281">
        <v>180</v>
      </c>
    </row>
    <row r="147" spans="1:8" x14ac:dyDescent="0.2">
      <c r="A147" s="380" t="s">
        <v>353</v>
      </c>
      <c r="B147" s="456" t="s">
        <v>395</v>
      </c>
      <c r="C147" s="28">
        <v>8150</v>
      </c>
      <c r="D147" s="27" t="s">
        <v>16</v>
      </c>
      <c r="E147" s="26" t="s">
        <v>3</v>
      </c>
      <c r="F147" s="25">
        <v>10</v>
      </c>
      <c r="G147" s="233"/>
      <c r="H147" s="281">
        <v>342</v>
      </c>
    </row>
    <row r="148" spans="1:8" x14ac:dyDescent="0.2">
      <c r="A148" s="380" t="s">
        <v>341</v>
      </c>
      <c r="B148" s="456" t="s">
        <v>477</v>
      </c>
      <c r="C148" s="28">
        <v>8200</v>
      </c>
      <c r="D148" s="27" t="s">
        <v>15</v>
      </c>
      <c r="E148" s="26" t="s">
        <v>3</v>
      </c>
      <c r="F148" s="25">
        <v>10</v>
      </c>
      <c r="G148" s="233"/>
      <c r="H148" s="281">
        <v>220</v>
      </c>
    </row>
    <row r="149" spans="1:8" x14ac:dyDescent="0.2">
      <c r="A149" s="380" t="s">
        <v>412</v>
      </c>
      <c r="B149" s="456" t="s">
        <v>478</v>
      </c>
      <c r="C149" s="28">
        <v>8250</v>
      </c>
      <c r="D149" s="27" t="s">
        <v>14</v>
      </c>
      <c r="E149" s="26" t="s">
        <v>8</v>
      </c>
      <c r="F149" s="25">
        <v>2</v>
      </c>
      <c r="G149" s="233"/>
      <c r="H149" s="281">
        <v>515</v>
      </c>
    </row>
    <row r="150" spans="1:8" x14ac:dyDescent="0.2">
      <c r="A150" s="380" t="s">
        <v>420</v>
      </c>
      <c r="B150" s="456" t="s">
        <v>479</v>
      </c>
      <c r="C150" s="28">
        <v>8350</v>
      </c>
      <c r="D150" s="27" t="s">
        <v>13</v>
      </c>
      <c r="E150" s="26" t="s">
        <v>6</v>
      </c>
      <c r="F150" s="25">
        <v>4</v>
      </c>
      <c r="G150" s="233"/>
      <c r="H150" s="281">
        <v>412</v>
      </c>
    </row>
    <row r="151" spans="1:8" x14ac:dyDescent="0.2">
      <c r="A151" s="380" t="s">
        <v>377</v>
      </c>
      <c r="B151" s="456" t="s">
        <v>480</v>
      </c>
      <c r="C151" s="28">
        <v>8400</v>
      </c>
      <c r="D151" s="27" t="s">
        <v>12</v>
      </c>
      <c r="E151" s="26" t="s">
        <v>11</v>
      </c>
      <c r="F151" s="25">
        <v>6</v>
      </c>
      <c r="G151" s="233"/>
      <c r="H151" s="281">
        <v>490</v>
      </c>
    </row>
    <row r="152" spans="1:8" x14ac:dyDescent="0.2">
      <c r="A152" s="380" t="s">
        <v>420</v>
      </c>
      <c r="B152" s="456" t="s">
        <v>481</v>
      </c>
      <c r="C152" s="28">
        <v>8450</v>
      </c>
      <c r="D152" s="27" t="s">
        <v>10</v>
      </c>
      <c r="E152" s="26" t="s">
        <v>6</v>
      </c>
      <c r="F152" s="25">
        <v>5</v>
      </c>
      <c r="G152" s="233"/>
      <c r="H152" s="281">
        <v>399</v>
      </c>
    </row>
    <row r="153" spans="1:8" x14ac:dyDescent="0.2">
      <c r="A153" s="380" t="s">
        <v>345</v>
      </c>
      <c r="B153" s="457" t="s">
        <v>482</v>
      </c>
      <c r="C153" s="28">
        <v>8500</v>
      </c>
      <c r="D153" s="33" t="s">
        <v>9</v>
      </c>
      <c r="E153" s="26" t="s">
        <v>8</v>
      </c>
      <c r="F153" s="25">
        <v>2</v>
      </c>
      <c r="G153" s="233"/>
      <c r="H153" s="281">
        <v>500</v>
      </c>
    </row>
    <row r="154" spans="1:8" x14ac:dyDescent="0.2">
      <c r="A154" s="459" t="s">
        <v>384</v>
      </c>
      <c r="B154" s="456" t="s">
        <v>403</v>
      </c>
      <c r="C154" s="28">
        <v>8550</v>
      </c>
      <c r="D154" s="27" t="s">
        <v>7</v>
      </c>
      <c r="E154" s="26" t="s">
        <v>6</v>
      </c>
      <c r="F154" s="25">
        <v>7</v>
      </c>
      <c r="G154" s="233"/>
      <c r="H154" s="281">
        <v>499</v>
      </c>
    </row>
    <row r="155" spans="1:8" x14ac:dyDescent="0.2">
      <c r="A155" s="380" t="s">
        <v>356</v>
      </c>
      <c r="B155" s="456" t="s">
        <v>483</v>
      </c>
      <c r="C155" s="28">
        <v>8710</v>
      </c>
      <c r="D155" s="33" t="s">
        <v>5</v>
      </c>
      <c r="E155" s="26" t="s">
        <v>3</v>
      </c>
      <c r="F155" s="25">
        <v>11</v>
      </c>
      <c r="G155" s="233"/>
      <c r="H155" s="281">
        <v>352</v>
      </c>
    </row>
    <row r="156" spans="1:8" x14ac:dyDescent="0.2">
      <c r="A156" s="380" t="s">
        <v>356</v>
      </c>
      <c r="B156" s="456" t="s">
        <v>369</v>
      </c>
      <c r="C156" s="28">
        <v>8750</v>
      </c>
      <c r="D156" s="27" t="s">
        <v>4</v>
      </c>
      <c r="E156" s="26" t="s">
        <v>3</v>
      </c>
      <c r="F156" s="25">
        <v>11</v>
      </c>
      <c r="G156" s="233"/>
      <c r="H156" s="281">
        <v>382.5</v>
      </c>
    </row>
    <row r="158" spans="1:8" x14ac:dyDescent="0.2">
      <c r="C158" s="263" t="s">
        <v>223</v>
      </c>
      <c r="D158" s="235" t="s">
        <v>235</v>
      </c>
      <c r="H158" s="322"/>
    </row>
    <row r="159" spans="1:8" x14ac:dyDescent="0.2">
      <c r="D159" s="235" t="s">
        <v>224</v>
      </c>
    </row>
  </sheetData>
  <hyperlinks>
    <hyperlink ref="A62" location="'2009-10'!A160" display="Bottom" xr:uid="{00000000-0004-0000-0900-000000000000}"/>
  </hyperlinks>
  <printOptions horizontalCentered="1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opLeftCell="A24" workbookViewId="0">
      <selection sqref="A1:L56"/>
    </sheetView>
  </sheetViews>
  <sheetFormatPr defaultRowHeight="11.25" x14ac:dyDescent="0.2"/>
  <cols>
    <col min="1" max="1" width="12.85546875" style="56" bestFit="1" customWidth="1"/>
    <col min="2" max="2" width="9" style="56" bestFit="1" customWidth="1"/>
    <col min="3" max="3" width="10.7109375" style="56" bestFit="1" customWidth="1"/>
    <col min="4" max="4" width="9" style="56" bestFit="1" customWidth="1"/>
    <col min="5" max="5" width="15" style="56" bestFit="1" customWidth="1"/>
    <col min="6" max="6" width="1.7109375" style="56" customWidth="1"/>
    <col min="7" max="7" width="20.42578125" style="56" bestFit="1" customWidth="1"/>
    <col min="8" max="10" width="9" style="56" bestFit="1" customWidth="1"/>
    <col min="11" max="11" width="7.7109375" style="56" bestFit="1" customWidth="1"/>
    <col min="12" max="12" width="10.85546875" style="56" bestFit="1" customWidth="1"/>
    <col min="13" max="16384" width="9.140625" style="56"/>
  </cols>
  <sheetData>
    <row r="1" spans="1:17" s="55" customFormat="1" ht="33.75" customHeight="1" x14ac:dyDescent="0.2">
      <c r="A1" s="549" t="s">
        <v>340</v>
      </c>
      <c r="B1" s="549"/>
      <c r="C1" s="549"/>
      <c r="D1" s="549"/>
      <c r="E1" s="549"/>
      <c r="F1" s="549"/>
      <c r="G1" s="549" t="s">
        <v>340</v>
      </c>
      <c r="H1" s="549"/>
      <c r="I1" s="549"/>
      <c r="J1" s="549"/>
      <c r="K1" s="549"/>
      <c r="L1" s="550"/>
    </row>
    <row r="2" spans="1:17" ht="5.25" customHeight="1" x14ac:dyDescent="0.2"/>
    <row r="3" spans="1:17" ht="12.75" x14ac:dyDescent="0.2">
      <c r="A3" s="551" t="s">
        <v>172</v>
      </c>
      <c r="B3" s="551"/>
      <c r="C3" s="551"/>
      <c r="D3" s="551"/>
      <c r="E3" s="551"/>
      <c r="F3" s="551"/>
      <c r="G3" s="551" t="s">
        <v>173</v>
      </c>
      <c r="H3" s="551"/>
      <c r="I3" s="551"/>
      <c r="J3" s="551"/>
      <c r="K3" s="551"/>
      <c r="L3" s="551"/>
    </row>
    <row r="4" spans="1:17" ht="12" x14ac:dyDescent="0.2">
      <c r="G4" s="57"/>
      <c r="H4" s="58" t="s">
        <v>174</v>
      </c>
      <c r="I4" s="58" t="s">
        <v>175</v>
      </c>
      <c r="J4" s="58" t="s">
        <v>176</v>
      </c>
      <c r="K4" s="58" t="s">
        <v>177</v>
      </c>
      <c r="L4" s="58" t="s">
        <v>333</v>
      </c>
    </row>
    <row r="5" spans="1:17" ht="12" x14ac:dyDescent="0.2">
      <c r="A5" s="59" t="s">
        <v>179</v>
      </c>
      <c r="B5" s="60" t="s">
        <v>180</v>
      </c>
      <c r="C5" s="60" t="s">
        <v>257</v>
      </c>
      <c r="D5" s="60" t="s">
        <v>182</v>
      </c>
      <c r="E5" s="61" t="s">
        <v>183</v>
      </c>
      <c r="G5" s="280" t="s">
        <v>184</v>
      </c>
      <c r="H5" s="62">
        <v>152</v>
      </c>
      <c r="I5" s="62">
        <v>38</v>
      </c>
      <c r="J5" s="62">
        <v>13</v>
      </c>
      <c r="K5" s="62">
        <v>21</v>
      </c>
      <c r="L5" s="62">
        <v>80</v>
      </c>
    </row>
    <row r="6" spans="1:17" ht="3" customHeight="1" x14ac:dyDescent="0.2">
      <c r="A6" s="63"/>
      <c r="B6" s="63"/>
      <c r="C6" s="63"/>
      <c r="D6" s="63"/>
      <c r="E6" s="63"/>
      <c r="G6" s="64" t="s">
        <v>184</v>
      </c>
      <c r="H6" s="64">
        <v>152</v>
      </c>
      <c r="I6" s="64">
        <v>38</v>
      </c>
      <c r="J6" s="64">
        <v>13</v>
      </c>
      <c r="K6" s="64">
        <v>21</v>
      </c>
      <c r="L6" s="64">
        <v>80</v>
      </c>
    </row>
    <row r="7" spans="1:17" ht="12" x14ac:dyDescent="0.2">
      <c r="A7" s="59" t="s">
        <v>185</v>
      </c>
      <c r="B7" s="60">
        <f>SUM(B8:B11)</f>
        <v>810398.62599999993</v>
      </c>
      <c r="C7" s="60">
        <f t="shared" ref="C7" si="0">SUM(C8:C11)</f>
        <v>743021.56599999999</v>
      </c>
      <c r="D7" s="60">
        <f>SUM(D8:D11)</f>
        <v>67377.060000000012</v>
      </c>
      <c r="E7" s="61">
        <f>C7/B7</f>
        <v>0.91685936051920214</v>
      </c>
      <c r="G7" s="64" t="s">
        <v>186</v>
      </c>
      <c r="H7" s="321">
        <f>SUM(I7:L7)</f>
        <v>7616595</v>
      </c>
      <c r="I7" s="65">
        <f>'App 1-Services'!I160</f>
        <v>4393861</v>
      </c>
      <c r="J7" s="65">
        <f>'App 1-Services'!I161</f>
        <v>1415829</v>
      </c>
      <c r="K7" s="65">
        <f>'App 1-Services'!I162</f>
        <v>792697</v>
      </c>
      <c r="L7" s="65">
        <f>'App 1-Services'!I163</f>
        <v>1014208</v>
      </c>
      <c r="O7" s="519" t="s">
        <v>510</v>
      </c>
      <c r="P7" s="519" t="s">
        <v>509</v>
      </c>
      <c r="Q7" s="519" t="s">
        <v>190</v>
      </c>
    </row>
    <row r="8" spans="1:17" ht="12" x14ac:dyDescent="0.2">
      <c r="A8" s="66" t="s">
        <v>175</v>
      </c>
      <c r="B8" s="67">
        <f>'App 3-Recycling Rate'!H161</f>
        <v>390401.29599999997</v>
      </c>
      <c r="C8" s="67">
        <f>'App 3-Recycling Rate'!I161</f>
        <v>355948.826</v>
      </c>
      <c r="D8" s="67">
        <f>'App 3-Recycling Rate'!J161</f>
        <v>34452.470000000008</v>
      </c>
      <c r="E8" s="68">
        <f>C8/B8</f>
        <v>0.91175113824417231</v>
      </c>
      <c r="G8" s="64" t="s">
        <v>187</v>
      </c>
      <c r="H8" s="321">
        <f>SUM(I8:L8)</f>
        <v>3072377</v>
      </c>
      <c r="I8" s="65">
        <f>'App 1-Services'!K160</f>
        <v>1626617</v>
      </c>
      <c r="J8" s="65">
        <f>'App 1-Services'!K161</f>
        <v>586962</v>
      </c>
      <c r="K8" s="65">
        <f>'App 1-Services'!K162</f>
        <v>366608</v>
      </c>
      <c r="L8" s="65">
        <f>'App 1-Services'!K163</f>
        <v>492190</v>
      </c>
      <c r="O8" s="520">
        <v>2151078.5800000005</v>
      </c>
      <c r="P8" s="520">
        <v>810826.45400000003</v>
      </c>
      <c r="Q8" s="520">
        <v>745642.34</v>
      </c>
    </row>
    <row r="9" spans="1:17" ht="12" x14ac:dyDescent="0.2">
      <c r="A9" s="66" t="s">
        <v>176</v>
      </c>
      <c r="B9" s="67">
        <f>'App 3-Recycling Rate'!H162</f>
        <v>177210.03</v>
      </c>
      <c r="C9" s="67">
        <f>'App 3-Recycling Rate'!I162</f>
        <v>162778.99000000002</v>
      </c>
      <c r="D9" s="67">
        <f>'App 3-Recycling Rate'!J162</f>
        <v>14431.04</v>
      </c>
      <c r="E9" s="68">
        <f t="shared" ref="E9:E11" si="1">C9/B9</f>
        <v>0.91856533177044219</v>
      </c>
      <c r="G9" s="69"/>
      <c r="H9" s="70"/>
      <c r="I9" s="71"/>
      <c r="J9" s="71"/>
      <c r="K9" s="71"/>
      <c r="L9" s="71"/>
    </row>
    <row r="10" spans="1:17" ht="12.75" x14ac:dyDescent="0.2">
      <c r="A10" s="66" t="s">
        <v>177</v>
      </c>
      <c r="B10" s="67">
        <f>'App 3-Recycling Rate'!H163</f>
        <v>123305.58</v>
      </c>
      <c r="C10" s="67">
        <f>'App 3-Recycling Rate'!I163</f>
        <v>117945.45999999998</v>
      </c>
      <c r="D10" s="67">
        <f>'App 3-Recycling Rate'!J163</f>
        <v>5360.12</v>
      </c>
      <c r="E10" s="68">
        <f t="shared" si="1"/>
        <v>0.95652978559445545</v>
      </c>
      <c r="G10" s="551" t="s">
        <v>188</v>
      </c>
      <c r="H10" s="551"/>
      <c r="I10" s="551"/>
      <c r="J10" s="551"/>
      <c r="K10" s="551"/>
      <c r="L10" s="551"/>
    </row>
    <row r="11" spans="1:17" ht="12" x14ac:dyDescent="0.2">
      <c r="A11" s="66" t="s">
        <v>333</v>
      </c>
      <c r="B11" s="67">
        <f>'App 3-Recycling Rate'!H164</f>
        <v>119481.72</v>
      </c>
      <c r="C11" s="67">
        <f>'App 3-Recycling Rate'!I164</f>
        <v>106348.29000000002</v>
      </c>
      <c r="D11" s="67">
        <f>'App 3-Recycling Rate'!J164</f>
        <v>13133.43</v>
      </c>
      <c r="E11" s="68">
        <f t="shared" si="1"/>
        <v>0.89008000554394451</v>
      </c>
      <c r="G11" s="93" t="s">
        <v>250</v>
      </c>
      <c r="H11" s="84"/>
      <c r="I11" s="72"/>
      <c r="J11" s="72"/>
      <c r="K11" s="72"/>
      <c r="L11" s="72"/>
    </row>
    <row r="12" spans="1:17" ht="12" x14ac:dyDescent="0.2">
      <c r="A12" s="73"/>
      <c r="B12" s="74"/>
      <c r="C12" s="74"/>
      <c r="D12" s="74"/>
      <c r="E12" s="75"/>
      <c r="G12" s="76" t="s">
        <v>189</v>
      </c>
      <c r="H12" s="95">
        <f t="shared" ref="H12:H14" si="2">SUM(I12:L12)</f>
        <v>685540.02</v>
      </c>
      <c r="I12" s="77">
        <f>'App 4-Recyclables'!H161</f>
        <v>372300.31000000006</v>
      </c>
      <c r="J12" s="77">
        <f>'App 4-Recyclables'!H162</f>
        <v>146660.39000000001</v>
      </c>
      <c r="K12" s="77">
        <f>'App 4-Recyclables'!H163</f>
        <v>88764.47</v>
      </c>
      <c r="L12" s="77">
        <f>'App 4-Recyclables'!H164</f>
        <v>77814.850000000006</v>
      </c>
    </row>
    <row r="13" spans="1:17" ht="12" x14ac:dyDescent="0.2">
      <c r="A13" s="59" t="s">
        <v>190</v>
      </c>
      <c r="B13" s="60">
        <f>SUM(B14:B17)</f>
        <v>745642.34</v>
      </c>
      <c r="C13" s="60">
        <f t="shared" ref="C13" si="3">SUM(C14:C17)</f>
        <v>723558.22000000009</v>
      </c>
      <c r="D13" s="60">
        <f t="shared" ref="D13" si="4">SUM(D14:D17)</f>
        <v>22084.12</v>
      </c>
      <c r="E13" s="61">
        <f>C13/B13</f>
        <v>0.97038242222135629</v>
      </c>
      <c r="G13" s="76" t="s">
        <v>191</v>
      </c>
      <c r="H13" s="95">
        <f t="shared" si="2"/>
        <v>107087.28599999999</v>
      </c>
      <c r="I13" s="77">
        <f>'App 4-Recyclables'!L161</f>
        <v>4871.2860000000001</v>
      </c>
      <c r="J13" s="77">
        <f>'App 4-Recyclables'!L162</f>
        <v>28754.23</v>
      </c>
      <c r="K13" s="77">
        <f>'App 4-Recyclables'!L163</f>
        <v>33081.370000000003</v>
      </c>
      <c r="L13" s="77">
        <f>'App 4-Recyclables'!L164</f>
        <v>40380.399999999994</v>
      </c>
    </row>
    <row r="14" spans="1:17" ht="12" x14ac:dyDescent="0.2">
      <c r="A14" s="66" t="s">
        <v>175</v>
      </c>
      <c r="B14" s="67">
        <f>'App 3-Recycling Rate'!K161</f>
        <v>340871.73000000004</v>
      </c>
      <c r="C14" s="67">
        <f>'App 3-Recycling Rate'!L161</f>
        <v>334510.23000000004</v>
      </c>
      <c r="D14" s="67">
        <f>'App 3-Recycling Rate'!M161</f>
        <v>6361.5</v>
      </c>
      <c r="E14" s="68">
        <f>C14/B14</f>
        <v>0.9813375547452996</v>
      </c>
      <c r="G14" s="76" t="s">
        <v>192</v>
      </c>
      <c r="H14" s="95">
        <f t="shared" si="2"/>
        <v>17771.320000000003</v>
      </c>
      <c r="I14" s="77">
        <f>'App 4-Recyclables'!P161</f>
        <v>13229.7</v>
      </c>
      <c r="J14" s="77">
        <f>'App 4-Recyclables'!P162</f>
        <v>1795.4099999999999</v>
      </c>
      <c r="K14" s="77">
        <f>'App 4-Recyclables'!P163</f>
        <v>1459.7400000000002</v>
      </c>
      <c r="L14" s="77">
        <f>'App 4-Recyclables'!P164</f>
        <v>1286.47</v>
      </c>
    </row>
    <row r="15" spans="1:17" ht="12" x14ac:dyDescent="0.2">
      <c r="A15" s="66" t="s">
        <v>176</v>
      </c>
      <c r="B15" s="67">
        <f>'App 3-Recycling Rate'!K162</f>
        <v>170558.91999999998</v>
      </c>
      <c r="C15" s="67">
        <f>'App 3-Recycling Rate'!L162</f>
        <v>169458.96999999997</v>
      </c>
      <c r="D15" s="67">
        <f>'App 3-Recycling Rate'!M162</f>
        <v>1099.9499999999998</v>
      </c>
      <c r="E15" s="68">
        <f t="shared" ref="E15:E17" si="5">C15/B15</f>
        <v>0.9935509089762059</v>
      </c>
      <c r="G15" s="59" t="s">
        <v>193</v>
      </c>
      <c r="H15" s="92">
        <f>SUM(I15:L15)</f>
        <v>810398.62600000005</v>
      </c>
      <c r="I15" s="92">
        <f>SUM(I12:I14)</f>
        <v>390401.29600000009</v>
      </c>
      <c r="J15" s="92">
        <f t="shared" ref="J15:L15" si="6">SUM(J12:J14)</f>
        <v>177210.03000000003</v>
      </c>
      <c r="K15" s="92">
        <f t="shared" si="6"/>
        <v>123305.58</v>
      </c>
      <c r="L15" s="92">
        <f t="shared" si="6"/>
        <v>119481.72</v>
      </c>
    </row>
    <row r="16" spans="1:17" ht="12" x14ac:dyDescent="0.2">
      <c r="A16" s="66" t="s">
        <v>177</v>
      </c>
      <c r="B16" s="67">
        <f>'App 3-Recycling Rate'!K163</f>
        <v>129067.54999999999</v>
      </c>
      <c r="C16" s="67">
        <f>'App 3-Recycling Rate'!L163</f>
        <v>127242.59</v>
      </c>
      <c r="D16" s="67">
        <f>'App 3-Recycling Rate'!M163</f>
        <v>1824.96</v>
      </c>
      <c r="E16" s="68">
        <f t="shared" si="5"/>
        <v>0.98586042734986457</v>
      </c>
      <c r="G16" s="62"/>
      <c r="H16" s="79"/>
      <c r="I16" s="79"/>
      <c r="J16" s="79"/>
      <c r="K16" s="79"/>
      <c r="L16" s="79"/>
    </row>
    <row r="17" spans="1:12" ht="12" x14ac:dyDescent="0.2">
      <c r="A17" s="66" t="s">
        <v>333</v>
      </c>
      <c r="B17" s="67">
        <f>'App 3-Recycling Rate'!K164</f>
        <v>105144.14000000001</v>
      </c>
      <c r="C17" s="67">
        <f>'App 3-Recycling Rate'!L164</f>
        <v>92346.430000000008</v>
      </c>
      <c r="D17" s="67">
        <f>'App 3-Recycling Rate'!M164</f>
        <v>12797.71</v>
      </c>
      <c r="E17" s="68">
        <f t="shared" si="5"/>
        <v>0.87828413452238041</v>
      </c>
      <c r="G17" s="80" t="s">
        <v>194</v>
      </c>
      <c r="H17" s="81">
        <f>(H15*1000)/H7</f>
        <v>106.39907018818776</v>
      </c>
      <c r="I17" s="81">
        <f t="shared" ref="I17:L17" si="7">(I15*1000)/I7</f>
        <v>88.851535358082586</v>
      </c>
      <c r="J17" s="81">
        <f t="shared" si="7"/>
        <v>125.1634413477899</v>
      </c>
      <c r="K17" s="81">
        <f t="shared" si="7"/>
        <v>155.55197004656256</v>
      </c>
      <c r="L17" s="81">
        <f t="shared" si="7"/>
        <v>117.8079052817568</v>
      </c>
    </row>
    <row r="18" spans="1:12" ht="12" x14ac:dyDescent="0.2">
      <c r="A18" s="73"/>
      <c r="B18" s="74"/>
      <c r="C18" s="74"/>
      <c r="D18" s="74"/>
      <c r="E18" s="82"/>
      <c r="G18" s="80" t="s">
        <v>195</v>
      </c>
      <c r="H18" s="81">
        <f>H17/52</f>
        <v>2.0461359651574571</v>
      </c>
      <c r="I18" s="81">
        <f t="shared" ref="I18:L18" si="8">I17/52</f>
        <v>1.708683372270819</v>
      </c>
      <c r="J18" s="81">
        <f t="shared" si="8"/>
        <v>2.4069892566882674</v>
      </c>
      <c r="K18" s="81">
        <f t="shared" si="8"/>
        <v>2.9913840393569724</v>
      </c>
      <c r="L18" s="81">
        <f t="shared" si="8"/>
        <v>2.2655366400337846</v>
      </c>
    </row>
    <row r="19" spans="1:12" ht="12" x14ac:dyDescent="0.2">
      <c r="A19" s="59" t="s">
        <v>196</v>
      </c>
      <c r="B19" s="60">
        <f>SUM(B20:B23)</f>
        <v>2151078.5800000005</v>
      </c>
      <c r="C19" s="60">
        <f t="shared" ref="C19" si="9">SUM(C20:C23)</f>
        <v>295534.08999999997</v>
      </c>
      <c r="D19" s="60">
        <f t="shared" ref="D19" si="10">SUM(D20:D23)</f>
        <v>1855544.49</v>
      </c>
      <c r="E19" s="61">
        <f>C19/B19</f>
        <v>0.13738879311419663</v>
      </c>
      <c r="G19" s="83" t="s">
        <v>197</v>
      </c>
      <c r="H19" s="84">
        <f>(H15*1000)/H8</f>
        <v>263.76926594620386</v>
      </c>
      <c r="I19" s="84">
        <f t="shared" ref="I19:L19" si="11">(I15*1000)/I8</f>
        <v>240.00812483823796</v>
      </c>
      <c r="J19" s="84">
        <f t="shared" si="11"/>
        <v>301.91056661248945</v>
      </c>
      <c r="K19" s="84">
        <f t="shared" si="11"/>
        <v>336.34176013616724</v>
      </c>
      <c r="L19" s="84">
        <f t="shared" si="11"/>
        <v>242.75527743351145</v>
      </c>
    </row>
    <row r="20" spans="1:12" ht="12" x14ac:dyDescent="0.2">
      <c r="A20" s="66" t="s">
        <v>175</v>
      </c>
      <c r="B20" s="67">
        <f>'App 3-Recycling Rate'!N161</f>
        <v>1131346.7200000002</v>
      </c>
      <c r="C20" s="67">
        <f>'App 3-Recycling Rate'!O161</f>
        <v>249801.56</v>
      </c>
      <c r="D20" s="67">
        <f>'App 3-Recycling Rate'!P161</f>
        <v>881545.15999999992</v>
      </c>
      <c r="E20" s="68">
        <f>C20/B20</f>
        <v>0.22080018051406908</v>
      </c>
      <c r="G20" s="83" t="s">
        <v>198</v>
      </c>
      <c r="H20" s="521">
        <f>H19/52</f>
        <v>5.0724858835808435</v>
      </c>
      <c r="I20" s="84">
        <f t="shared" ref="I20:L20" si="12">I19/52</f>
        <v>4.6155408622738072</v>
      </c>
      <c r="J20" s="84">
        <f t="shared" si="12"/>
        <v>5.8059724348555664</v>
      </c>
      <c r="K20" s="84">
        <f t="shared" si="12"/>
        <v>6.4681107718493696</v>
      </c>
      <c r="L20" s="84">
        <f t="shared" si="12"/>
        <v>4.6683707198752202</v>
      </c>
    </row>
    <row r="21" spans="1:12" ht="12" x14ac:dyDescent="0.2">
      <c r="A21" s="66" t="s">
        <v>176</v>
      </c>
      <c r="B21" s="67">
        <f>'App 3-Recycling Rate'!N162</f>
        <v>461253.51</v>
      </c>
      <c r="C21" s="67">
        <f>'App 3-Recycling Rate'!O162</f>
        <v>26994.469999999998</v>
      </c>
      <c r="D21" s="67">
        <f>'App 3-Recycling Rate'!P162</f>
        <v>434259.04</v>
      </c>
      <c r="E21" s="68">
        <f t="shared" ref="E21:E23" si="13">C21/B21</f>
        <v>5.8524150851448256E-2</v>
      </c>
      <c r="G21" s="72"/>
      <c r="H21" s="72"/>
      <c r="I21" s="72"/>
      <c r="J21" s="72"/>
      <c r="K21" s="72"/>
      <c r="L21" s="72"/>
    </row>
    <row r="22" spans="1:12" ht="12" x14ac:dyDescent="0.2">
      <c r="A22" s="66" t="s">
        <v>177</v>
      </c>
      <c r="B22" s="67">
        <f>'App 3-Recycling Rate'!N163</f>
        <v>223405.58000000002</v>
      </c>
      <c r="C22" s="67">
        <f>'App 3-Recycling Rate'!O163</f>
        <v>15391.97</v>
      </c>
      <c r="D22" s="67">
        <f>'App 3-Recycling Rate'!P163</f>
        <v>208013.61000000002</v>
      </c>
      <c r="E22" s="68">
        <f t="shared" si="13"/>
        <v>6.8896980997520285E-2</v>
      </c>
      <c r="G22" s="93" t="s">
        <v>251</v>
      </c>
      <c r="H22" s="84"/>
      <c r="I22" s="72"/>
      <c r="J22" s="72"/>
      <c r="K22" s="72"/>
      <c r="L22" s="72"/>
    </row>
    <row r="23" spans="1:12" ht="12" x14ac:dyDescent="0.2">
      <c r="A23" s="66" t="s">
        <v>333</v>
      </c>
      <c r="B23" s="67">
        <f>'App 3-Recycling Rate'!N164</f>
        <v>335072.77000000008</v>
      </c>
      <c r="C23" s="67">
        <f>'App 3-Recycling Rate'!O164</f>
        <v>3346.0899999999992</v>
      </c>
      <c r="D23" s="67">
        <f>'App 3-Recycling Rate'!P164</f>
        <v>331726.67999999993</v>
      </c>
      <c r="E23" s="68">
        <f t="shared" si="13"/>
        <v>9.9861591259713476E-3</v>
      </c>
      <c r="G23" s="76" t="s">
        <v>189</v>
      </c>
      <c r="H23" s="95">
        <f t="shared" ref="H23:H26" si="14">SUM(I23:L23)</f>
        <v>565635.30999999994</v>
      </c>
      <c r="I23" s="77">
        <f>'App 5-Organics'!H161</f>
        <v>312668.95</v>
      </c>
      <c r="J23" s="77">
        <f>'App 5-Organics'!H162</f>
        <v>123041.11</v>
      </c>
      <c r="K23" s="77">
        <f>'App 5-Organics'!H163</f>
        <v>81888.680000000008</v>
      </c>
      <c r="L23" s="77">
        <f>'App 5-Organics'!H164</f>
        <v>48036.569999999992</v>
      </c>
    </row>
    <row r="24" spans="1:12" ht="12" x14ac:dyDescent="0.2">
      <c r="A24" s="85"/>
      <c r="B24" s="86"/>
      <c r="C24" s="74"/>
      <c r="D24" s="74"/>
      <c r="E24" s="72"/>
      <c r="G24" s="76" t="s">
        <v>191</v>
      </c>
      <c r="H24" s="95">
        <f t="shared" si="14"/>
        <v>151645.57</v>
      </c>
      <c r="I24" s="77">
        <f>'App 5-Organics'!L161</f>
        <v>16693</v>
      </c>
      <c r="J24" s="77">
        <f>'App 5-Organics'!L162</f>
        <v>36251.42</v>
      </c>
      <c r="K24" s="77">
        <f>'App 5-Organics'!L163</f>
        <v>43097.17</v>
      </c>
      <c r="L24" s="77">
        <f>'App 5-Organics'!L164</f>
        <v>55603.979999999996</v>
      </c>
    </row>
    <row r="25" spans="1:12" ht="12" x14ac:dyDescent="0.2">
      <c r="A25" s="59" t="s">
        <v>199</v>
      </c>
      <c r="B25" s="60">
        <f>SUM(B26:B29)</f>
        <v>3707119.5460000001</v>
      </c>
      <c r="C25" s="60">
        <f>SUM(C26:C29)</f>
        <v>1762113.8760000002</v>
      </c>
      <c r="D25" s="60">
        <f>SUM(D26:D29)</f>
        <v>1945005.67</v>
      </c>
      <c r="E25" s="61">
        <f>C25/B25</f>
        <v>0.47533235821901926</v>
      </c>
      <c r="G25" s="76" t="s">
        <v>192</v>
      </c>
      <c r="H25" s="95">
        <f t="shared" si="14"/>
        <v>28361.46</v>
      </c>
      <c r="I25" s="77">
        <f>'App 5-Organics'!P161</f>
        <v>11509.78</v>
      </c>
      <c r="J25" s="77">
        <f>'App 5-Organics'!P162</f>
        <v>11266.39</v>
      </c>
      <c r="K25" s="77">
        <f>'App 5-Organics'!P163</f>
        <v>4081.7</v>
      </c>
      <c r="L25" s="77">
        <f>'App 5-Organics'!P164</f>
        <v>1503.5900000000001</v>
      </c>
    </row>
    <row r="26" spans="1:12" ht="12" x14ac:dyDescent="0.2">
      <c r="A26" s="66" t="s">
        <v>175</v>
      </c>
      <c r="B26" s="60">
        <f>B8+B14+B20</f>
        <v>1862619.7460000003</v>
      </c>
      <c r="C26" s="60">
        <f>C8+C14+C20</f>
        <v>940260.61600000015</v>
      </c>
      <c r="D26" s="60">
        <f t="shared" ref="D26" si="15">D8+D14+D20</f>
        <v>922359.12999999989</v>
      </c>
      <c r="E26" s="68">
        <f>C26/B26</f>
        <v>0.50480545909556784</v>
      </c>
      <c r="G26" s="59" t="s">
        <v>200</v>
      </c>
      <c r="H26" s="92">
        <f t="shared" si="14"/>
        <v>745642.34000000008</v>
      </c>
      <c r="I26" s="92">
        <f>SUM(I23:I25)</f>
        <v>340871.73000000004</v>
      </c>
      <c r="J26" s="92">
        <f t="shared" ref="J26" si="16">SUM(J23:J25)</f>
        <v>170558.91999999998</v>
      </c>
      <c r="K26" s="92">
        <f t="shared" ref="K26" si="17">SUM(K23:K25)</f>
        <v>129067.55</v>
      </c>
      <c r="L26" s="92">
        <f t="shared" ref="L26" si="18">SUM(L23:L25)</f>
        <v>105144.13999999998</v>
      </c>
    </row>
    <row r="27" spans="1:12" ht="12" x14ac:dyDescent="0.2">
      <c r="A27" s="66" t="s">
        <v>176</v>
      </c>
      <c r="B27" s="60">
        <f t="shared" ref="B27:D29" si="19">B9+B15+B21</f>
        <v>809022.46</v>
      </c>
      <c r="C27" s="60">
        <f t="shared" si="19"/>
        <v>359232.42999999993</v>
      </c>
      <c r="D27" s="60">
        <f t="shared" si="19"/>
        <v>449790.02999999997</v>
      </c>
      <c r="E27" s="68">
        <f t="shared" ref="E27:E29" si="20">C27/B27</f>
        <v>0.44403270336895212</v>
      </c>
      <c r="G27" s="62"/>
      <c r="H27" s="79"/>
      <c r="I27" s="79"/>
      <c r="J27" s="79"/>
      <c r="K27" s="79"/>
      <c r="L27" s="79"/>
    </row>
    <row r="28" spans="1:12" ht="12" x14ac:dyDescent="0.2">
      <c r="A28" s="66" t="s">
        <v>177</v>
      </c>
      <c r="B28" s="60">
        <f t="shared" si="19"/>
        <v>475778.71</v>
      </c>
      <c r="C28" s="60">
        <f t="shared" si="19"/>
        <v>260580.02</v>
      </c>
      <c r="D28" s="60">
        <f t="shared" si="19"/>
        <v>215198.69</v>
      </c>
      <c r="E28" s="68">
        <f t="shared" si="20"/>
        <v>0.54769163588677594</v>
      </c>
      <c r="G28" s="80" t="s">
        <v>194</v>
      </c>
      <c r="H28" s="81">
        <f>(H26*1000)/H7</f>
        <v>97.897070803948495</v>
      </c>
      <c r="I28" s="81">
        <f t="shared" ref="I28:L28" si="21">(I26*1000)/I7</f>
        <v>77.579088186904428</v>
      </c>
      <c r="J28" s="81">
        <f t="shared" si="21"/>
        <v>120.46576246142718</v>
      </c>
      <c r="K28" s="81">
        <f t="shared" si="21"/>
        <v>162.82078776632181</v>
      </c>
      <c r="L28" s="81">
        <f t="shared" si="21"/>
        <v>103.67117987631727</v>
      </c>
    </row>
    <row r="29" spans="1:12" ht="12" x14ac:dyDescent="0.2">
      <c r="A29" s="66" t="s">
        <v>333</v>
      </c>
      <c r="B29" s="60">
        <f t="shared" si="19"/>
        <v>559698.63000000012</v>
      </c>
      <c r="C29" s="60">
        <f t="shared" si="19"/>
        <v>202040.81000000003</v>
      </c>
      <c r="D29" s="60">
        <f t="shared" si="19"/>
        <v>357657.81999999995</v>
      </c>
      <c r="E29" s="68">
        <f t="shared" si="20"/>
        <v>0.36098142673674222</v>
      </c>
      <c r="G29" s="80" t="s">
        <v>195</v>
      </c>
      <c r="H29" s="81">
        <f>H28/52</f>
        <v>1.8826359769990095</v>
      </c>
      <c r="I29" s="81">
        <f t="shared" ref="I29" si="22">I28/52</f>
        <v>1.4919055420558545</v>
      </c>
      <c r="J29" s="81">
        <f t="shared" ref="J29" si="23">J28/52</f>
        <v>2.3166492781043688</v>
      </c>
      <c r="K29" s="81">
        <f t="shared" ref="K29" si="24">K28/52</f>
        <v>3.1311689955061888</v>
      </c>
      <c r="L29" s="81">
        <f t="shared" ref="L29" si="25">L28/52</f>
        <v>1.9936765360830244</v>
      </c>
    </row>
    <row r="30" spans="1:12" ht="12" x14ac:dyDescent="0.2">
      <c r="G30" s="83" t="s">
        <v>197</v>
      </c>
      <c r="H30" s="84">
        <f>(H26*1000)/H8</f>
        <v>242.69233235374438</v>
      </c>
      <c r="I30" s="84">
        <f t="shared" ref="I30:L30" si="26">(I26*1000)/I8</f>
        <v>209.55869144365272</v>
      </c>
      <c r="J30" s="84">
        <f t="shared" si="26"/>
        <v>290.57915163162176</v>
      </c>
      <c r="K30" s="84">
        <f t="shared" si="26"/>
        <v>352.05873848906737</v>
      </c>
      <c r="L30" s="84">
        <f t="shared" si="26"/>
        <v>213.6251041264552</v>
      </c>
    </row>
    <row r="31" spans="1:12" ht="12" x14ac:dyDescent="0.2">
      <c r="A31" s="281"/>
      <c r="B31" s="384"/>
      <c r="C31" s="281"/>
      <c r="D31" s="281"/>
      <c r="E31" s="281"/>
      <c r="G31" s="83" t="s">
        <v>198</v>
      </c>
      <c r="H31" s="84">
        <f>H30/52</f>
        <v>4.6671602375720074</v>
      </c>
      <c r="I31" s="84">
        <f t="shared" ref="I31" si="27">I30/52</f>
        <v>4.0299748354548601</v>
      </c>
      <c r="J31" s="84">
        <f t="shared" ref="J31" si="28">J30/52</f>
        <v>5.5880606083004185</v>
      </c>
      <c r="K31" s="84">
        <f t="shared" ref="K31" si="29">K30/52</f>
        <v>6.7703603555589877</v>
      </c>
      <c r="L31" s="84">
        <f t="shared" ref="L31" si="30">L30/52</f>
        <v>4.1081750793549077</v>
      </c>
    </row>
    <row r="32" spans="1:12" ht="12" x14ac:dyDescent="0.2">
      <c r="A32" s="281"/>
      <c r="B32" s="384"/>
      <c r="C32" s="281"/>
      <c r="D32" s="281"/>
      <c r="E32" s="281"/>
      <c r="F32" s="89"/>
      <c r="G32" s="72"/>
      <c r="H32" s="72"/>
      <c r="I32" s="72"/>
      <c r="J32" s="72"/>
      <c r="K32" s="72"/>
      <c r="L32" s="72"/>
    </row>
    <row r="33" spans="1:12" ht="12" x14ac:dyDescent="0.2">
      <c r="A33" s="281"/>
      <c r="B33" s="281"/>
      <c r="C33" s="281"/>
      <c r="D33" s="281"/>
      <c r="E33" s="281"/>
      <c r="G33" s="94" t="s">
        <v>201</v>
      </c>
      <c r="H33" s="60">
        <f>SUM(I33:L33)</f>
        <v>1556040.966</v>
      </c>
      <c r="I33" s="60">
        <f>I15+I26</f>
        <v>731273.02600000007</v>
      </c>
      <c r="J33" s="60">
        <f t="shared" ref="J33:L33" si="31">J15+J26</f>
        <v>347768.95</v>
      </c>
      <c r="K33" s="60">
        <f t="shared" si="31"/>
        <v>252373.13</v>
      </c>
      <c r="L33" s="60">
        <f t="shared" si="31"/>
        <v>224625.86</v>
      </c>
    </row>
    <row r="34" spans="1:12" ht="12" x14ac:dyDescent="0.2">
      <c r="E34" s="281"/>
      <c r="G34" s="72"/>
      <c r="H34" s="72"/>
      <c r="I34" s="72"/>
      <c r="J34" s="72"/>
      <c r="K34" s="72"/>
      <c r="L34" s="72"/>
    </row>
    <row r="35" spans="1:12" ht="12" x14ac:dyDescent="0.2">
      <c r="E35" s="78"/>
      <c r="G35" s="93" t="s">
        <v>249</v>
      </c>
      <c r="H35" s="72"/>
      <c r="I35" s="72"/>
      <c r="J35" s="72"/>
      <c r="K35" s="72"/>
      <c r="L35" s="72"/>
    </row>
    <row r="36" spans="1:12" ht="12" x14ac:dyDescent="0.2">
      <c r="E36" s="78"/>
      <c r="G36" s="76" t="s">
        <v>189</v>
      </c>
      <c r="H36" s="95">
        <f>SUM(I36:L36)</f>
        <v>1707114.5499999998</v>
      </c>
      <c r="I36" s="77">
        <f>'App 6-Residual Waste'!H161</f>
        <v>984680.18</v>
      </c>
      <c r="J36" s="77">
        <f>'App 6-Residual Waste'!H162</f>
        <v>353070.51999999996</v>
      </c>
      <c r="K36" s="77">
        <f>'App 6-Residual Waste'!H163</f>
        <v>153121.4</v>
      </c>
      <c r="L36" s="77">
        <f>'App 6-Residual Waste'!H164</f>
        <v>216242.44999999998</v>
      </c>
    </row>
    <row r="37" spans="1:12" ht="12" x14ac:dyDescent="0.2">
      <c r="E37" s="281"/>
      <c r="G37" s="76" t="s">
        <v>191</v>
      </c>
      <c r="H37" s="95">
        <f t="shared" ref="H37:H38" si="32">SUM(I37:L37)</f>
        <v>234246.2</v>
      </c>
      <c r="I37" s="77">
        <f>'App 6-Residual Waste'!R161</f>
        <v>0</v>
      </c>
      <c r="J37" s="77">
        <f>'App 6-Residual Waste'!R162</f>
        <v>63253.62</v>
      </c>
      <c r="K37" s="275">
        <f>'App 6-Residual Waste'!R163</f>
        <v>58175.439999999988</v>
      </c>
      <c r="L37" s="77">
        <f>'App 6-Residual Waste'!R164</f>
        <v>112817.14</v>
      </c>
    </row>
    <row r="38" spans="1:12" ht="12" x14ac:dyDescent="0.2">
      <c r="E38" s="281"/>
      <c r="G38" s="76" t="s">
        <v>192</v>
      </c>
      <c r="H38" s="95">
        <f t="shared" si="32"/>
        <v>209717.83</v>
      </c>
      <c r="I38" s="90">
        <f>'App 6-Residual Waste'!Y161</f>
        <v>146666.54</v>
      </c>
      <c r="J38" s="90">
        <f>'App 6-Residual Waste'!Y162</f>
        <v>44929.369999999995</v>
      </c>
      <c r="K38" s="90">
        <f>'App 6-Residual Waste'!Y163</f>
        <v>12108.74</v>
      </c>
      <c r="L38" s="90">
        <f>'App 6-Residual Waste'!Y164</f>
        <v>6013.1799999999994</v>
      </c>
    </row>
    <row r="39" spans="1:12" ht="12" x14ac:dyDescent="0.2">
      <c r="E39" s="281"/>
      <c r="G39" s="59" t="s">
        <v>202</v>
      </c>
      <c r="H39" s="92">
        <f>SUM(I39:L39)</f>
        <v>2151078.58</v>
      </c>
      <c r="I39" s="92">
        <f>SUM(I36:I38)</f>
        <v>1131346.72</v>
      </c>
      <c r="J39" s="92">
        <f t="shared" ref="J39:L39" si="33">SUM(J36:J38)</f>
        <v>461253.50999999995</v>
      </c>
      <c r="K39" s="92">
        <f t="shared" si="33"/>
        <v>223405.57999999996</v>
      </c>
      <c r="L39" s="92">
        <f t="shared" si="33"/>
        <v>335072.76999999996</v>
      </c>
    </row>
    <row r="40" spans="1:12" ht="12" x14ac:dyDescent="0.2">
      <c r="E40" s="281"/>
      <c r="G40" s="88"/>
      <c r="H40" s="88"/>
      <c r="I40" s="88"/>
      <c r="J40" s="88"/>
      <c r="K40" s="88"/>
      <c r="L40" s="88"/>
    </row>
    <row r="41" spans="1:12" ht="12" x14ac:dyDescent="0.2">
      <c r="G41" s="80" t="s">
        <v>194</v>
      </c>
      <c r="H41" s="81">
        <f>(H39*1000)/H$7</f>
        <v>282.41997638052175</v>
      </c>
      <c r="I41" s="81">
        <f t="shared" ref="I41:L41" si="34">(I39*1000)/I$7</f>
        <v>257.48350255049036</v>
      </c>
      <c r="J41" s="81">
        <f t="shared" si="34"/>
        <v>325.78334671771796</v>
      </c>
      <c r="K41" s="81">
        <f t="shared" si="34"/>
        <v>281.82972813067283</v>
      </c>
      <c r="L41" s="81">
        <f t="shared" si="34"/>
        <v>330.3787487379314</v>
      </c>
    </row>
    <row r="42" spans="1:12" ht="12" x14ac:dyDescent="0.2">
      <c r="G42" s="80" t="s">
        <v>195</v>
      </c>
      <c r="H42" s="81">
        <f>H41/52</f>
        <v>5.4311533919331101</v>
      </c>
      <c r="I42" s="81">
        <f t="shared" ref="I42" si="35">I41/52</f>
        <v>4.9516058182786606</v>
      </c>
      <c r="J42" s="81">
        <f t="shared" ref="J42" si="36">J41/52</f>
        <v>6.2650643599561144</v>
      </c>
      <c r="K42" s="81">
        <f t="shared" ref="K42" si="37">K41/52</f>
        <v>5.4198024640514006</v>
      </c>
      <c r="L42" s="81">
        <f t="shared" ref="L42" si="38">L41/52</f>
        <v>6.3534374757294501</v>
      </c>
    </row>
    <row r="43" spans="1:12" ht="12" x14ac:dyDescent="0.2">
      <c r="G43" s="83" t="s">
        <v>197</v>
      </c>
      <c r="H43" s="84">
        <f>(H39*1000)/H$8</f>
        <v>700.1349704154145</v>
      </c>
      <c r="I43" s="84">
        <f t="shared" ref="I43:L43" si="39">(I39*1000)/I$8</f>
        <v>695.52126898956544</v>
      </c>
      <c r="J43" s="84">
        <f t="shared" si="39"/>
        <v>785.83197890153019</v>
      </c>
      <c r="K43" s="84">
        <f t="shared" si="39"/>
        <v>609.38544712608552</v>
      </c>
      <c r="L43" s="84">
        <f t="shared" si="39"/>
        <v>680.7793128669822</v>
      </c>
    </row>
    <row r="44" spans="1:12" ht="12" x14ac:dyDescent="0.2">
      <c r="G44" s="83" t="s">
        <v>198</v>
      </c>
      <c r="H44" s="84">
        <f>H43/52</f>
        <v>13.46413404645028</v>
      </c>
      <c r="I44" s="84">
        <f t="shared" ref="I44" si="40">I43/52</f>
        <v>13.375409019030105</v>
      </c>
      <c r="J44" s="84">
        <f t="shared" ref="J44" si="41">J43/52</f>
        <v>15.112153440414042</v>
      </c>
      <c r="K44" s="84">
        <f t="shared" ref="K44" si="42">K43/52</f>
        <v>11.718950906270875</v>
      </c>
      <c r="L44" s="84">
        <f t="shared" ref="L44" si="43">L43/52</f>
        <v>13.091909862826581</v>
      </c>
    </row>
    <row r="45" spans="1:12" ht="12" x14ac:dyDescent="0.2">
      <c r="E45" s="281"/>
      <c r="F45" s="88"/>
      <c r="G45" s="72"/>
      <c r="H45" s="72"/>
      <c r="I45" s="72"/>
      <c r="J45" s="72"/>
      <c r="K45" s="72"/>
      <c r="L45" s="72"/>
    </row>
    <row r="46" spans="1:12" ht="12" customHeight="1" x14ac:dyDescent="0.2">
      <c r="E46" s="281"/>
      <c r="G46" s="59" t="s">
        <v>199</v>
      </c>
      <c r="H46" s="72"/>
      <c r="I46" s="72"/>
      <c r="J46" s="72"/>
      <c r="K46" s="72"/>
      <c r="L46" s="72"/>
    </row>
    <row r="47" spans="1:12" ht="12" x14ac:dyDescent="0.2">
      <c r="E47" s="281"/>
      <c r="G47" s="76" t="s">
        <v>189</v>
      </c>
      <c r="H47" s="95">
        <f>H36+H23+H12</f>
        <v>2958289.88</v>
      </c>
      <c r="I47" s="77">
        <f t="shared" ref="H47:L49" si="44">I36+I23+I12</f>
        <v>1669649.4400000002</v>
      </c>
      <c r="J47" s="77">
        <f t="shared" si="44"/>
        <v>622772.02</v>
      </c>
      <c r="K47" s="77">
        <f t="shared" si="44"/>
        <v>323774.55000000005</v>
      </c>
      <c r="L47" s="77">
        <f t="shared" si="44"/>
        <v>342093.87</v>
      </c>
    </row>
    <row r="48" spans="1:12" ht="12" x14ac:dyDescent="0.2">
      <c r="E48" s="281"/>
      <c r="G48" s="76" t="s">
        <v>191</v>
      </c>
      <c r="H48" s="95">
        <f t="shared" si="44"/>
        <v>492979.05599999998</v>
      </c>
      <c r="I48" s="77">
        <f t="shared" si="44"/>
        <v>21564.286</v>
      </c>
      <c r="J48" s="77">
        <f t="shared" si="44"/>
        <v>128259.27</v>
      </c>
      <c r="K48" s="77">
        <f t="shared" si="44"/>
        <v>134353.97999999998</v>
      </c>
      <c r="L48" s="77">
        <f t="shared" si="44"/>
        <v>208801.52</v>
      </c>
    </row>
    <row r="49" spans="3:12" ht="12" x14ac:dyDescent="0.2">
      <c r="G49" s="76" t="s">
        <v>192</v>
      </c>
      <c r="H49" s="95">
        <f t="shared" si="44"/>
        <v>255850.61</v>
      </c>
      <c r="I49" s="77">
        <f t="shared" si="44"/>
        <v>171406.02000000002</v>
      </c>
      <c r="J49" s="77">
        <f t="shared" si="44"/>
        <v>57991.17</v>
      </c>
      <c r="K49" s="77">
        <f t="shared" si="44"/>
        <v>17650.18</v>
      </c>
      <c r="L49" s="77">
        <f t="shared" si="44"/>
        <v>8803.24</v>
      </c>
    </row>
    <row r="50" spans="3:12" ht="12" x14ac:dyDescent="0.2">
      <c r="E50" s="282"/>
      <c r="G50" s="59" t="s">
        <v>199</v>
      </c>
      <c r="H50" s="92">
        <f>SUM(I50:L50)</f>
        <v>3707119.5460000001</v>
      </c>
      <c r="I50" s="92">
        <f>I33+I39</f>
        <v>1862619.746</v>
      </c>
      <c r="J50" s="92">
        <f>J33+J39</f>
        <v>809022.46</v>
      </c>
      <c r="K50" s="92">
        <f>K33+K39</f>
        <v>475778.70999999996</v>
      </c>
      <c r="L50" s="92">
        <f>L33+L39</f>
        <v>559698.62999999989</v>
      </c>
    </row>
    <row r="51" spans="3:12" ht="12.75" x14ac:dyDescent="0.2">
      <c r="C51" s="87"/>
      <c r="G51" s="91"/>
    </row>
    <row r="52" spans="3:12" ht="12" x14ac:dyDescent="0.2">
      <c r="C52" s="87"/>
      <c r="G52" s="80" t="s">
        <v>194</v>
      </c>
      <c r="H52" s="81">
        <f>(H50*1000)/H$7</f>
        <v>486.716117372658</v>
      </c>
      <c r="I52" s="81">
        <f t="shared" ref="I52:L52" si="45">(I50*1000)/I$7</f>
        <v>423.91412609547729</v>
      </c>
      <c r="J52" s="81">
        <f t="shared" si="45"/>
        <v>571.41255052693509</v>
      </c>
      <c r="K52" s="81">
        <f t="shared" si="45"/>
        <v>600.20248594355712</v>
      </c>
      <c r="L52" s="81">
        <f t="shared" si="45"/>
        <v>551.85783389600545</v>
      </c>
    </row>
    <row r="53" spans="3:12" ht="12" x14ac:dyDescent="0.2">
      <c r="C53" s="325"/>
      <c r="G53" s="80" t="s">
        <v>195</v>
      </c>
      <c r="H53" s="81">
        <f>H52/52</f>
        <v>9.3599253340895778</v>
      </c>
      <c r="I53" s="81">
        <f t="shared" ref="I53:L53" si="46">I52/52</f>
        <v>8.1521947326053326</v>
      </c>
      <c r="J53" s="81">
        <f t="shared" si="46"/>
        <v>10.988702894748752</v>
      </c>
      <c r="K53" s="81">
        <f t="shared" si="46"/>
        <v>11.54235549891456</v>
      </c>
      <c r="L53" s="81">
        <f t="shared" si="46"/>
        <v>10.612650651846259</v>
      </c>
    </row>
    <row r="54" spans="3:12" ht="12" x14ac:dyDescent="0.2">
      <c r="C54" s="325"/>
      <c r="G54" s="83" t="s">
        <v>197</v>
      </c>
      <c r="H54" s="84">
        <f>(H50*1000)/H$8</f>
        <v>1206.5965687153628</v>
      </c>
      <c r="I54" s="84">
        <f t="shared" ref="I54:L54" si="47">(I50*1000)/I$8</f>
        <v>1145.0880852714561</v>
      </c>
      <c r="J54" s="84">
        <f>(J50*1000)/J$8</f>
        <v>1378.3216971456416</v>
      </c>
      <c r="K54" s="84">
        <f t="shared" si="47"/>
        <v>1297.78594575132</v>
      </c>
      <c r="L54" s="84">
        <f t="shared" si="47"/>
        <v>1137.1596944269486</v>
      </c>
    </row>
    <row r="55" spans="3:12" ht="12" x14ac:dyDescent="0.2">
      <c r="G55" s="83" t="s">
        <v>198</v>
      </c>
      <c r="H55" s="84">
        <f>H54/52</f>
        <v>23.203780167603131</v>
      </c>
      <c r="I55" s="84">
        <f t="shared" ref="I55:L55" si="48">I54/52</f>
        <v>22.020924716758771</v>
      </c>
      <c r="J55" s="84">
        <f t="shared" si="48"/>
        <v>26.50618648357003</v>
      </c>
      <c r="K55" s="84">
        <f t="shared" si="48"/>
        <v>24.957422033679229</v>
      </c>
      <c r="L55" s="84">
        <f t="shared" si="48"/>
        <v>21.868455662056704</v>
      </c>
    </row>
    <row r="56" spans="3:12" ht="12" x14ac:dyDescent="0.2">
      <c r="C56" s="325"/>
      <c r="H56" s="58" t="s">
        <v>174</v>
      </c>
      <c r="I56" s="58" t="s">
        <v>175</v>
      </c>
      <c r="J56" s="58" t="s">
        <v>176</v>
      </c>
      <c r="K56" s="58" t="s">
        <v>177</v>
      </c>
      <c r="L56" s="58" t="s">
        <v>333</v>
      </c>
    </row>
  </sheetData>
  <mergeCells count="5">
    <mergeCell ref="A1:F1"/>
    <mergeCell ref="G1:L1"/>
    <mergeCell ref="A3:F3"/>
    <mergeCell ref="G3:L3"/>
    <mergeCell ref="G10:L10"/>
  </mergeCells>
  <pageMargins left="0.25" right="0.25" top="0.75" bottom="0.75" header="0.3" footer="0.3"/>
  <pageSetup paperSize="9" scale="81" orientation="portrait" r:id="rId1"/>
  <headerFooter alignWithMargins="0"/>
  <ignoredErrors>
    <ignoredError sqref="H20:L20 I30:L30 I43:L43 I19:L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93"/>
  <sheetViews>
    <sheetView zoomScaleNormal="100" zoomScaleSheetLayoutView="100" workbookViewId="0">
      <pane xSplit="4" ySplit="5" topLeftCell="E26" activePane="bottomRight" state="frozen"/>
      <selection pane="topRight" activeCell="C1" sqref="C1"/>
      <selection pane="bottomLeft" activeCell="A6" sqref="A6"/>
      <selection pane="bottomRight" activeCell="H157" sqref="H157"/>
    </sheetView>
  </sheetViews>
  <sheetFormatPr defaultRowHeight="12.75" x14ac:dyDescent="0.2"/>
  <cols>
    <col min="1" max="1" width="9.140625" style="56"/>
    <col min="2" max="2" width="11.28515625" style="116" customWidth="1"/>
    <col min="3" max="3" width="4.42578125" style="116" bestFit="1" customWidth="1"/>
    <col min="4" max="4" width="19" style="116" bestFit="1" customWidth="1"/>
    <col min="5" max="5" width="3" style="116" bestFit="1" customWidth="1"/>
    <col min="6" max="6" width="3" style="139" bestFit="1" customWidth="1"/>
    <col min="7" max="7" width="0.85546875" style="140" customWidth="1"/>
    <col min="8" max="8" width="8.42578125" style="141" bestFit="1" customWidth="1"/>
    <col min="9" max="9" width="9.42578125" style="141" bestFit="1" customWidth="1"/>
    <col min="10" max="11" width="8.42578125" style="141" bestFit="1" customWidth="1"/>
    <col min="12" max="12" width="9.42578125" style="141" bestFit="1" customWidth="1"/>
    <col min="13" max="13" width="8.42578125" style="141" bestFit="1" customWidth="1"/>
    <col min="14" max="14" width="9.5703125" style="141" bestFit="1" customWidth="1"/>
    <col min="15" max="15" width="9.42578125" style="141" bestFit="1" customWidth="1"/>
    <col min="16" max="16" width="9" style="141" bestFit="1" customWidth="1"/>
    <col min="17" max="17" width="0.85546875" style="141" customWidth="1"/>
    <col min="18" max="19" width="9.85546875" style="116" customWidth="1"/>
    <col min="20" max="20" width="9" style="116" customWidth="1"/>
    <col min="21" max="21" width="8.7109375" style="116" customWidth="1"/>
    <col min="22" max="22" width="1.7109375" style="116" customWidth="1"/>
    <col min="23" max="24" width="9.140625" style="56"/>
    <col min="25" max="16384" width="9.140625" style="116"/>
  </cols>
  <sheetData>
    <row r="1" spans="1:24" s="96" customFormat="1" ht="15.75" x14ac:dyDescent="0.25">
      <c r="A1" s="460"/>
      <c r="B1" s="379"/>
      <c r="C1" s="569" t="s">
        <v>282</v>
      </c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70"/>
      <c r="W1" s="55"/>
      <c r="X1" s="55"/>
    </row>
    <row r="2" spans="1:24" s="102" customFormat="1" ht="15.75" x14ac:dyDescent="0.25">
      <c r="A2" s="461"/>
      <c r="B2" s="383"/>
      <c r="C2" s="97"/>
      <c r="D2" s="98"/>
      <c r="E2" s="98"/>
      <c r="F2" s="98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R2" s="101"/>
      <c r="S2" s="101"/>
      <c r="T2" s="101"/>
      <c r="U2" s="101"/>
      <c r="W2" s="515"/>
      <c r="X2" s="515"/>
    </row>
    <row r="3" spans="1:24" s="107" customFormat="1" ht="15.75" customHeight="1" x14ac:dyDescent="0.25">
      <c r="A3" s="142"/>
      <c r="C3" s="103"/>
      <c r="D3" s="104"/>
      <c r="E3" s="98"/>
      <c r="F3" s="98"/>
      <c r="G3" s="106"/>
      <c r="H3" s="571" t="s">
        <v>236</v>
      </c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3"/>
      <c r="W3" s="142"/>
      <c r="X3" s="142"/>
    </row>
    <row r="4" spans="1:24" s="107" customFormat="1" ht="15.75" customHeight="1" x14ac:dyDescent="0.25">
      <c r="A4" s="142"/>
      <c r="C4" s="103"/>
      <c r="D4" s="104"/>
      <c r="E4" s="98"/>
      <c r="F4" s="98"/>
      <c r="G4" s="108"/>
      <c r="H4" s="574" t="s">
        <v>185</v>
      </c>
      <c r="I4" s="574"/>
      <c r="J4" s="574"/>
      <c r="K4" s="574" t="s">
        <v>190</v>
      </c>
      <c r="L4" s="574"/>
      <c r="M4" s="574"/>
      <c r="N4" s="574" t="s">
        <v>196</v>
      </c>
      <c r="O4" s="574"/>
      <c r="P4" s="574"/>
      <c r="Q4" s="109"/>
      <c r="R4" s="575" t="s">
        <v>203</v>
      </c>
      <c r="S4" s="577" t="s">
        <v>506</v>
      </c>
      <c r="T4" s="578" t="s">
        <v>204</v>
      </c>
      <c r="U4" s="579" t="s">
        <v>183</v>
      </c>
      <c r="W4" s="142"/>
      <c r="X4" s="142"/>
    </row>
    <row r="5" spans="1:24" ht="49.5" x14ac:dyDescent="0.25">
      <c r="A5" s="181" t="s">
        <v>276</v>
      </c>
      <c r="B5" s="458" t="s">
        <v>484</v>
      </c>
      <c r="C5" s="110" t="s">
        <v>169</v>
      </c>
      <c r="D5" s="111" t="s">
        <v>168</v>
      </c>
      <c r="E5" s="112" t="s">
        <v>167</v>
      </c>
      <c r="F5" s="113" t="s">
        <v>166</v>
      </c>
      <c r="G5" s="114"/>
      <c r="H5" s="115" t="s">
        <v>180</v>
      </c>
      <c r="I5" s="115" t="s">
        <v>257</v>
      </c>
      <c r="J5" s="115" t="s">
        <v>182</v>
      </c>
      <c r="K5" s="115" t="s">
        <v>180</v>
      </c>
      <c r="L5" s="115" t="s">
        <v>257</v>
      </c>
      <c r="M5" s="115" t="s">
        <v>182</v>
      </c>
      <c r="N5" s="115" t="s">
        <v>180</v>
      </c>
      <c r="O5" s="115" t="s">
        <v>257</v>
      </c>
      <c r="P5" s="115" t="s">
        <v>182</v>
      </c>
      <c r="Q5" s="109"/>
      <c r="R5" s="576"/>
      <c r="S5" s="577"/>
      <c r="T5" s="578"/>
      <c r="U5" s="580"/>
      <c r="W5" s="455" t="s">
        <v>507</v>
      </c>
      <c r="X5" s="455" t="s">
        <v>508</v>
      </c>
    </row>
    <row r="6" spans="1:24" ht="15.75" x14ac:dyDescent="0.25">
      <c r="A6" s="380" t="s">
        <v>341</v>
      </c>
      <c r="B6" s="456" t="s">
        <v>342</v>
      </c>
      <c r="C6" s="117">
        <v>60</v>
      </c>
      <c r="D6" s="118" t="s">
        <v>158</v>
      </c>
      <c r="E6" s="119" t="s">
        <v>3</v>
      </c>
      <c r="F6" s="120">
        <v>4</v>
      </c>
      <c r="G6" s="121"/>
      <c r="H6" s="122">
        <f>'App 4-Recyclables'!H5+'App 4-Recyclables'!L5+'App 4-Recyclables'!P5</f>
        <v>6343.85</v>
      </c>
      <c r="I6" s="122">
        <f>'App 4-Recyclables'!I5+'App 4-Recyclables'!M5+'App 4-Recyclables'!Q5</f>
        <v>6087.95</v>
      </c>
      <c r="J6" s="122">
        <f>'App 4-Recyclables'!J5+'App 4-Recyclables'!N5+'App 4-Recyclables'!R5</f>
        <v>255.9</v>
      </c>
      <c r="K6" s="122">
        <f>'App 5-Organics'!H5+'App 5-Organics'!L5+'App 5-Organics'!P5</f>
        <v>12599.869999999999</v>
      </c>
      <c r="L6" s="122">
        <f>'App 5-Organics'!I5+'App 5-Organics'!M5+'App 5-Organics'!Q5</f>
        <v>12499.869999999999</v>
      </c>
      <c r="M6" s="122">
        <f>'App 5-Organics'!J5+'App 5-Organics'!N5+'App 5-Organics'!R5</f>
        <v>100</v>
      </c>
      <c r="N6" s="273">
        <f>'App 6-Residual Waste'!H5+'App 6-Residual Waste'!R5+'App 6-Residual Waste'!Y5</f>
        <v>12210.31</v>
      </c>
      <c r="O6" s="273">
        <f>'App 6-Residual Waste'!I5+'App 6-Residual Waste'!S5+'App 6-Residual Waste'!Z5</f>
        <v>0</v>
      </c>
      <c r="P6" s="273">
        <f>'App 6-Residual Waste'!J5+'App 6-Residual Waste'!T5+'App 6-Residual Waste'!AA5</f>
        <v>12210.31</v>
      </c>
      <c r="Q6" s="272"/>
      <c r="R6" s="273">
        <f t="shared" ref="R6:R37" si="0">H6+K6+N6</f>
        <v>31154.03</v>
      </c>
      <c r="S6" s="273">
        <f t="shared" ref="S6:S37" si="1">I6+L6+O6</f>
        <v>18587.82</v>
      </c>
      <c r="T6" s="273">
        <f t="shared" ref="T6:T37" si="2">J6+M6+P6</f>
        <v>12566.21</v>
      </c>
      <c r="U6" s="274">
        <f t="shared" ref="U6:U37" si="3">S6/R6</f>
        <v>0.59664255314641479</v>
      </c>
      <c r="W6" s="516">
        <f>(R6*1000)/'App 1-Services'!I4/52</f>
        <v>11.583387369754872</v>
      </c>
      <c r="X6" s="516">
        <f>(R6*1000)/'App 1-Services'!K4/52</f>
        <v>26.338240714751901</v>
      </c>
    </row>
    <row r="7" spans="1:24" ht="15.75" x14ac:dyDescent="0.25">
      <c r="A7" s="380" t="s">
        <v>343</v>
      </c>
      <c r="B7" s="456" t="s">
        <v>344</v>
      </c>
      <c r="C7" s="117">
        <v>110</v>
      </c>
      <c r="D7" s="118" t="s">
        <v>157</v>
      </c>
      <c r="E7" s="119" t="s">
        <v>3</v>
      </c>
      <c r="F7" s="120">
        <v>4</v>
      </c>
      <c r="G7" s="121"/>
      <c r="H7" s="122">
        <f>'App 4-Recyclables'!H6+'App 4-Recyclables'!L6+'App 4-Recyclables'!P6</f>
        <v>3921.64</v>
      </c>
      <c r="I7" s="122">
        <f>'App 4-Recyclables'!I6+'App 4-Recyclables'!M6+'App 4-Recyclables'!Q6</f>
        <v>3767.65</v>
      </c>
      <c r="J7" s="122">
        <f>'App 4-Recyclables'!J6+'App 4-Recyclables'!N6+'App 4-Recyclables'!R6</f>
        <v>153.99</v>
      </c>
      <c r="K7" s="122">
        <f>'App 5-Organics'!H6+'App 5-Organics'!L6+'App 5-Organics'!P6</f>
        <v>3949.12</v>
      </c>
      <c r="L7" s="122">
        <f>'App 5-Organics'!I6+'App 5-Organics'!M6+'App 5-Organics'!Q6</f>
        <v>3909.62</v>
      </c>
      <c r="M7" s="122">
        <f>'App 5-Organics'!J6+'App 5-Organics'!N6+'App 5-Organics'!R6</f>
        <v>39.5</v>
      </c>
      <c r="N7" s="273">
        <f>'App 6-Residual Waste'!H6+'App 6-Residual Waste'!R6+'App 6-Residual Waste'!Y6</f>
        <v>6631.49</v>
      </c>
      <c r="O7" s="273">
        <f>'App 6-Residual Waste'!I6+'App 6-Residual Waste'!S6+'App 6-Residual Waste'!Z6</f>
        <v>0</v>
      </c>
      <c r="P7" s="273">
        <f>'App 6-Residual Waste'!J6+'App 6-Residual Waste'!T6+'App 6-Residual Waste'!AA6</f>
        <v>6631.49</v>
      </c>
      <c r="Q7" s="272"/>
      <c r="R7" s="273">
        <f t="shared" si="0"/>
        <v>14502.25</v>
      </c>
      <c r="S7" s="273">
        <f t="shared" si="1"/>
        <v>7677.27</v>
      </c>
      <c r="T7" s="273">
        <f t="shared" si="2"/>
        <v>6824.98</v>
      </c>
      <c r="U7" s="274">
        <f t="shared" si="3"/>
        <v>0.52938475064214174</v>
      </c>
      <c r="W7" s="516">
        <f>(R7*1000)/'App 1-Services'!I5/52</f>
        <v>11.015460268462085</v>
      </c>
      <c r="X7" s="516">
        <f>(R7*1000)/'App 1-Services'!K5/52</f>
        <v>26.565957618300921</v>
      </c>
    </row>
    <row r="8" spans="1:24" ht="15.75" x14ac:dyDescent="0.25">
      <c r="A8" s="380" t="s">
        <v>345</v>
      </c>
      <c r="B8" s="456" t="s">
        <v>346</v>
      </c>
      <c r="C8" s="117">
        <v>150</v>
      </c>
      <c r="D8" s="118" t="s">
        <v>156</v>
      </c>
      <c r="E8" s="119" t="s">
        <v>8</v>
      </c>
      <c r="F8" s="120">
        <v>2</v>
      </c>
      <c r="G8" s="121"/>
      <c r="H8" s="122">
        <f>'App 4-Recyclables'!H7+'App 4-Recyclables'!L7+'App 4-Recyclables'!P7</f>
        <v>3666.4700000000003</v>
      </c>
      <c r="I8" s="122">
        <f>'App 4-Recyclables'!I7+'App 4-Recyclables'!M7+'App 4-Recyclables'!Q7</f>
        <v>3658.98</v>
      </c>
      <c r="J8" s="122">
        <f>'App 4-Recyclables'!J7+'App 4-Recyclables'!N7+'App 4-Recyclables'!R7</f>
        <v>7.49</v>
      </c>
      <c r="K8" s="122">
        <f>'App 5-Organics'!H7+'App 5-Organics'!L7+'App 5-Organics'!P7</f>
        <v>1905.8</v>
      </c>
      <c r="L8" s="122">
        <f>'App 5-Organics'!I7+'App 5-Organics'!M7+'App 5-Organics'!Q7</f>
        <v>1905.8</v>
      </c>
      <c r="M8" s="122">
        <f>'App 5-Organics'!J7+'App 5-Organics'!N7+'App 5-Organics'!R7</f>
        <v>0</v>
      </c>
      <c r="N8" s="273">
        <f>'App 6-Residual Waste'!H7+'App 6-Residual Waste'!R7+'App 6-Residual Waste'!Y7</f>
        <v>11959</v>
      </c>
      <c r="O8" s="273">
        <f>'App 6-Residual Waste'!I7+'App 6-Residual Waste'!S7+'App 6-Residual Waste'!Z7</f>
        <v>0</v>
      </c>
      <c r="P8" s="273">
        <f>'App 6-Residual Waste'!J7+'App 6-Residual Waste'!T7+'App 6-Residual Waste'!AA7</f>
        <v>11959</v>
      </c>
      <c r="Q8" s="272"/>
      <c r="R8" s="273">
        <f t="shared" si="0"/>
        <v>17531.27</v>
      </c>
      <c r="S8" s="273">
        <f t="shared" si="1"/>
        <v>5564.78</v>
      </c>
      <c r="T8" s="273">
        <f t="shared" si="2"/>
        <v>11966.49</v>
      </c>
      <c r="U8" s="274">
        <f t="shared" si="3"/>
        <v>0.31742024394125468</v>
      </c>
      <c r="W8" s="516">
        <f>(R8*1000)/'App 1-Services'!I6/52</f>
        <v>7.5693715242996786</v>
      </c>
      <c r="X8" s="516">
        <f>(R8*1000)/'App 1-Services'!K6/52</f>
        <v>20.442627194537213</v>
      </c>
    </row>
    <row r="9" spans="1:24" ht="15.75" x14ac:dyDescent="0.25">
      <c r="A9" s="380" t="s">
        <v>347</v>
      </c>
      <c r="B9" s="456" t="s">
        <v>348</v>
      </c>
      <c r="C9" s="117">
        <v>200</v>
      </c>
      <c r="D9" s="118" t="s">
        <v>155</v>
      </c>
      <c r="E9" s="119" t="s">
        <v>8</v>
      </c>
      <c r="F9" s="120">
        <v>2</v>
      </c>
      <c r="G9" s="121"/>
      <c r="H9" s="122">
        <f>'App 4-Recyclables'!H8+'App 4-Recyclables'!L8+'App 4-Recyclables'!P8</f>
        <v>4150.8999999999996</v>
      </c>
      <c r="I9" s="122">
        <f>'App 4-Recyclables'!I8+'App 4-Recyclables'!M8+'App 4-Recyclables'!Q8</f>
        <v>3737.47</v>
      </c>
      <c r="J9" s="122">
        <f>'App 4-Recyclables'!J8+'App 4-Recyclables'!N8+'App 4-Recyclables'!R8</f>
        <v>413.43</v>
      </c>
      <c r="K9" s="122">
        <f>'App 5-Organics'!H8+'App 5-Organics'!L8+'App 5-Organics'!P8</f>
        <v>5729</v>
      </c>
      <c r="L9" s="122">
        <f>'App 5-Organics'!I8+'App 5-Organics'!M8+'App 5-Organics'!Q8</f>
        <v>5729</v>
      </c>
      <c r="M9" s="122">
        <f>'App 5-Organics'!J8+'App 5-Organics'!N8+'App 5-Organics'!R8</f>
        <v>0</v>
      </c>
      <c r="N9" s="273">
        <f>'App 6-Residual Waste'!H8+'App 6-Residual Waste'!R8+'App 6-Residual Waste'!Y8</f>
        <v>27759.7</v>
      </c>
      <c r="O9" s="273">
        <f>'App 6-Residual Waste'!I8+'App 6-Residual Waste'!S8+'App 6-Residual Waste'!Z8</f>
        <v>2976.7</v>
      </c>
      <c r="P9" s="273">
        <f>'App 6-Residual Waste'!J8+'App 6-Residual Waste'!T8+'App 6-Residual Waste'!AA8</f>
        <v>24783</v>
      </c>
      <c r="Q9" s="272"/>
      <c r="R9" s="273">
        <f t="shared" si="0"/>
        <v>37639.599999999999</v>
      </c>
      <c r="S9" s="273">
        <f t="shared" si="1"/>
        <v>12443.169999999998</v>
      </c>
      <c r="T9" s="273">
        <f t="shared" si="2"/>
        <v>25196.43</v>
      </c>
      <c r="U9" s="274">
        <f t="shared" si="3"/>
        <v>0.33058720071414144</v>
      </c>
      <c r="W9" s="516">
        <f>(R9*1000)/'App 1-Services'!I7/52</f>
        <v>8.219925976203017</v>
      </c>
      <c r="X9" s="516">
        <f>(R9*1000)/'App 1-Services'!K7/52</f>
        <v>27.314658925979682</v>
      </c>
    </row>
    <row r="10" spans="1:24" ht="15.75" x14ac:dyDescent="0.25">
      <c r="A10" s="380" t="s">
        <v>349</v>
      </c>
      <c r="B10" s="456" t="s">
        <v>350</v>
      </c>
      <c r="C10" s="117">
        <v>250</v>
      </c>
      <c r="D10" s="118" t="s">
        <v>154</v>
      </c>
      <c r="E10" s="119" t="s">
        <v>11</v>
      </c>
      <c r="F10" s="120">
        <v>4</v>
      </c>
      <c r="G10" s="121"/>
      <c r="H10" s="122">
        <f>'App 4-Recyclables'!H9+'App 4-Recyclables'!L9+'App 4-Recyclables'!P9</f>
        <v>5953.38</v>
      </c>
      <c r="I10" s="122">
        <f>'App 4-Recyclables'!I9+'App 4-Recyclables'!M9+'App 4-Recyclables'!Q9</f>
        <v>5846.1</v>
      </c>
      <c r="J10" s="122">
        <f>'App 4-Recyclables'!J9+'App 4-Recyclables'!N9+'App 4-Recyclables'!R9</f>
        <v>107.28</v>
      </c>
      <c r="K10" s="122">
        <f>'App 5-Organics'!H9+'App 5-Organics'!L9+'App 5-Organics'!P9</f>
        <v>8178.53</v>
      </c>
      <c r="L10" s="122">
        <f>'App 5-Organics'!I9+'App 5-Organics'!M9+'App 5-Organics'!Q9</f>
        <v>8174.13</v>
      </c>
      <c r="M10" s="122">
        <f>'App 5-Organics'!J9+'App 5-Organics'!N9+'App 5-Organics'!R9</f>
        <v>4.4000000000000004</v>
      </c>
      <c r="N10" s="273">
        <f>'App 6-Residual Waste'!H9+'App 6-Residual Waste'!R9+'App 6-Residual Waste'!Y9</f>
        <v>8276.19</v>
      </c>
      <c r="O10" s="273">
        <f>'App 6-Residual Waste'!I9+'App 6-Residual Waste'!S9+'App 6-Residual Waste'!Z9</f>
        <v>0</v>
      </c>
      <c r="P10" s="273">
        <f>'App 6-Residual Waste'!J9+'App 6-Residual Waste'!T9+'App 6-Residual Waste'!AA9</f>
        <v>8276.19</v>
      </c>
      <c r="Q10" s="272"/>
      <c r="R10" s="273">
        <f t="shared" si="0"/>
        <v>22408.1</v>
      </c>
      <c r="S10" s="273">
        <f t="shared" si="1"/>
        <v>14020.23</v>
      </c>
      <c r="T10" s="273">
        <f t="shared" si="2"/>
        <v>8387.8700000000008</v>
      </c>
      <c r="U10" s="274">
        <f t="shared" si="3"/>
        <v>0.62567687577260012</v>
      </c>
      <c r="W10" s="516">
        <f>(R10*1000)/'App 1-Services'!I8/52</f>
        <v>10.302309457779479</v>
      </c>
      <c r="X10" s="516">
        <f>(R10*1000)/'App 1-Services'!K8/52</f>
        <v>22.691011531778209</v>
      </c>
    </row>
    <row r="11" spans="1:24" ht="15.75" x14ac:dyDescent="0.25">
      <c r="A11" s="380" t="s">
        <v>341</v>
      </c>
      <c r="B11" s="456" t="s">
        <v>351</v>
      </c>
      <c r="C11" s="117">
        <v>300</v>
      </c>
      <c r="D11" s="118" t="s">
        <v>153</v>
      </c>
      <c r="E11" s="119" t="s">
        <v>3</v>
      </c>
      <c r="F11" s="120">
        <v>9</v>
      </c>
      <c r="G11" s="121"/>
      <c r="H11" s="122">
        <f>'App 4-Recyclables'!H10+'App 4-Recyclables'!L10+'App 4-Recyclables'!P10</f>
        <v>132</v>
      </c>
      <c r="I11" s="122">
        <f>'App 4-Recyclables'!I10+'App 4-Recyclables'!M10+'App 4-Recyclables'!Q10</f>
        <v>132</v>
      </c>
      <c r="J11" s="122">
        <f>'App 4-Recyclables'!J10+'App 4-Recyclables'!N10+'App 4-Recyclables'!R10</f>
        <v>0</v>
      </c>
      <c r="K11" s="122">
        <f>'App 5-Organics'!H10+'App 5-Organics'!L10+'App 5-Organics'!P10</f>
        <v>110</v>
      </c>
      <c r="L11" s="122">
        <f>'App 5-Organics'!I10+'App 5-Organics'!M10+'App 5-Organics'!Q10</f>
        <v>110</v>
      </c>
      <c r="M11" s="122">
        <f>'App 5-Organics'!J10+'App 5-Organics'!N10+'App 5-Organics'!R10</f>
        <v>0</v>
      </c>
      <c r="N11" s="273">
        <f>'App 6-Residual Waste'!H10+'App 6-Residual Waste'!R10+'App 6-Residual Waste'!Y10</f>
        <v>560</v>
      </c>
      <c r="O11" s="273">
        <f>'App 6-Residual Waste'!I10+'App 6-Residual Waste'!S10+'App 6-Residual Waste'!Z10</f>
        <v>0</v>
      </c>
      <c r="P11" s="273">
        <f>'App 6-Residual Waste'!J10+'App 6-Residual Waste'!T10+'App 6-Residual Waste'!AA10</f>
        <v>560</v>
      </c>
      <c r="Q11" s="272"/>
      <c r="R11" s="273">
        <f t="shared" si="0"/>
        <v>802</v>
      </c>
      <c r="S11" s="273">
        <f t="shared" si="1"/>
        <v>242</v>
      </c>
      <c r="T11" s="273">
        <f t="shared" si="2"/>
        <v>560</v>
      </c>
      <c r="U11" s="274">
        <f t="shared" si="3"/>
        <v>0.30174563591022446</v>
      </c>
      <c r="W11" s="516">
        <f>(R11*1000)/'App 1-Services'!I9/52</f>
        <v>6.3679095471002984</v>
      </c>
      <c r="X11" s="516">
        <f>(R11*1000)/'App 1-Services'!K9/52</f>
        <v>9.421549739203984</v>
      </c>
    </row>
    <row r="12" spans="1:24" ht="15.75" x14ac:dyDescent="0.25">
      <c r="A12" s="380" t="s">
        <v>345</v>
      </c>
      <c r="B12" s="456" t="s">
        <v>352</v>
      </c>
      <c r="C12" s="117">
        <v>350</v>
      </c>
      <c r="D12" s="118" t="s">
        <v>152</v>
      </c>
      <c r="E12" s="119" t="s">
        <v>8</v>
      </c>
      <c r="F12" s="120">
        <v>3</v>
      </c>
      <c r="G12" s="121"/>
      <c r="H12" s="122">
        <f>'App 4-Recyclables'!H11+'App 4-Recyclables'!L11+'App 4-Recyclables'!P11</f>
        <v>15881.66</v>
      </c>
      <c r="I12" s="122">
        <f>'App 4-Recyclables'!I11+'App 4-Recyclables'!M11+'App 4-Recyclables'!Q11</f>
        <v>12762.82</v>
      </c>
      <c r="J12" s="122">
        <f>'App 4-Recyclables'!J11+'App 4-Recyclables'!N11+'App 4-Recyclables'!R11</f>
        <v>3118.84</v>
      </c>
      <c r="K12" s="122">
        <f>'App 5-Organics'!H11+'App 5-Organics'!L11+'App 5-Organics'!P11</f>
        <v>21211.25</v>
      </c>
      <c r="L12" s="122">
        <f>'App 5-Organics'!I11+'App 5-Organics'!M11+'App 5-Organics'!Q11</f>
        <v>20287.599999999999</v>
      </c>
      <c r="M12" s="122">
        <f>'App 5-Organics'!J11+'App 5-Organics'!N11+'App 5-Organics'!R11</f>
        <v>923.65</v>
      </c>
      <c r="N12" s="273">
        <f>'App 6-Residual Waste'!H11+'App 6-Residual Waste'!R11+'App 6-Residual Waste'!Y11</f>
        <v>51705.98</v>
      </c>
      <c r="O12" s="273">
        <f>'App 6-Residual Waste'!I11+'App 6-Residual Waste'!S11+'App 6-Residual Waste'!Z11</f>
        <v>3337</v>
      </c>
      <c r="P12" s="273">
        <f>'App 6-Residual Waste'!J11+'App 6-Residual Waste'!T11+'App 6-Residual Waste'!AA11</f>
        <v>48368.98</v>
      </c>
      <c r="Q12" s="272"/>
      <c r="R12" s="273">
        <f t="shared" si="0"/>
        <v>88798.890000000014</v>
      </c>
      <c r="S12" s="273">
        <f t="shared" si="1"/>
        <v>36387.42</v>
      </c>
      <c r="T12" s="273">
        <f t="shared" si="2"/>
        <v>52411.47</v>
      </c>
      <c r="U12" s="274">
        <f t="shared" si="3"/>
        <v>0.40977336541031079</v>
      </c>
      <c r="W12" s="516">
        <f>(R12*1000)/'App 1-Services'!I10/52</f>
        <v>8.4038098125926997</v>
      </c>
      <c r="X12" s="516">
        <f>(R12*1000)/'App 1-Services'!K10/52</f>
        <v>25.680034911402778</v>
      </c>
    </row>
    <row r="13" spans="1:24" ht="15.75" x14ac:dyDescent="0.25">
      <c r="A13" s="380" t="s">
        <v>353</v>
      </c>
      <c r="B13" s="456" t="s">
        <v>354</v>
      </c>
      <c r="C13" s="117">
        <v>470</v>
      </c>
      <c r="D13" s="118" t="s">
        <v>151</v>
      </c>
      <c r="E13" s="119" t="s">
        <v>3</v>
      </c>
      <c r="F13" s="120">
        <v>4</v>
      </c>
      <c r="G13" s="121"/>
      <c r="H13" s="122">
        <f>'App 4-Recyclables'!H12+'App 4-Recyclables'!L12+'App 4-Recyclables'!P12</f>
        <v>3565.5899999999997</v>
      </c>
      <c r="I13" s="122">
        <f>'App 4-Recyclables'!I12+'App 4-Recyclables'!M12+'App 4-Recyclables'!Q12</f>
        <v>3351.42</v>
      </c>
      <c r="J13" s="122">
        <f>'App 4-Recyclables'!J12+'App 4-Recyclables'!N12+'App 4-Recyclables'!R12</f>
        <v>214.17</v>
      </c>
      <c r="K13" s="122">
        <f>'App 5-Organics'!H12+'App 5-Organics'!L12+'App 5-Organics'!P12</f>
        <v>3159.49</v>
      </c>
      <c r="L13" s="122">
        <f>'App 5-Organics'!I12+'App 5-Organics'!M12+'App 5-Organics'!Q12</f>
        <v>3156.1099999999997</v>
      </c>
      <c r="M13" s="122">
        <f>'App 5-Organics'!J12+'App 5-Organics'!N12+'App 5-Organics'!R12</f>
        <v>3.38</v>
      </c>
      <c r="N13" s="273">
        <f>'App 6-Residual Waste'!H12+'App 6-Residual Waste'!R12+'App 6-Residual Waste'!Y12</f>
        <v>12236.43</v>
      </c>
      <c r="O13" s="273">
        <f>'App 6-Residual Waste'!I12+'App 6-Residual Waste'!S12+'App 6-Residual Waste'!Z12</f>
        <v>4.78</v>
      </c>
      <c r="P13" s="273">
        <f>'App 6-Residual Waste'!J12+'App 6-Residual Waste'!T12+'App 6-Residual Waste'!AA12</f>
        <v>12231.65</v>
      </c>
      <c r="Q13" s="272"/>
      <c r="R13" s="273">
        <f t="shared" si="0"/>
        <v>18961.510000000002</v>
      </c>
      <c r="S13" s="273">
        <f t="shared" si="1"/>
        <v>6512.3099999999995</v>
      </c>
      <c r="T13" s="273">
        <f t="shared" si="2"/>
        <v>12449.199999999999</v>
      </c>
      <c r="U13" s="274">
        <f t="shared" si="3"/>
        <v>0.34344891308761794</v>
      </c>
      <c r="W13" s="516">
        <f>(R13*1000)/'App 1-Services'!I11/52</f>
        <v>8.6345202120935607</v>
      </c>
      <c r="X13" s="516">
        <f>(R13*1000)/'App 1-Services'!K11/52</f>
        <v>22.004973935002301</v>
      </c>
    </row>
    <row r="14" spans="1:24" ht="15.75" x14ac:dyDescent="0.25">
      <c r="A14" s="380" t="s">
        <v>347</v>
      </c>
      <c r="B14" s="456" t="s">
        <v>355</v>
      </c>
      <c r="C14" s="117">
        <v>500</v>
      </c>
      <c r="D14" s="118" t="s">
        <v>205</v>
      </c>
      <c r="E14" s="119" t="s">
        <v>8</v>
      </c>
      <c r="F14" s="120">
        <v>7</v>
      </c>
      <c r="G14" s="121"/>
      <c r="H14" s="122">
        <f>'App 4-Recyclables'!H13+'App 4-Recyclables'!L13+'App 4-Recyclables'!P13</f>
        <v>18200.286</v>
      </c>
      <c r="I14" s="122">
        <f>'App 4-Recyclables'!I13+'App 4-Recyclables'!M13+'App 4-Recyclables'!Q13</f>
        <v>17531.286</v>
      </c>
      <c r="J14" s="122">
        <f>'App 4-Recyclables'!J13+'App 4-Recyclables'!N13+'App 4-Recyclables'!R13</f>
        <v>669</v>
      </c>
      <c r="K14" s="122">
        <f>'App 5-Organics'!H13+'App 5-Organics'!L13+'App 5-Organics'!P13</f>
        <v>23235</v>
      </c>
      <c r="L14" s="122">
        <f>'App 5-Organics'!I13+'App 5-Organics'!M13+'App 5-Organics'!Q13</f>
        <v>23180</v>
      </c>
      <c r="M14" s="122">
        <f>'App 5-Organics'!J13+'App 5-Organics'!N13+'App 5-Organics'!R13</f>
        <v>55</v>
      </c>
      <c r="N14" s="273">
        <f>'App 6-Residual Waste'!H13+'App 6-Residual Waste'!R13+'App 6-Residual Waste'!Y13</f>
        <v>52221.7</v>
      </c>
      <c r="O14" s="273">
        <f>'App 6-Residual Waste'!I13+'App 6-Residual Waste'!S13+'App 6-Residual Waste'!Z13</f>
        <v>22.7</v>
      </c>
      <c r="P14" s="273">
        <f>'App 6-Residual Waste'!J13+'App 6-Residual Waste'!T13+'App 6-Residual Waste'!AA13</f>
        <v>52199</v>
      </c>
      <c r="Q14" s="272"/>
      <c r="R14" s="273">
        <f t="shared" si="0"/>
        <v>93656.986000000004</v>
      </c>
      <c r="S14" s="273">
        <f t="shared" si="1"/>
        <v>40733.985999999997</v>
      </c>
      <c r="T14" s="273">
        <f t="shared" si="2"/>
        <v>52923</v>
      </c>
      <c r="U14" s="274">
        <f t="shared" si="3"/>
        <v>0.43492736356047157</v>
      </c>
      <c r="W14" s="516">
        <f>(R14*1000)/'App 1-Services'!I12/52</f>
        <v>9.3694838714840802</v>
      </c>
      <c r="X14" s="516">
        <f>(R14*1000)/'App 1-Services'!K12/52</f>
        <v>27.55991988945074</v>
      </c>
    </row>
    <row r="15" spans="1:24" ht="15.75" x14ac:dyDescent="0.25">
      <c r="A15" s="380" t="s">
        <v>356</v>
      </c>
      <c r="B15" s="456" t="s">
        <v>357</v>
      </c>
      <c r="C15" s="117">
        <v>550</v>
      </c>
      <c r="D15" s="118" t="s">
        <v>149</v>
      </c>
      <c r="E15" s="119" t="s">
        <v>3</v>
      </c>
      <c r="F15" s="120">
        <v>4</v>
      </c>
      <c r="G15" s="121"/>
      <c r="H15" s="122">
        <f>'App 4-Recyclables'!H14+'App 4-Recyclables'!L14+'App 4-Recyclables'!P14</f>
        <v>5032</v>
      </c>
      <c r="I15" s="122">
        <f>'App 4-Recyclables'!I14+'App 4-Recyclables'!M14+'App 4-Recyclables'!Q14</f>
        <v>4852.33</v>
      </c>
      <c r="J15" s="122">
        <f>'App 4-Recyclables'!J14+'App 4-Recyclables'!N14+'App 4-Recyclables'!R14</f>
        <v>179.67</v>
      </c>
      <c r="K15" s="122">
        <f>'App 5-Organics'!H14+'App 5-Organics'!L14+'App 5-Organics'!P14</f>
        <v>5445.62</v>
      </c>
      <c r="L15" s="122">
        <f>'App 5-Organics'!I14+'App 5-Organics'!M14+'App 5-Organics'!Q14</f>
        <v>5445.62</v>
      </c>
      <c r="M15" s="122">
        <f>'App 5-Organics'!J14+'App 5-Organics'!N14+'App 5-Organics'!R14</f>
        <v>0</v>
      </c>
      <c r="N15" s="273">
        <f>'App 6-Residual Waste'!H14+'App 6-Residual Waste'!R14+'App 6-Residual Waste'!Y14</f>
        <v>13088</v>
      </c>
      <c r="O15" s="273">
        <f>'App 6-Residual Waste'!I14+'App 6-Residual Waste'!S14+'App 6-Residual Waste'!Z14</f>
        <v>0</v>
      </c>
      <c r="P15" s="273">
        <f>'App 6-Residual Waste'!J14+'App 6-Residual Waste'!T14+'App 6-Residual Waste'!AA14</f>
        <v>13088</v>
      </c>
      <c r="Q15" s="272"/>
      <c r="R15" s="273">
        <f t="shared" si="0"/>
        <v>23565.62</v>
      </c>
      <c r="S15" s="273">
        <f t="shared" si="1"/>
        <v>10297.950000000001</v>
      </c>
      <c r="T15" s="273">
        <f t="shared" si="2"/>
        <v>13267.67</v>
      </c>
      <c r="U15" s="274">
        <f t="shared" si="3"/>
        <v>0.43699041230402602</v>
      </c>
      <c r="W15" s="516">
        <f>(R15*1000)/'App 1-Services'!I13/52</f>
        <v>13.538013442867811</v>
      </c>
      <c r="X15" s="516">
        <f>(R15*1000)/'App 1-Services'!K13/52</f>
        <v>27.812998649809746</v>
      </c>
    </row>
    <row r="16" spans="1:24" ht="15.75" x14ac:dyDescent="0.25">
      <c r="A16" s="380" t="s">
        <v>358</v>
      </c>
      <c r="B16" s="456" t="s">
        <v>359</v>
      </c>
      <c r="C16" s="117">
        <v>600</v>
      </c>
      <c r="D16" s="118" t="s">
        <v>148</v>
      </c>
      <c r="E16" s="119" t="s">
        <v>11</v>
      </c>
      <c r="F16" s="120">
        <v>11</v>
      </c>
      <c r="G16" s="121"/>
      <c r="H16" s="122">
        <f>'App 4-Recyclables'!H15+'App 4-Recyclables'!L15+'App 4-Recyclables'!P15</f>
        <v>1494.45</v>
      </c>
      <c r="I16" s="122">
        <f>'App 4-Recyclables'!I15+'App 4-Recyclables'!M15+'App 4-Recyclables'!Q15</f>
        <v>1431.45</v>
      </c>
      <c r="J16" s="122">
        <f>'App 4-Recyclables'!J15+'App 4-Recyclables'!N15+'App 4-Recyclables'!R15</f>
        <v>63</v>
      </c>
      <c r="K16" s="122">
        <f>'App 5-Organics'!H15+'App 5-Organics'!L15+'App 5-Organics'!P15</f>
        <v>2179.94</v>
      </c>
      <c r="L16" s="122">
        <f>'App 5-Organics'!I15+'App 5-Organics'!M15+'App 5-Organics'!Q15</f>
        <v>2081.94</v>
      </c>
      <c r="M16" s="122">
        <f>'App 5-Organics'!J15+'App 5-Organics'!N15+'App 5-Organics'!R15</f>
        <v>98</v>
      </c>
      <c r="N16" s="273">
        <f>'App 6-Residual Waste'!H15+'App 6-Residual Waste'!R15+'App 6-Residual Waste'!Y15</f>
        <v>1917.12</v>
      </c>
      <c r="O16" s="273">
        <f>'App 6-Residual Waste'!I15+'App 6-Residual Waste'!S15+'App 6-Residual Waste'!Z15</f>
        <v>940.11999999999989</v>
      </c>
      <c r="P16" s="273">
        <f>'App 6-Residual Waste'!J15+'App 6-Residual Waste'!T15+'App 6-Residual Waste'!AA15</f>
        <v>977</v>
      </c>
      <c r="Q16" s="272"/>
      <c r="R16" s="273">
        <f t="shared" si="0"/>
        <v>5591.51</v>
      </c>
      <c r="S16" s="273">
        <f t="shared" si="1"/>
        <v>4453.51</v>
      </c>
      <c r="T16" s="273">
        <f t="shared" si="2"/>
        <v>1138</v>
      </c>
      <c r="U16" s="274">
        <f t="shared" si="3"/>
        <v>0.79647715912159689</v>
      </c>
      <c r="W16" s="516">
        <f>(R16*1000)/'App 1-Services'!I14/52</f>
        <v>8.2651067226393895</v>
      </c>
      <c r="X16" s="516">
        <f>(R16*1000)/'App 1-Services'!K14/52</f>
        <v>17.676974923810366</v>
      </c>
    </row>
    <row r="17" spans="1:24" ht="15.75" x14ac:dyDescent="0.25">
      <c r="A17" s="380" t="s">
        <v>341</v>
      </c>
      <c r="B17" s="456" t="s">
        <v>360</v>
      </c>
      <c r="C17" s="117">
        <v>650</v>
      </c>
      <c r="D17" s="118" t="s">
        <v>147</v>
      </c>
      <c r="E17" s="119" t="s">
        <v>3</v>
      </c>
      <c r="F17" s="120">
        <v>10</v>
      </c>
      <c r="G17" s="121"/>
      <c r="H17" s="122">
        <f>'App 4-Recyclables'!H16+'App 4-Recyclables'!L16+'App 4-Recyclables'!P16</f>
        <v>781</v>
      </c>
      <c r="I17" s="122">
        <f>'App 4-Recyclables'!I16+'App 4-Recyclables'!M16+'App 4-Recyclables'!Q16</f>
        <v>750.84</v>
      </c>
      <c r="J17" s="122">
        <f>'App 4-Recyclables'!J16+'App 4-Recyclables'!N16+'App 4-Recyclables'!R16</f>
        <v>30.16</v>
      </c>
      <c r="K17" s="122">
        <f>'App 5-Organics'!H16+'App 5-Organics'!L16+'App 5-Organics'!P16</f>
        <v>260</v>
      </c>
      <c r="L17" s="122">
        <f>'App 5-Organics'!I16+'App 5-Organics'!M16+'App 5-Organics'!Q16</f>
        <v>260</v>
      </c>
      <c r="M17" s="122">
        <f>'App 5-Organics'!J16+'App 5-Organics'!N16+'App 5-Organics'!R16</f>
        <v>0</v>
      </c>
      <c r="N17" s="273">
        <f>'App 6-Residual Waste'!H16+'App 6-Residual Waste'!R16+'App 6-Residual Waste'!Y16</f>
        <v>1432</v>
      </c>
      <c r="O17" s="273">
        <f>'App 6-Residual Waste'!I16+'App 6-Residual Waste'!S16+'App 6-Residual Waste'!Z16</f>
        <v>0</v>
      </c>
      <c r="P17" s="273">
        <f>'App 6-Residual Waste'!J16+'App 6-Residual Waste'!T16+'App 6-Residual Waste'!AA16</f>
        <v>1432</v>
      </c>
      <c r="Q17" s="272"/>
      <c r="R17" s="273">
        <f t="shared" si="0"/>
        <v>2473</v>
      </c>
      <c r="S17" s="273">
        <f t="shared" si="1"/>
        <v>1010.84</v>
      </c>
      <c r="T17" s="273">
        <f t="shared" si="2"/>
        <v>1462.16</v>
      </c>
      <c r="U17" s="274">
        <f t="shared" si="3"/>
        <v>0.40875050545895675</v>
      </c>
      <c r="W17" s="516">
        <f>(R17*1000)/'App 1-Services'!I15/52</f>
        <v>5.6508664814273182</v>
      </c>
      <c r="X17" s="516">
        <f>(R17*1000)/'App 1-Services'!K15/52</f>
        <v>11.459684893419832</v>
      </c>
    </row>
    <row r="18" spans="1:24" ht="15.75" x14ac:dyDescent="0.25">
      <c r="A18" s="380" t="s">
        <v>347</v>
      </c>
      <c r="B18" s="456" t="s">
        <v>361</v>
      </c>
      <c r="C18" s="117">
        <v>750</v>
      </c>
      <c r="D18" s="118" t="s">
        <v>146</v>
      </c>
      <c r="E18" s="119" t="s">
        <v>8</v>
      </c>
      <c r="F18" s="120">
        <v>3</v>
      </c>
      <c r="G18" s="121"/>
      <c r="H18" s="122">
        <f>'App 4-Recyclables'!H17+'App 4-Recyclables'!L17+'App 4-Recyclables'!P17</f>
        <v>24821.9</v>
      </c>
      <c r="I18" s="122">
        <f>'App 4-Recyclables'!I17+'App 4-Recyclables'!M17+'App 4-Recyclables'!Q17</f>
        <v>22327.45</v>
      </c>
      <c r="J18" s="122">
        <f>'App 4-Recyclables'!J17+'App 4-Recyclables'!N17+'App 4-Recyclables'!R17</f>
        <v>2494.4499999999998</v>
      </c>
      <c r="K18" s="122">
        <f>'App 5-Organics'!H17+'App 5-Organics'!L17+'App 5-Organics'!P17</f>
        <v>0</v>
      </c>
      <c r="L18" s="122">
        <f>'App 5-Organics'!I17+'App 5-Organics'!M17+'App 5-Organics'!Q17</f>
        <v>0</v>
      </c>
      <c r="M18" s="122">
        <f>'App 5-Organics'!J17+'App 5-Organics'!N17+'App 5-Organics'!R17</f>
        <v>0</v>
      </c>
      <c r="N18" s="273">
        <f>'App 6-Residual Waste'!H17+'App 6-Residual Waste'!R17+'App 6-Residual Waste'!Y17</f>
        <v>115260</v>
      </c>
      <c r="O18" s="273">
        <f>'App 6-Residual Waste'!I17+'App 6-Residual Waste'!S17+'App 6-Residual Waste'!Z17</f>
        <v>65797</v>
      </c>
      <c r="P18" s="273">
        <f>'App 6-Residual Waste'!J17+'App 6-Residual Waste'!T17+'App 6-Residual Waste'!AA17</f>
        <v>49463</v>
      </c>
      <c r="Q18" s="272"/>
      <c r="R18" s="273">
        <f t="shared" si="0"/>
        <v>140081.9</v>
      </c>
      <c r="S18" s="273">
        <f t="shared" si="1"/>
        <v>88124.45</v>
      </c>
      <c r="T18" s="273">
        <f t="shared" si="2"/>
        <v>51957.45</v>
      </c>
      <c r="U18" s="274">
        <f t="shared" si="3"/>
        <v>0.62909233812505394</v>
      </c>
      <c r="W18" s="516">
        <f>(R18*1000)/'App 1-Services'!I16/52</f>
        <v>7.9388753427589007</v>
      </c>
      <c r="X18" s="516">
        <f>(R18*1000)/'App 1-Services'!K16/52</f>
        <v>24.737214805396622</v>
      </c>
    </row>
    <row r="19" spans="1:24" ht="15.75" x14ac:dyDescent="0.25">
      <c r="A19" s="380" t="s">
        <v>362</v>
      </c>
      <c r="B19" s="456" t="s">
        <v>363</v>
      </c>
      <c r="C19" s="117">
        <v>800</v>
      </c>
      <c r="D19" s="118" t="s">
        <v>145</v>
      </c>
      <c r="E19" s="119" t="s">
        <v>3</v>
      </c>
      <c r="F19" s="120">
        <v>10</v>
      </c>
      <c r="G19" s="121"/>
      <c r="H19" s="122">
        <f>'App 4-Recyclables'!H18+'App 4-Recyclables'!L18+'App 4-Recyclables'!P18</f>
        <v>105.5</v>
      </c>
      <c r="I19" s="122">
        <f>'App 4-Recyclables'!I18+'App 4-Recyclables'!M18+'App 4-Recyclables'!Q18</f>
        <v>104.5</v>
      </c>
      <c r="J19" s="122">
        <f>'App 4-Recyclables'!J18+'App 4-Recyclables'!N18+'App 4-Recyclables'!R18</f>
        <v>1</v>
      </c>
      <c r="K19" s="122">
        <f>'App 5-Organics'!H18+'App 5-Organics'!L18+'App 5-Organics'!P18</f>
        <v>156</v>
      </c>
      <c r="L19" s="122">
        <f>'App 5-Organics'!I18+'App 5-Organics'!M18+'App 5-Organics'!Q18</f>
        <v>156</v>
      </c>
      <c r="M19" s="122">
        <f>'App 5-Organics'!J18+'App 5-Organics'!N18+'App 5-Organics'!R18</f>
        <v>0</v>
      </c>
      <c r="N19" s="273">
        <f>'App 6-Residual Waste'!H18+'App 6-Residual Waste'!R18+'App 6-Residual Waste'!Y18</f>
        <v>1332</v>
      </c>
      <c r="O19" s="273">
        <f>'App 6-Residual Waste'!I18+'App 6-Residual Waste'!S18+'App 6-Residual Waste'!Z18</f>
        <v>0</v>
      </c>
      <c r="P19" s="273">
        <f>'App 6-Residual Waste'!J18+'App 6-Residual Waste'!T18+'App 6-Residual Waste'!AA18</f>
        <v>1332</v>
      </c>
      <c r="Q19" s="272"/>
      <c r="R19" s="273">
        <f t="shared" si="0"/>
        <v>1593.5</v>
      </c>
      <c r="S19" s="273">
        <f t="shared" si="1"/>
        <v>260.5</v>
      </c>
      <c r="T19" s="273">
        <f t="shared" si="2"/>
        <v>1333</v>
      </c>
      <c r="U19" s="274">
        <f t="shared" si="3"/>
        <v>0.163476623784123</v>
      </c>
      <c r="W19" s="516">
        <f>(R19*1000)/'App 1-Services'!I17/52</f>
        <v>5.1425122955581077</v>
      </c>
      <c r="X19" s="516">
        <f>(R19*1000)/'App 1-Services'!K17/52</f>
        <v>8.2376964433416049</v>
      </c>
    </row>
    <row r="20" spans="1:24" ht="15.75" x14ac:dyDescent="0.25">
      <c r="A20" s="380" t="s">
        <v>353</v>
      </c>
      <c r="B20" s="456" t="s">
        <v>364</v>
      </c>
      <c r="C20" s="117">
        <v>850</v>
      </c>
      <c r="D20" s="118" t="s">
        <v>144</v>
      </c>
      <c r="E20" s="119" t="s">
        <v>3</v>
      </c>
      <c r="F20" s="120">
        <v>10</v>
      </c>
      <c r="G20" s="121"/>
      <c r="H20" s="122">
        <f>'App 4-Recyclables'!H19+'App 4-Recyclables'!L19+'App 4-Recyclables'!P19</f>
        <v>1043.2</v>
      </c>
      <c r="I20" s="122">
        <f>'App 4-Recyclables'!I19+'App 4-Recyclables'!M19+'App 4-Recyclables'!Q19</f>
        <v>1009.2</v>
      </c>
      <c r="J20" s="122">
        <f>'App 4-Recyclables'!J19+'App 4-Recyclables'!N19+'App 4-Recyclables'!R19</f>
        <v>34</v>
      </c>
      <c r="K20" s="122">
        <f>'App 5-Organics'!H19+'App 5-Organics'!L19+'App 5-Organics'!P19</f>
        <v>437</v>
      </c>
      <c r="L20" s="122">
        <f>'App 5-Organics'!I19+'App 5-Organics'!M19+'App 5-Organics'!Q19</f>
        <v>437</v>
      </c>
      <c r="M20" s="122">
        <f>'App 5-Organics'!J19+'App 5-Organics'!N19+'App 5-Organics'!R19</f>
        <v>0</v>
      </c>
      <c r="N20" s="273">
        <f>'App 6-Residual Waste'!H19+'App 6-Residual Waste'!R19+'App 6-Residual Waste'!Y19</f>
        <v>1474</v>
      </c>
      <c r="O20" s="273">
        <f>'App 6-Residual Waste'!I19+'App 6-Residual Waste'!S19+'App 6-Residual Waste'!Z19</f>
        <v>0</v>
      </c>
      <c r="P20" s="273">
        <f>'App 6-Residual Waste'!J19+'App 6-Residual Waste'!T19+'App 6-Residual Waste'!AA19</f>
        <v>1474</v>
      </c>
      <c r="Q20" s="272"/>
      <c r="R20" s="273">
        <f t="shared" si="0"/>
        <v>2954.2</v>
      </c>
      <c r="S20" s="273">
        <f t="shared" si="1"/>
        <v>1446.2</v>
      </c>
      <c r="T20" s="273">
        <f t="shared" si="2"/>
        <v>1508</v>
      </c>
      <c r="U20" s="274">
        <f t="shared" si="3"/>
        <v>0.48954031548304117</v>
      </c>
      <c r="W20" s="516">
        <f>(R20*1000)/'App 1-Services'!I18/52</f>
        <v>7.6980404419428803</v>
      </c>
      <c r="X20" s="516">
        <f>(R20*1000)/'App 1-Services'!K18/52</f>
        <v>19.416110205583887</v>
      </c>
    </row>
    <row r="21" spans="1:24" ht="15.75" x14ac:dyDescent="0.25">
      <c r="A21" s="381" t="s">
        <v>365</v>
      </c>
      <c r="B21" s="456" t="s">
        <v>366</v>
      </c>
      <c r="C21" s="117">
        <v>900</v>
      </c>
      <c r="D21" s="118" t="s">
        <v>143</v>
      </c>
      <c r="E21" s="119" t="s">
        <v>11</v>
      </c>
      <c r="F21" s="120">
        <v>7</v>
      </c>
      <c r="G21" s="121"/>
      <c r="H21" s="122">
        <f>'App 4-Recyclables'!H20+'App 4-Recyclables'!L20+'App 4-Recyclables'!P20</f>
        <v>11376.4</v>
      </c>
      <c r="I21" s="122">
        <f>'App 4-Recyclables'!I20+'App 4-Recyclables'!M20+'App 4-Recyclables'!Q20</f>
        <v>10655.99</v>
      </c>
      <c r="J21" s="122">
        <f>'App 4-Recyclables'!J20+'App 4-Recyclables'!N20+'App 4-Recyclables'!R20</f>
        <v>720.41</v>
      </c>
      <c r="K21" s="122">
        <f>'App 5-Organics'!H20+'App 5-Organics'!L20+'App 5-Organics'!P20</f>
        <v>8243.9700000000012</v>
      </c>
      <c r="L21" s="122">
        <f>'App 5-Organics'!I20+'App 5-Organics'!M20+'App 5-Organics'!Q20</f>
        <v>8243.9700000000012</v>
      </c>
      <c r="M21" s="122">
        <f>'App 5-Organics'!J20+'App 5-Organics'!N20+'App 5-Organics'!R20</f>
        <v>0</v>
      </c>
      <c r="N21" s="273">
        <f>'App 6-Residual Waste'!H20+'App 6-Residual Waste'!R20+'App 6-Residual Waste'!Y20</f>
        <v>28157.440000000002</v>
      </c>
      <c r="O21" s="273">
        <f>'App 6-Residual Waste'!I20+'App 6-Residual Waste'!S20+'App 6-Residual Waste'!Z20</f>
        <v>400.06000000000006</v>
      </c>
      <c r="P21" s="273">
        <f>'App 6-Residual Waste'!J20+'App 6-Residual Waste'!T20+'App 6-Residual Waste'!AA20</f>
        <v>27757.380000000005</v>
      </c>
      <c r="Q21" s="272"/>
      <c r="R21" s="273">
        <f t="shared" si="0"/>
        <v>47777.810000000005</v>
      </c>
      <c r="S21" s="273">
        <f t="shared" si="1"/>
        <v>19300.02</v>
      </c>
      <c r="T21" s="273">
        <f t="shared" si="2"/>
        <v>28477.790000000005</v>
      </c>
      <c r="U21" s="274">
        <f t="shared" si="3"/>
        <v>0.40395363454289762</v>
      </c>
      <c r="W21" s="516">
        <f>(R21*1000)/'App 1-Services'!I19/52</f>
        <v>11.512103924992967</v>
      </c>
      <c r="X21" s="516">
        <f>(R21*1000)/'App 1-Services'!K19/52</f>
        <v>26.252294021587435</v>
      </c>
    </row>
    <row r="22" spans="1:24" ht="15.75" x14ac:dyDescent="0.25">
      <c r="A22" s="380" t="s">
        <v>353</v>
      </c>
      <c r="B22" s="456" t="s">
        <v>367</v>
      </c>
      <c r="C22" s="117">
        <v>950</v>
      </c>
      <c r="D22" s="118" t="s">
        <v>142</v>
      </c>
      <c r="E22" s="119" t="s">
        <v>3</v>
      </c>
      <c r="F22" s="120">
        <v>9</v>
      </c>
      <c r="G22" s="121"/>
      <c r="H22" s="122">
        <f>'App 4-Recyclables'!H21+'App 4-Recyclables'!L21+'App 4-Recyclables'!P21</f>
        <v>200</v>
      </c>
      <c r="I22" s="122">
        <f>'App 4-Recyclables'!I21+'App 4-Recyclables'!M21+'App 4-Recyclables'!Q21</f>
        <v>143</v>
      </c>
      <c r="J22" s="122">
        <f>'App 4-Recyclables'!J21+'App 4-Recyclables'!N21+'App 4-Recyclables'!R21</f>
        <v>57</v>
      </c>
      <c r="K22" s="122">
        <f>'App 5-Organics'!H21+'App 5-Organics'!L21+'App 5-Organics'!P21</f>
        <v>0</v>
      </c>
      <c r="L22" s="122">
        <f>'App 5-Organics'!I21+'App 5-Organics'!M21+'App 5-Organics'!Q21</f>
        <v>0</v>
      </c>
      <c r="M22" s="122">
        <f>'App 5-Organics'!J21+'App 5-Organics'!N21+'App 5-Organics'!R21</f>
        <v>0</v>
      </c>
      <c r="N22" s="273">
        <f>'App 6-Residual Waste'!H21+'App 6-Residual Waste'!R21+'App 6-Residual Waste'!Y21</f>
        <v>985</v>
      </c>
      <c r="O22" s="273">
        <f>'App 6-Residual Waste'!I21+'App 6-Residual Waste'!S21+'App 6-Residual Waste'!Z21</f>
        <v>0</v>
      </c>
      <c r="P22" s="273">
        <f>'App 6-Residual Waste'!J21+'App 6-Residual Waste'!T21+'App 6-Residual Waste'!AA21</f>
        <v>985</v>
      </c>
      <c r="Q22" s="272"/>
      <c r="R22" s="273">
        <f t="shared" si="0"/>
        <v>1185</v>
      </c>
      <c r="S22" s="273">
        <f t="shared" si="1"/>
        <v>143</v>
      </c>
      <c r="T22" s="273">
        <f t="shared" si="2"/>
        <v>1042</v>
      </c>
      <c r="U22" s="274">
        <f t="shared" si="3"/>
        <v>0.12067510548523207</v>
      </c>
      <c r="W22" s="516">
        <f>(R22*1000)/'App 1-Services'!I20/52</f>
        <v>7.4496441773329645</v>
      </c>
      <c r="X22" s="516">
        <f>(R22*1000)/'App 1-Services'!K20/52</f>
        <v>11.503514153690833</v>
      </c>
    </row>
    <row r="23" spans="1:24" ht="15.75" x14ac:dyDescent="0.25">
      <c r="A23" s="380" t="s">
        <v>356</v>
      </c>
      <c r="B23" s="456" t="s">
        <v>368</v>
      </c>
      <c r="C23" s="117">
        <v>1000</v>
      </c>
      <c r="D23" s="118" t="s">
        <v>141</v>
      </c>
      <c r="E23" s="119" t="s">
        <v>3</v>
      </c>
      <c r="F23" s="120">
        <v>9</v>
      </c>
      <c r="G23" s="121"/>
      <c r="H23" s="122">
        <f>'App 4-Recyclables'!H22+'App 4-Recyclables'!L22+'App 4-Recyclables'!P22</f>
        <v>154.32999999999998</v>
      </c>
      <c r="I23" s="122">
        <f>'App 4-Recyclables'!I22+'App 4-Recyclables'!M22+'App 4-Recyclables'!Q22</f>
        <v>143.89000000000001</v>
      </c>
      <c r="J23" s="122">
        <f>'App 4-Recyclables'!J22+'App 4-Recyclables'!N22+'App 4-Recyclables'!R22</f>
        <v>10.44</v>
      </c>
      <c r="K23" s="122">
        <f>'App 5-Organics'!H22+'App 5-Organics'!L22+'App 5-Organics'!P22</f>
        <v>46.8</v>
      </c>
      <c r="L23" s="122">
        <f>'App 5-Organics'!I22+'App 5-Organics'!M22+'App 5-Organics'!Q22</f>
        <v>46.8</v>
      </c>
      <c r="M23" s="122">
        <f>'App 5-Organics'!J22+'App 5-Organics'!N22+'App 5-Organics'!R22</f>
        <v>0</v>
      </c>
      <c r="N23" s="273">
        <f>'App 6-Residual Waste'!H22+'App 6-Residual Waste'!R22+'App 6-Residual Waste'!Y22</f>
        <v>1535</v>
      </c>
      <c r="O23" s="273">
        <f>'App 6-Residual Waste'!I22+'App 6-Residual Waste'!S22+'App 6-Residual Waste'!Z22</f>
        <v>0</v>
      </c>
      <c r="P23" s="273">
        <f>'App 6-Residual Waste'!J22+'App 6-Residual Waste'!T22+'App 6-Residual Waste'!AA22</f>
        <v>1535</v>
      </c>
      <c r="Q23" s="272"/>
      <c r="R23" s="273">
        <f t="shared" si="0"/>
        <v>1736.13</v>
      </c>
      <c r="S23" s="273">
        <f t="shared" si="1"/>
        <v>190.69</v>
      </c>
      <c r="T23" s="273">
        <f t="shared" si="2"/>
        <v>1545.44</v>
      </c>
      <c r="U23" s="274">
        <f t="shared" si="3"/>
        <v>0.10983624498165459</v>
      </c>
      <c r="W23" s="517">
        <f>(R23*1000)/'App 1-Services'!I21/52</f>
        <v>13.739553656220323</v>
      </c>
      <c r="X23" s="517">
        <f>(R23*1000)/'App 1-Services'!K21/52</f>
        <v>24.193561872909697</v>
      </c>
    </row>
    <row r="24" spans="1:24" ht="15.75" x14ac:dyDescent="0.25">
      <c r="A24" s="380" t="s">
        <v>356</v>
      </c>
      <c r="B24" s="456" t="s">
        <v>369</v>
      </c>
      <c r="C24" s="117">
        <v>1050</v>
      </c>
      <c r="D24" s="118" t="s">
        <v>140</v>
      </c>
      <c r="E24" s="119" t="s">
        <v>3</v>
      </c>
      <c r="F24" s="120">
        <v>9</v>
      </c>
      <c r="G24" s="121"/>
      <c r="H24" s="122">
        <f>'App 4-Recyclables'!H23+'App 4-Recyclables'!L23+'App 4-Recyclables'!P23</f>
        <v>240</v>
      </c>
      <c r="I24" s="122">
        <f>'App 4-Recyclables'!I23+'App 4-Recyclables'!M23+'App 4-Recyclables'!Q23</f>
        <v>205</v>
      </c>
      <c r="J24" s="122">
        <f>'App 4-Recyclables'!J23+'App 4-Recyclables'!N23+'App 4-Recyclables'!R23</f>
        <v>35</v>
      </c>
      <c r="K24" s="122">
        <f>'App 5-Organics'!H23+'App 5-Organics'!L23+'App 5-Organics'!P23</f>
        <v>0</v>
      </c>
      <c r="L24" s="122">
        <f>'App 5-Organics'!I23+'App 5-Organics'!M23+'App 5-Organics'!Q23</f>
        <v>0</v>
      </c>
      <c r="M24" s="122">
        <f>'App 5-Organics'!J23+'App 5-Organics'!N23+'App 5-Organics'!R23</f>
        <v>0</v>
      </c>
      <c r="N24" s="273">
        <f>'App 6-Residual Waste'!H23+'App 6-Residual Waste'!R23+'App 6-Residual Waste'!Y23</f>
        <v>995</v>
      </c>
      <c r="O24" s="273">
        <f>'App 6-Residual Waste'!I23+'App 6-Residual Waste'!S23+'App 6-Residual Waste'!Z23</f>
        <v>0</v>
      </c>
      <c r="P24" s="273">
        <f>'App 6-Residual Waste'!J23+'App 6-Residual Waste'!T23+'App 6-Residual Waste'!AA23</f>
        <v>995</v>
      </c>
      <c r="Q24" s="272"/>
      <c r="R24" s="273">
        <f t="shared" si="0"/>
        <v>1235</v>
      </c>
      <c r="S24" s="273">
        <f t="shared" si="1"/>
        <v>205</v>
      </c>
      <c r="T24" s="273">
        <f t="shared" si="2"/>
        <v>1030</v>
      </c>
      <c r="U24" s="274">
        <f t="shared" si="3"/>
        <v>0.16599190283400811</v>
      </c>
      <c r="W24" s="516">
        <f>(R24*1000)/'App 1-Services'!I22/52</f>
        <v>9.0476190476190474</v>
      </c>
      <c r="X24" s="516">
        <f>(R24*1000)/'App 1-Services'!K22/52</f>
        <v>12.369791666666666</v>
      </c>
    </row>
    <row r="25" spans="1:24" ht="15.75" x14ac:dyDescent="0.25">
      <c r="A25" s="380" t="s">
        <v>345</v>
      </c>
      <c r="B25" s="456" t="s">
        <v>370</v>
      </c>
      <c r="C25" s="117">
        <v>1100</v>
      </c>
      <c r="D25" s="118" t="s">
        <v>139</v>
      </c>
      <c r="E25" s="119" t="s">
        <v>8</v>
      </c>
      <c r="F25" s="120">
        <v>2</v>
      </c>
      <c r="G25" s="121"/>
      <c r="H25" s="122">
        <f>'App 4-Recyclables'!H24+'App 4-Recyclables'!L24+'App 4-Recyclables'!P24</f>
        <v>3328.01</v>
      </c>
      <c r="I25" s="122">
        <f>'App 4-Recyclables'!I24+'App 4-Recyclables'!M24+'App 4-Recyclables'!Q24</f>
        <v>3165.8999999999996</v>
      </c>
      <c r="J25" s="122">
        <f>'App 4-Recyclables'!J24+'App 4-Recyclables'!N24+'App 4-Recyclables'!R24</f>
        <v>162.11000000000001</v>
      </c>
      <c r="K25" s="122">
        <f>'App 5-Organics'!H24+'App 5-Organics'!L24+'App 5-Organics'!P24</f>
        <v>1535</v>
      </c>
      <c r="L25" s="122">
        <f>'App 5-Organics'!I24+'App 5-Organics'!M24+'App 5-Organics'!Q24</f>
        <v>1080</v>
      </c>
      <c r="M25" s="122">
        <f>'App 5-Organics'!J24+'App 5-Organics'!N24+'App 5-Organics'!R24</f>
        <v>455</v>
      </c>
      <c r="N25" s="273">
        <f>'App 6-Residual Waste'!H24+'App 6-Residual Waste'!R24+'App 6-Residual Waste'!Y24</f>
        <v>11603</v>
      </c>
      <c r="O25" s="273">
        <f>'App 6-Residual Waste'!I24+'App 6-Residual Waste'!S24+'App 6-Residual Waste'!Z24</f>
        <v>199</v>
      </c>
      <c r="P25" s="273">
        <f>'App 6-Residual Waste'!J24+'App 6-Residual Waste'!T24+'App 6-Residual Waste'!AA24</f>
        <v>11404</v>
      </c>
      <c r="Q25" s="272"/>
      <c r="R25" s="273">
        <f t="shared" si="0"/>
        <v>16466.010000000002</v>
      </c>
      <c r="S25" s="273">
        <f t="shared" si="1"/>
        <v>4444.8999999999996</v>
      </c>
      <c r="T25" s="273">
        <f t="shared" si="2"/>
        <v>12021.11</v>
      </c>
      <c r="U25" s="274">
        <f t="shared" si="3"/>
        <v>0.26994396335238463</v>
      </c>
      <c r="W25" s="516">
        <f>(R25*1000)/'App 1-Services'!I23/52</f>
        <v>6.7970472119161673</v>
      </c>
      <c r="X25" s="516">
        <f>(R25*1000)/'App 1-Services'!K23/52</f>
        <v>16.870220482767103</v>
      </c>
    </row>
    <row r="26" spans="1:24" ht="15.75" x14ac:dyDescent="0.25">
      <c r="A26" s="380" t="s">
        <v>353</v>
      </c>
      <c r="B26" s="456" t="s">
        <v>371</v>
      </c>
      <c r="C26" s="117">
        <v>1150</v>
      </c>
      <c r="D26" s="118" t="s">
        <v>138</v>
      </c>
      <c r="E26" s="119" t="s">
        <v>3</v>
      </c>
      <c r="F26" s="120">
        <v>9</v>
      </c>
      <c r="G26" s="121"/>
      <c r="H26" s="122">
        <f>'App 4-Recyclables'!H25+'App 4-Recyclables'!L25+'App 4-Recyclables'!P25</f>
        <v>30</v>
      </c>
      <c r="I26" s="122">
        <f>'App 4-Recyclables'!I25+'App 4-Recyclables'!M25+'App 4-Recyclables'!Q25</f>
        <v>30</v>
      </c>
      <c r="J26" s="122">
        <f>'App 4-Recyclables'!J25+'App 4-Recyclables'!N25+'App 4-Recyclables'!R25</f>
        <v>0</v>
      </c>
      <c r="K26" s="122">
        <f>'App 5-Organics'!H25+'App 5-Organics'!L25+'App 5-Organics'!P25</f>
        <v>6</v>
      </c>
      <c r="L26" s="122">
        <f>'App 5-Organics'!I25+'App 5-Organics'!M25+'App 5-Organics'!Q25</f>
        <v>6</v>
      </c>
      <c r="M26" s="122">
        <f>'App 5-Organics'!J25+'App 5-Organics'!N25+'App 5-Organics'!R25</f>
        <v>0</v>
      </c>
      <c r="N26" s="273">
        <f>'App 6-Residual Waste'!H25+'App 6-Residual Waste'!R25+'App 6-Residual Waste'!Y25</f>
        <v>491.89</v>
      </c>
      <c r="O26" s="273">
        <f>'App 6-Residual Waste'!I25+'App 6-Residual Waste'!S25+'App 6-Residual Waste'!Z25</f>
        <v>8</v>
      </c>
      <c r="P26" s="273">
        <f>'App 6-Residual Waste'!J25+'App 6-Residual Waste'!T25+'App 6-Residual Waste'!AA25</f>
        <v>483.89</v>
      </c>
      <c r="Q26" s="272"/>
      <c r="R26" s="273">
        <f t="shared" si="0"/>
        <v>527.89</v>
      </c>
      <c r="S26" s="273">
        <f t="shared" si="1"/>
        <v>44</v>
      </c>
      <c r="T26" s="273">
        <f t="shared" si="2"/>
        <v>483.89</v>
      </c>
      <c r="U26" s="274">
        <f t="shared" si="3"/>
        <v>8.3350698062096273E-2</v>
      </c>
      <c r="W26" s="516">
        <f>(R26*1000)/'App 1-Services'!I24/52</f>
        <v>3.5298090296351772</v>
      </c>
      <c r="X26" s="516">
        <f>(R26*1000)/'App 1-Services'!K24/52</f>
        <v>9.9137995793269234</v>
      </c>
    </row>
    <row r="27" spans="1:24" ht="15.75" x14ac:dyDescent="0.25">
      <c r="A27" s="380" t="s">
        <v>353</v>
      </c>
      <c r="B27" s="456" t="s">
        <v>372</v>
      </c>
      <c r="C27" s="117">
        <v>1200</v>
      </c>
      <c r="D27" s="118" t="s">
        <v>137</v>
      </c>
      <c r="E27" s="119" t="s">
        <v>3</v>
      </c>
      <c r="F27" s="120">
        <v>9</v>
      </c>
      <c r="G27" s="121"/>
      <c r="H27" s="122">
        <f>'App 4-Recyclables'!H26+'App 4-Recyclables'!L26+'App 4-Recyclables'!P26</f>
        <v>115</v>
      </c>
      <c r="I27" s="122">
        <f>'App 4-Recyclables'!I26+'App 4-Recyclables'!M26+'App 4-Recyclables'!Q26</f>
        <v>115</v>
      </c>
      <c r="J27" s="122">
        <f>'App 4-Recyclables'!J26+'App 4-Recyclables'!N26+'App 4-Recyclables'!R26</f>
        <v>0</v>
      </c>
      <c r="K27" s="122">
        <f>'App 5-Organics'!H26+'App 5-Organics'!L26+'App 5-Organics'!P26</f>
        <v>0</v>
      </c>
      <c r="L27" s="122">
        <f>'App 5-Organics'!I26+'App 5-Organics'!M26+'App 5-Organics'!Q26</f>
        <v>0</v>
      </c>
      <c r="M27" s="122">
        <f>'App 5-Organics'!J26+'App 5-Organics'!N26+'App 5-Organics'!R26</f>
        <v>0</v>
      </c>
      <c r="N27" s="273">
        <f>'App 6-Residual Waste'!H26+'App 6-Residual Waste'!R26+'App 6-Residual Waste'!Y26</f>
        <v>501</v>
      </c>
      <c r="O27" s="273">
        <f>'App 6-Residual Waste'!I26+'App 6-Residual Waste'!S26+'App 6-Residual Waste'!Z26</f>
        <v>0</v>
      </c>
      <c r="P27" s="273">
        <f>'App 6-Residual Waste'!J26+'App 6-Residual Waste'!T26+'App 6-Residual Waste'!AA26</f>
        <v>501</v>
      </c>
      <c r="Q27" s="272"/>
      <c r="R27" s="273">
        <f t="shared" si="0"/>
        <v>616</v>
      </c>
      <c r="S27" s="273">
        <f t="shared" si="1"/>
        <v>115</v>
      </c>
      <c r="T27" s="273">
        <f t="shared" si="2"/>
        <v>501</v>
      </c>
      <c r="U27" s="274">
        <f t="shared" si="3"/>
        <v>0.18668831168831168</v>
      </c>
      <c r="W27" s="516">
        <f>(R27*1000)/'App 1-Services'!I25/52</f>
        <v>6.1795273062878699</v>
      </c>
      <c r="X27" s="516">
        <f>(R27*1000)/'App 1-Services'!K25/52</f>
        <v>12.237762237762238</v>
      </c>
    </row>
    <row r="28" spans="1:24" ht="15.75" x14ac:dyDescent="0.25">
      <c r="A28" s="380" t="s">
        <v>353</v>
      </c>
      <c r="B28" s="456" t="s">
        <v>373</v>
      </c>
      <c r="C28" s="117">
        <v>1250</v>
      </c>
      <c r="D28" s="118" t="s">
        <v>136</v>
      </c>
      <c r="E28" s="119" t="s">
        <v>3</v>
      </c>
      <c r="F28" s="120">
        <v>4</v>
      </c>
      <c r="G28" s="121"/>
      <c r="H28" s="122">
        <f>'App 4-Recyclables'!H27+'App 4-Recyclables'!L27+'App 4-Recyclables'!P27</f>
        <v>13.28</v>
      </c>
      <c r="I28" s="122">
        <f>'App 4-Recyclables'!I27+'App 4-Recyclables'!M27+'App 4-Recyclables'!Q27</f>
        <v>2.7799999999999994</v>
      </c>
      <c r="J28" s="122">
        <f>'App 4-Recyclables'!J27+'App 4-Recyclables'!N27+'App 4-Recyclables'!R27</f>
        <v>10.5</v>
      </c>
      <c r="K28" s="122">
        <f>'App 5-Organics'!H27+'App 5-Organics'!L27+'App 5-Organics'!P27</f>
        <v>5098.09</v>
      </c>
      <c r="L28" s="122">
        <f>'App 5-Organics'!I27+'App 5-Organics'!M27+'App 5-Organics'!Q27</f>
        <v>3060.09</v>
      </c>
      <c r="M28" s="122">
        <f>'App 5-Organics'!J27+'App 5-Organics'!N27+'App 5-Organics'!R27</f>
        <v>2038</v>
      </c>
      <c r="N28" s="273">
        <f>'App 6-Residual Waste'!H27+'App 6-Residual Waste'!R27+'App 6-Residual Waste'!Y27</f>
        <v>14612.35</v>
      </c>
      <c r="O28" s="273">
        <f>'App 6-Residual Waste'!I27+'App 6-Residual Waste'!S27+'App 6-Residual Waste'!Z27</f>
        <v>0</v>
      </c>
      <c r="P28" s="273">
        <f>'App 6-Residual Waste'!J27+'App 6-Residual Waste'!T27+'App 6-Residual Waste'!AA27</f>
        <v>14612.35</v>
      </c>
      <c r="Q28" s="272"/>
      <c r="R28" s="273">
        <f t="shared" si="0"/>
        <v>19723.72</v>
      </c>
      <c r="S28" s="273">
        <f t="shared" si="1"/>
        <v>3062.8700000000003</v>
      </c>
      <c r="T28" s="273">
        <f t="shared" si="2"/>
        <v>16660.849999999999</v>
      </c>
      <c r="U28" s="274">
        <f t="shared" si="3"/>
        <v>0.155288657514911</v>
      </c>
      <c r="W28" s="516">
        <f>(R28*1000)/'App 1-Services'!I26/52</f>
        <v>20.115735452498289</v>
      </c>
      <c r="X28" s="516">
        <f>(R28*1000)/'App 1-Services'!K26/52</f>
        <v>35.833944987464115</v>
      </c>
    </row>
    <row r="29" spans="1:24" ht="15.75" x14ac:dyDescent="0.25">
      <c r="A29" s="380" t="s">
        <v>345</v>
      </c>
      <c r="B29" s="456" t="s">
        <v>374</v>
      </c>
      <c r="C29" s="117">
        <v>1300</v>
      </c>
      <c r="D29" s="118" t="s">
        <v>135</v>
      </c>
      <c r="E29" s="119" t="s">
        <v>8</v>
      </c>
      <c r="F29" s="120">
        <v>2</v>
      </c>
      <c r="G29" s="121"/>
      <c r="H29" s="122">
        <f>'App 4-Recyclables'!H28+'App 4-Recyclables'!L28+'App 4-Recyclables'!P28</f>
        <v>2642.0899999999997</v>
      </c>
      <c r="I29" s="122">
        <f>'App 4-Recyclables'!I28+'App 4-Recyclables'!M28+'App 4-Recyclables'!Q28</f>
        <v>2346.08</v>
      </c>
      <c r="J29" s="122">
        <f>'App 4-Recyclables'!J28+'App 4-Recyclables'!N28+'App 4-Recyclables'!R28</f>
        <v>296.01</v>
      </c>
      <c r="K29" s="122">
        <f>'App 5-Organics'!H28+'App 5-Organics'!L28+'App 5-Organics'!P28</f>
        <v>2561.69</v>
      </c>
      <c r="L29" s="122">
        <f>'App 5-Organics'!I28+'App 5-Organics'!M28+'App 5-Organics'!Q28</f>
        <v>2561.69</v>
      </c>
      <c r="M29" s="122">
        <f>'App 5-Organics'!J28+'App 5-Organics'!N28+'App 5-Organics'!R28</f>
        <v>0</v>
      </c>
      <c r="N29" s="273">
        <f>'App 6-Residual Waste'!H28+'App 6-Residual Waste'!R28+'App 6-Residual Waste'!Y28</f>
        <v>8052.23</v>
      </c>
      <c r="O29" s="273">
        <f>'App 6-Residual Waste'!I28+'App 6-Residual Waste'!S28+'App 6-Residual Waste'!Z28</f>
        <v>0</v>
      </c>
      <c r="P29" s="273">
        <f>'App 6-Residual Waste'!J28+'App 6-Residual Waste'!T28+'App 6-Residual Waste'!AA28</f>
        <v>8052.23</v>
      </c>
      <c r="Q29" s="272"/>
      <c r="R29" s="273">
        <f t="shared" si="0"/>
        <v>13256.009999999998</v>
      </c>
      <c r="S29" s="273">
        <f t="shared" si="1"/>
        <v>4907.7700000000004</v>
      </c>
      <c r="T29" s="273">
        <f t="shared" si="2"/>
        <v>8348.24</v>
      </c>
      <c r="U29" s="274">
        <f t="shared" si="3"/>
        <v>0.37022980519779336</v>
      </c>
      <c r="W29" s="516">
        <f>(R29*1000)/'App 1-Services'!I27/52</f>
        <v>7.0539657774362654</v>
      </c>
      <c r="X29" s="516">
        <f>(R29*1000)/'App 1-Services'!K27/52</f>
        <v>20.348281388152074</v>
      </c>
    </row>
    <row r="30" spans="1:24" ht="15.75" x14ac:dyDescent="0.25">
      <c r="A30" s="380" t="s">
        <v>349</v>
      </c>
      <c r="B30" s="456" t="s">
        <v>375</v>
      </c>
      <c r="C30" s="117">
        <v>1350</v>
      </c>
      <c r="D30" s="118" t="s">
        <v>134</v>
      </c>
      <c r="E30" s="119" t="s">
        <v>11</v>
      </c>
      <c r="F30" s="120">
        <v>4</v>
      </c>
      <c r="G30" s="121"/>
      <c r="H30" s="122">
        <f>'App 4-Recyclables'!H29+'App 4-Recyclables'!L29+'App 4-Recyclables'!P29</f>
        <v>6576.52</v>
      </c>
      <c r="I30" s="122">
        <f>'App 4-Recyclables'!I29+'App 4-Recyclables'!M29+'App 4-Recyclables'!Q29</f>
        <v>6558.52</v>
      </c>
      <c r="J30" s="122">
        <f>'App 4-Recyclables'!J29+'App 4-Recyclables'!N29+'App 4-Recyclables'!R29</f>
        <v>18</v>
      </c>
      <c r="K30" s="122">
        <f>'App 5-Organics'!H29+'App 5-Organics'!L29+'App 5-Organics'!P29</f>
        <v>7810.95</v>
      </c>
      <c r="L30" s="122">
        <f>'App 5-Organics'!I29+'App 5-Organics'!M29+'App 5-Organics'!Q29</f>
        <v>7810.95</v>
      </c>
      <c r="M30" s="122">
        <f>'App 5-Organics'!J29+'App 5-Organics'!N29+'App 5-Organics'!R29</f>
        <v>0</v>
      </c>
      <c r="N30" s="273">
        <f>'App 6-Residual Waste'!H29+'App 6-Residual Waste'!R29+'App 6-Residual Waste'!Y29</f>
        <v>10932.13</v>
      </c>
      <c r="O30" s="273">
        <f>'App 6-Residual Waste'!I29+'App 6-Residual Waste'!S29+'App 6-Residual Waste'!Z29</f>
        <v>0</v>
      </c>
      <c r="P30" s="273">
        <f>'App 6-Residual Waste'!J29+'App 6-Residual Waste'!T29+'App 6-Residual Waste'!AA29</f>
        <v>10932.13</v>
      </c>
      <c r="Q30" s="272"/>
      <c r="R30" s="273">
        <f t="shared" si="0"/>
        <v>25319.599999999999</v>
      </c>
      <c r="S30" s="273">
        <f t="shared" si="1"/>
        <v>14369.470000000001</v>
      </c>
      <c r="T30" s="273">
        <f t="shared" si="2"/>
        <v>10950.13</v>
      </c>
      <c r="U30" s="274">
        <f t="shared" si="3"/>
        <v>0.56752357857154145</v>
      </c>
      <c r="W30" s="516">
        <f>(R30*1000)/'App 1-Services'!I28/52</f>
        <v>14.879912740744572</v>
      </c>
      <c r="X30" s="516">
        <f>(R30*1000)/'App 1-Services'!K28/52</f>
        <v>34.449935235275547</v>
      </c>
    </row>
    <row r="31" spans="1:24" ht="15.75" x14ac:dyDescent="0.25">
      <c r="A31" s="380" t="s">
        <v>353</v>
      </c>
      <c r="B31" s="456" t="s">
        <v>376</v>
      </c>
      <c r="C31" s="117">
        <v>1400</v>
      </c>
      <c r="D31" s="118" t="s">
        <v>133</v>
      </c>
      <c r="E31" s="119" t="s">
        <v>3</v>
      </c>
      <c r="F31" s="120">
        <v>11</v>
      </c>
      <c r="G31" s="121"/>
      <c r="H31" s="122">
        <f>'App 4-Recyclables'!H30+'App 4-Recyclables'!L30+'App 4-Recyclables'!P30</f>
        <v>1567.99</v>
      </c>
      <c r="I31" s="122">
        <f>'App 4-Recyclables'!I30+'App 4-Recyclables'!M30+'App 4-Recyclables'!Q30</f>
        <v>1523.83</v>
      </c>
      <c r="J31" s="122">
        <f>'App 4-Recyclables'!J30+'App 4-Recyclables'!N30+'App 4-Recyclables'!R30</f>
        <v>44.16</v>
      </c>
      <c r="K31" s="122">
        <f>'App 5-Organics'!H30+'App 5-Organics'!L30+'App 5-Organics'!P30</f>
        <v>155.01999999999998</v>
      </c>
      <c r="L31" s="122">
        <f>'App 5-Organics'!I30+'App 5-Organics'!M30+'App 5-Organics'!Q30</f>
        <v>155.01999999999998</v>
      </c>
      <c r="M31" s="122">
        <f>'App 5-Organics'!J30+'App 5-Organics'!N30+'App 5-Organics'!R30</f>
        <v>0</v>
      </c>
      <c r="N31" s="273">
        <f>'App 6-Residual Waste'!H30+'App 6-Residual Waste'!R30+'App 6-Residual Waste'!Y30</f>
        <v>7808.33</v>
      </c>
      <c r="O31" s="273">
        <f>'App 6-Residual Waste'!I30+'App 6-Residual Waste'!S30+'App 6-Residual Waste'!Z30</f>
        <v>0</v>
      </c>
      <c r="P31" s="273">
        <f>'App 6-Residual Waste'!J30+'App 6-Residual Waste'!T30+'App 6-Residual Waste'!AA30</f>
        <v>7808.33</v>
      </c>
      <c r="Q31" s="272"/>
      <c r="R31" s="273">
        <f t="shared" si="0"/>
        <v>9531.34</v>
      </c>
      <c r="S31" s="273">
        <f t="shared" si="1"/>
        <v>1678.85</v>
      </c>
      <c r="T31" s="273">
        <f t="shared" si="2"/>
        <v>7852.49</v>
      </c>
      <c r="U31" s="274">
        <f t="shared" si="3"/>
        <v>0.1761399761208812</v>
      </c>
      <c r="W31" s="516">
        <f>(R31*1000)/'App 1-Services'!I29/52</f>
        <v>13.224747474747476</v>
      </c>
      <c r="X31" s="516">
        <f>(R31*1000)/'App 1-Services'!K29/52</f>
        <v>26.237474949899799</v>
      </c>
    </row>
    <row r="32" spans="1:24" ht="15.75" x14ac:dyDescent="0.25">
      <c r="A32" s="380" t="s">
        <v>377</v>
      </c>
      <c r="B32" s="456" t="s">
        <v>378</v>
      </c>
      <c r="C32" s="117">
        <v>1450</v>
      </c>
      <c r="D32" s="118" t="s">
        <v>132</v>
      </c>
      <c r="E32" s="119" t="s">
        <v>8</v>
      </c>
      <c r="F32" s="120">
        <v>6</v>
      </c>
      <c r="G32" s="121"/>
      <c r="H32" s="122">
        <f>'App 4-Recyclables'!H31+'App 4-Recyclables'!L31+'App 4-Recyclables'!P31</f>
        <v>8664</v>
      </c>
      <c r="I32" s="122">
        <f>'App 4-Recyclables'!I31+'App 4-Recyclables'!M31+'App 4-Recyclables'!Q31</f>
        <v>8091.13</v>
      </c>
      <c r="J32" s="122">
        <f>'App 4-Recyclables'!J31+'App 4-Recyclables'!N31+'App 4-Recyclables'!R31</f>
        <v>572.87</v>
      </c>
      <c r="K32" s="122">
        <f>'App 5-Organics'!H31+'App 5-Organics'!L31+'App 5-Organics'!P31</f>
        <v>8978</v>
      </c>
      <c r="L32" s="122">
        <f>'App 5-Organics'!I31+'App 5-Organics'!M31+'App 5-Organics'!Q31</f>
        <v>8891.61</v>
      </c>
      <c r="M32" s="122">
        <f>'App 5-Organics'!J31+'App 5-Organics'!N31+'App 5-Organics'!R31</f>
        <v>86.39</v>
      </c>
      <c r="N32" s="273">
        <f>'App 6-Residual Waste'!H31+'App 6-Residual Waste'!R31+'App 6-Residual Waste'!Y31</f>
        <v>18931</v>
      </c>
      <c r="O32" s="273">
        <f>'App 6-Residual Waste'!I31+'App 6-Residual Waste'!S31+'App 6-Residual Waste'!Z31</f>
        <v>2166.8199999999997</v>
      </c>
      <c r="P32" s="273">
        <f>'App 6-Residual Waste'!J31+'App 6-Residual Waste'!T31+'App 6-Residual Waste'!AA31</f>
        <v>16764.18</v>
      </c>
      <c r="Q32" s="272"/>
      <c r="R32" s="273">
        <f t="shared" si="0"/>
        <v>36573</v>
      </c>
      <c r="S32" s="273">
        <f t="shared" si="1"/>
        <v>19149.560000000001</v>
      </c>
      <c r="T32" s="273">
        <f t="shared" si="2"/>
        <v>17423.439999999999</v>
      </c>
      <c r="U32" s="274">
        <f t="shared" si="3"/>
        <v>0.5235982828862823</v>
      </c>
      <c r="W32" s="516">
        <f>(R32*1000)/'App 1-Services'!I30/52</f>
        <v>9.7338203481637926</v>
      </c>
      <c r="X32" s="516">
        <f>(R32*1000)/'App 1-Services'!K30/52</f>
        <v>25.821533265178175</v>
      </c>
    </row>
    <row r="33" spans="1:24" ht="15.75" x14ac:dyDescent="0.25">
      <c r="A33" s="380" t="s">
        <v>377</v>
      </c>
      <c r="B33" s="456" t="s">
        <v>379</v>
      </c>
      <c r="C33" s="117">
        <v>1500</v>
      </c>
      <c r="D33" s="118" t="s">
        <v>131</v>
      </c>
      <c r="E33" s="119" t="s">
        <v>8</v>
      </c>
      <c r="F33" s="120">
        <v>7</v>
      </c>
      <c r="G33" s="121"/>
      <c r="H33" s="122">
        <f>'App 4-Recyclables'!H32+'App 4-Recyclables'!L32+'App 4-Recyclables'!P32</f>
        <v>15384.4</v>
      </c>
      <c r="I33" s="122">
        <f>'App 4-Recyclables'!I32+'App 4-Recyclables'!M32+'App 4-Recyclables'!Q32</f>
        <v>14347</v>
      </c>
      <c r="J33" s="122">
        <f>'App 4-Recyclables'!J32+'App 4-Recyclables'!N32+'App 4-Recyclables'!R32</f>
        <v>1037.4000000000001</v>
      </c>
      <c r="K33" s="122">
        <f>'App 5-Organics'!H32+'App 5-Organics'!L32+'App 5-Organics'!P32</f>
        <v>17606</v>
      </c>
      <c r="L33" s="122">
        <f>'App 5-Organics'!I32+'App 5-Organics'!M32+'App 5-Organics'!Q32</f>
        <v>16557</v>
      </c>
      <c r="M33" s="122">
        <f>'App 5-Organics'!J32+'App 5-Organics'!N32+'App 5-Organics'!R32</f>
        <v>1049</v>
      </c>
      <c r="N33" s="273">
        <f>'App 6-Residual Waste'!H32+'App 6-Residual Waste'!R32+'App 6-Residual Waste'!Y32</f>
        <v>41564</v>
      </c>
      <c r="O33" s="273">
        <f>'App 6-Residual Waste'!I32+'App 6-Residual Waste'!S32+'App 6-Residual Waste'!Z32</f>
        <v>4605</v>
      </c>
      <c r="P33" s="273">
        <f>'App 6-Residual Waste'!J32+'App 6-Residual Waste'!T32+'App 6-Residual Waste'!AA32</f>
        <v>36959</v>
      </c>
      <c r="Q33" s="272"/>
      <c r="R33" s="273">
        <f t="shared" si="0"/>
        <v>74554.399999999994</v>
      </c>
      <c r="S33" s="273">
        <f t="shared" si="1"/>
        <v>35509</v>
      </c>
      <c r="T33" s="273">
        <f t="shared" si="2"/>
        <v>39045.4</v>
      </c>
      <c r="U33" s="274">
        <f t="shared" si="3"/>
        <v>0.47628308993164725</v>
      </c>
      <c r="W33" s="516">
        <f>(R33*1000)/'App 1-Services'!I31/52</f>
        <v>9.020570284183826</v>
      </c>
      <c r="X33" s="516">
        <f>(R33*1000)/'App 1-Services'!K31/52</f>
        <v>25.043466577091031</v>
      </c>
    </row>
    <row r="34" spans="1:24" ht="15.75" x14ac:dyDescent="0.25">
      <c r="A34" s="380" t="s">
        <v>345</v>
      </c>
      <c r="B34" s="456" t="s">
        <v>380</v>
      </c>
      <c r="C34" s="117">
        <v>1520</v>
      </c>
      <c r="D34" s="118" t="s">
        <v>130</v>
      </c>
      <c r="E34" s="119" t="s">
        <v>8</v>
      </c>
      <c r="F34" s="120">
        <v>2</v>
      </c>
      <c r="G34" s="121"/>
      <c r="H34" s="122">
        <f>'App 4-Recyclables'!H33+'App 4-Recyclables'!L33+'App 4-Recyclables'!P33</f>
        <v>8289.43</v>
      </c>
      <c r="I34" s="122">
        <f>'App 4-Recyclables'!I33+'App 4-Recyclables'!M33+'App 4-Recyclables'!Q33</f>
        <v>8040.68</v>
      </c>
      <c r="J34" s="122">
        <f>'App 4-Recyclables'!J33+'App 4-Recyclables'!N33+'App 4-Recyclables'!R33</f>
        <v>248.75</v>
      </c>
      <c r="K34" s="122">
        <f>'App 5-Organics'!H33+'App 5-Organics'!L33+'App 5-Organics'!P33</f>
        <v>5387.46</v>
      </c>
      <c r="L34" s="122">
        <f>'App 5-Organics'!I33+'App 5-Organics'!M33+'App 5-Organics'!Q33</f>
        <v>5335.46</v>
      </c>
      <c r="M34" s="122">
        <f>'App 5-Organics'!J33+'App 5-Organics'!N33+'App 5-Organics'!R33</f>
        <v>52</v>
      </c>
      <c r="N34" s="273">
        <f>'App 6-Residual Waste'!H33+'App 6-Residual Waste'!R33+'App 6-Residual Waste'!Y33</f>
        <v>20928.32</v>
      </c>
      <c r="O34" s="273">
        <f>'App 6-Residual Waste'!I33+'App 6-Residual Waste'!S33+'App 6-Residual Waste'!Z33</f>
        <v>357.77000000000021</v>
      </c>
      <c r="P34" s="273">
        <f>'App 6-Residual Waste'!J33+'App 6-Residual Waste'!T33+'App 6-Residual Waste'!AA33</f>
        <v>20570.55</v>
      </c>
      <c r="Q34" s="272"/>
      <c r="R34" s="273">
        <f t="shared" si="0"/>
        <v>34605.21</v>
      </c>
      <c r="S34" s="273">
        <f t="shared" si="1"/>
        <v>13733.91</v>
      </c>
      <c r="T34" s="273">
        <f t="shared" si="2"/>
        <v>20871.3</v>
      </c>
      <c r="U34" s="274">
        <f t="shared" si="3"/>
        <v>0.39687405451375674</v>
      </c>
      <c r="W34" s="516">
        <f>(R34*1000)/'App 1-Services'!I32/52</f>
        <v>7.4925951394668671</v>
      </c>
      <c r="X34" s="516">
        <f>(R34*1000)/'App 1-Services'!K32/52</f>
        <v>17.63013769815635</v>
      </c>
    </row>
    <row r="35" spans="1:24" ht="15.75" x14ac:dyDescent="0.25">
      <c r="A35" s="380" t="s">
        <v>345</v>
      </c>
      <c r="B35" s="456" t="s">
        <v>352</v>
      </c>
      <c r="C35" s="117">
        <v>1550</v>
      </c>
      <c r="D35" s="118" t="s">
        <v>129</v>
      </c>
      <c r="E35" s="119" t="s">
        <v>8</v>
      </c>
      <c r="F35" s="120">
        <v>3</v>
      </c>
      <c r="G35" s="121"/>
      <c r="H35" s="122">
        <f>'App 4-Recyclables'!H34+'App 4-Recyclables'!L34+'App 4-Recyclables'!P34</f>
        <v>10955</v>
      </c>
      <c r="I35" s="122">
        <f>'App 4-Recyclables'!I34+'App 4-Recyclables'!M34+'App 4-Recyclables'!Q34</f>
        <v>9310.65</v>
      </c>
      <c r="J35" s="122">
        <f>'App 4-Recyclables'!J34+'App 4-Recyclables'!N34+'App 4-Recyclables'!R34</f>
        <v>1644.35</v>
      </c>
      <c r="K35" s="122">
        <f>'App 5-Organics'!H34+'App 5-Organics'!L34+'App 5-Organics'!P34</f>
        <v>10838</v>
      </c>
      <c r="L35" s="122">
        <f>'App 5-Organics'!I34+'App 5-Organics'!M34+'App 5-Organics'!Q34</f>
        <v>10838</v>
      </c>
      <c r="M35" s="122">
        <f>'App 5-Organics'!J34+'App 5-Organics'!N34+'App 5-Organics'!R34</f>
        <v>0</v>
      </c>
      <c r="N35" s="273">
        <f>'App 6-Residual Waste'!H34+'App 6-Residual Waste'!R34+'App 6-Residual Waste'!Y34</f>
        <v>40443.120000000003</v>
      </c>
      <c r="O35" s="273">
        <f>'App 6-Residual Waste'!I34+'App 6-Residual Waste'!S34+'App 6-Residual Waste'!Z34</f>
        <v>462.22000000000025</v>
      </c>
      <c r="P35" s="273">
        <f>'App 6-Residual Waste'!J34+'App 6-Residual Waste'!T34+'App 6-Residual Waste'!AA34</f>
        <v>39980.9</v>
      </c>
      <c r="Q35" s="272"/>
      <c r="R35" s="273">
        <f t="shared" si="0"/>
        <v>62236.12</v>
      </c>
      <c r="S35" s="273">
        <f t="shared" si="1"/>
        <v>20610.870000000003</v>
      </c>
      <c r="T35" s="273">
        <f t="shared" si="2"/>
        <v>41625.25</v>
      </c>
      <c r="U35" s="274">
        <f t="shared" si="3"/>
        <v>0.3311721553335909</v>
      </c>
      <c r="W35" s="516">
        <f>(R35*1000)/'App 1-Services'!I33/52</f>
        <v>7.8871829342352457</v>
      </c>
      <c r="X35" s="516">
        <f>(R35*1000)/'App 1-Services'!K33/52</f>
        <v>23.495258373350246</v>
      </c>
    </row>
    <row r="36" spans="1:24" ht="15.75" x14ac:dyDescent="0.25">
      <c r="A36" s="380" t="s">
        <v>381</v>
      </c>
      <c r="B36" s="456" t="s">
        <v>382</v>
      </c>
      <c r="C36" s="117">
        <v>1600</v>
      </c>
      <c r="D36" s="118" t="s">
        <v>128</v>
      </c>
      <c r="E36" s="119" t="s">
        <v>3</v>
      </c>
      <c r="F36" s="120">
        <v>9</v>
      </c>
      <c r="G36" s="121"/>
      <c r="H36" s="122">
        <f>'App 4-Recyclables'!H35+'App 4-Recyclables'!L35+'App 4-Recyclables'!P35</f>
        <v>0</v>
      </c>
      <c r="I36" s="122">
        <f>'App 4-Recyclables'!I35+'App 4-Recyclables'!M35+'App 4-Recyclables'!Q35</f>
        <v>0</v>
      </c>
      <c r="J36" s="122">
        <f>'App 4-Recyclables'!J35+'App 4-Recyclables'!N35+'App 4-Recyclables'!R35</f>
        <v>0</v>
      </c>
      <c r="K36" s="122">
        <f>'App 5-Organics'!H35+'App 5-Organics'!L35+'App 5-Organics'!P35</f>
        <v>0</v>
      </c>
      <c r="L36" s="122">
        <f>'App 5-Organics'!I35+'App 5-Organics'!M35+'App 5-Organics'!Q35</f>
        <v>0</v>
      </c>
      <c r="M36" s="122">
        <f>'App 5-Organics'!J35+'App 5-Organics'!N35+'App 5-Organics'!R35</f>
        <v>0</v>
      </c>
      <c r="N36" s="273">
        <f>'App 6-Residual Waste'!H35+'App 6-Residual Waste'!R35+'App 6-Residual Waste'!Y35</f>
        <v>1113</v>
      </c>
      <c r="O36" s="273">
        <f>'App 6-Residual Waste'!I35+'App 6-Residual Waste'!S35+'App 6-Residual Waste'!Z35</f>
        <v>0</v>
      </c>
      <c r="P36" s="273">
        <f>'App 6-Residual Waste'!J35+'App 6-Residual Waste'!T35+'App 6-Residual Waste'!AA35</f>
        <v>1113</v>
      </c>
      <c r="Q36" s="272"/>
      <c r="R36" s="273">
        <f t="shared" si="0"/>
        <v>1113</v>
      </c>
      <c r="S36" s="273">
        <f t="shared" si="1"/>
        <v>0</v>
      </c>
      <c r="T36" s="273">
        <f t="shared" si="2"/>
        <v>1113</v>
      </c>
      <c r="U36" s="274">
        <f t="shared" si="3"/>
        <v>0</v>
      </c>
      <c r="W36" s="516">
        <f>(R36*1000)/'App 1-Services'!I34/52</f>
        <v>7.8316304990289618</v>
      </c>
      <c r="X36" s="516">
        <f>(R36*1000)/'App 1-Services'!K34/52</f>
        <v>8.2417582417582409</v>
      </c>
    </row>
    <row r="37" spans="1:24" ht="15.75" x14ac:dyDescent="0.25">
      <c r="A37" s="380" t="s">
        <v>353</v>
      </c>
      <c r="B37" s="456" t="s">
        <v>383</v>
      </c>
      <c r="C37" s="117">
        <v>1700</v>
      </c>
      <c r="D37" s="118" t="s">
        <v>127</v>
      </c>
      <c r="E37" s="119" t="s">
        <v>3</v>
      </c>
      <c r="F37" s="120">
        <v>9</v>
      </c>
      <c r="G37" s="121"/>
      <c r="H37" s="122">
        <f>'App 4-Recyclables'!H36+'App 4-Recyclables'!L36+'App 4-Recyclables'!P36</f>
        <v>0</v>
      </c>
      <c r="I37" s="122">
        <f>'App 4-Recyclables'!I36+'App 4-Recyclables'!M36+'App 4-Recyclables'!Q36</f>
        <v>0</v>
      </c>
      <c r="J37" s="122">
        <f>'App 4-Recyclables'!J36+'App 4-Recyclables'!N36+'App 4-Recyclables'!R36</f>
        <v>0</v>
      </c>
      <c r="K37" s="122">
        <f>'App 5-Organics'!H36+'App 5-Organics'!L36+'App 5-Organics'!P36</f>
        <v>0</v>
      </c>
      <c r="L37" s="122">
        <f>'App 5-Organics'!I36+'App 5-Organics'!M36+'App 5-Organics'!Q36</f>
        <v>0</v>
      </c>
      <c r="M37" s="122">
        <f>'App 5-Organics'!J36+'App 5-Organics'!N36+'App 5-Organics'!R36</f>
        <v>0</v>
      </c>
      <c r="N37" s="273">
        <f>'App 6-Residual Waste'!H36+'App 6-Residual Waste'!R36+'App 6-Residual Waste'!Y36</f>
        <v>450</v>
      </c>
      <c r="O37" s="273">
        <f>'App 6-Residual Waste'!I36+'App 6-Residual Waste'!S36+'App 6-Residual Waste'!Z36</f>
        <v>0</v>
      </c>
      <c r="P37" s="273">
        <f>'App 6-Residual Waste'!J36+'App 6-Residual Waste'!T36+'App 6-Residual Waste'!AA36</f>
        <v>450</v>
      </c>
      <c r="Q37" s="272"/>
      <c r="R37" s="273">
        <f t="shared" si="0"/>
        <v>450</v>
      </c>
      <c r="S37" s="273">
        <f t="shared" si="1"/>
        <v>0</v>
      </c>
      <c r="T37" s="273">
        <f t="shared" si="2"/>
        <v>450</v>
      </c>
      <c r="U37" s="274">
        <f t="shared" si="3"/>
        <v>0</v>
      </c>
      <c r="W37" s="516">
        <f>(R37*1000)/'App 1-Services'!I35/52</f>
        <v>4.1445623342175066</v>
      </c>
      <c r="X37" s="516">
        <f>(R37*1000)/'App 1-Services'!K35/52</f>
        <v>4.5331828988193577</v>
      </c>
    </row>
    <row r="38" spans="1:24" ht="15.75" x14ac:dyDescent="0.25">
      <c r="A38" s="380" t="s">
        <v>384</v>
      </c>
      <c r="B38" s="456" t="s">
        <v>385</v>
      </c>
      <c r="C38" s="117">
        <v>1720</v>
      </c>
      <c r="D38" s="118" t="s">
        <v>126</v>
      </c>
      <c r="E38" s="119" t="s">
        <v>6</v>
      </c>
      <c r="F38" s="120">
        <v>4</v>
      </c>
      <c r="G38" s="121"/>
      <c r="H38" s="122">
        <f>'App 4-Recyclables'!H37+'App 4-Recyclables'!L37+'App 4-Recyclables'!P37</f>
        <v>8669</v>
      </c>
      <c r="I38" s="122">
        <f>'App 4-Recyclables'!I37+'App 4-Recyclables'!M37+'App 4-Recyclables'!Q37</f>
        <v>8554</v>
      </c>
      <c r="J38" s="122">
        <f>'App 4-Recyclables'!J37+'App 4-Recyclables'!N37+'App 4-Recyclables'!R37</f>
        <v>115</v>
      </c>
      <c r="K38" s="122">
        <f>'App 5-Organics'!H37+'App 5-Organics'!L37+'App 5-Organics'!P37</f>
        <v>1885</v>
      </c>
      <c r="L38" s="122">
        <f>'App 5-Organics'!I37+'App 5-Organics'!M37+'App 5-Organics'!Q37</f>
        <v>1885</v>
      </c>
      <c r="M38" s="122">
        <f>'App 5-Organics'!J37+'App 5-Organics'!N37+'App 5-Organics'!R37</f>
        <v>0</v>
      </c>
      <c r="N38" s="273">
        <f>'App 6-Residual Waste'!H37+'App 6-Residual Waste'!R37+'App 6-Residual Waste'!Y37</f>
        <v>28116</v>
      </c>
      <c r="O38" s="273">
        <f>'App 6-Residual Waste'!I37+'App 6-Residual Waste'!S37+'App 6-Residual Waste'!Z37</f>
        <v>0</v>
      </c>
      <c r="P38" s="273">
        <f>'App 6-Residual Waste'!J37+'App 6-Residual Waste'!T37+'App 6-Residual Waste'!AA37</f>
        <v>28116</v>
      </c>
      <c r="Q38" s="272"/>
      <c r="R38" s="273">
        <f t="shared" ref="R38:R69" si="4">H38+K38+N38</f>
        <v>38670</v>
      </c>
      <c r="S38" s="273">
        <f t="shared" ref="S38:S69" si="5">I38+L38+O38</f>
        <v>10439</v>
      </c>
      <c r="T38" s="273">
        <f t="shared" ref="T38:T69" si="6">J38+M38+P38</f>
        <v>28231</v>
      </c>
      <c r="U38" s="274">
        <f t="shared" ref="U38:U69" si="7">S38/R38</f>
        <v>0.26995086630462889</v>
      </c>
      <c r="W38" s="516">
        <f>(R38*1000)/'App 1-Services'!I36/52</f>
        <v>13.312338372307581</v>
      </c>
      <c r="X38" s="516">
        <f>(R38*1000)/'App 1-Services'!K36/52</f>
        <v>28.987832156928594</v>
      </c>
    </row>
    <row r="39" spans="1:24" ht="15.75" x14ac:dyDescent="0.25">
      <c r="A39" s="380" t="s">
        <v>349</v>
      </c>
      <c r="B39" s="456" t="s">
        <v>386</v>
      </c>
      <c r="C39" s="117">
        <v>1730</v>
      </c>
      <c r="D39" s="118" t="s">
        <v>125</v>
      </c>
      <c r="E39" s="119" t="s">
        <v>11</v>
      </c>
      <c r="F39" s="120">
        <v>4</v>
      </c>
      <c r="G39" s="121"/>
      <c r="H39" s="122">
        <f>'App 4-Recyclables'!H38+'App 4-Recyclables'!L38+'App 4-Recyclables'!P38</f>
        <v>8706</v>
      </c>
      <c r="I39" s="122">
        <f>'App 4-Recyclables'!I38+'App 4-Recyclables'!M38+'App 4-Recyclables'!Q38</f>
        <v>8488</v>
      </c>
      <c r="J39" s="122">
        <f>'App 4-Recyclables'!J38+'App 4-Recyclables'!N38+'App 4-Recyclables'!R38</f>
        <v>218</v>
      </c>
      <c r="K39" s="122">
        <f>'App 5-Organics'!H38+'App 5-Organics'!L38+'App 5-Organics'!P38</f>
        <v>10527</v>
      </c>
      <c r="L39" s="122">
        <f>'App 5-Organics'!I38+'App 5-Organics'!M38+'App 5-Organics'!Q38</f>
        <v>10370</v>
      </c>
      <c r="M39" s="122">
        <f>'App 5-Organics'!J38+'App 5-Organics'!N38+'App 5-Organics'!R38</f>
        <v>157</v>
      </c>
      <c r="N39" s="273">
        <f>'App 6-Residual Waste'!H38+'App 6-Residual Waste'!R38+'App 6-Residual Waste'!Y38</f>
        <v>11444.14</v>
      </c>
      <c r="O39" s="273">
        <f>'App 6-Residual Waste'!I38+'App 6-Residual Waste'!S38+'App 6-Residual Waste'!Z38</f>
        <v>130.24000000000012</v>
      </c>
      <c r="P39" s="273">
        <f>'App 6-Residual Waste'!J38+'App 6-Residual Waste'!T38+'App 6-Residual Waste'!AA38</f>
        <v>11313.9</v>
      </c>
      <c r="Q39" s="272"/>
      <c r="R39" s="273">
        <f t="shared" si="4"/>
        <v>30677.14</v>
      </c>
      <c r="S39" s="273">
        <f t="shared" si="5"/>
        <v>18988.240000000002</v>
      </c>
      <c r="T39" s="273">
        <f t="shared" si="6"/>
        <v>11688.9</v>
      </c>
      <c r="U39" s="274">
        <f t="shared" si="7"/>
        <v>0.61897034730095446</v>
      </c>
      <c r="W39" s="516">
        <f>(R39*1000)/'App 1-Services'!I37/52</f>
        <v>11.558483542319749</v>
      </c>
      <c r="X39" s="516">
        <f>(R39*1000)/'App 1-Services'!K37/52</f>
        <v>23.136912699035218</v>
      </c>
    </row>
    <row r="40" spans="1:24" ht="15.75" x14ac:dyDescent="0.25">
      <c r="A40" s="380" t="s">
        <v>353</v>
      </c>
      <c r="B40" s="456" t="s">
        <v>387</v>
      </c>
      <c r="C40" s="117">
        <v>1750</v>
      </c>
      <c r="D40" s="118" t="s">
        <v>124</v>
      </c>
      <c r="E40" s="119" t="s">
        <v>3</v>
      </c>
      <c r="F40" s="120">
        <v>10</v>
      </c>
      <c r="G40" s="121"/>
      <c r="H40" s="122">
        <f>'App 4-Recyclables'!H39+'App 4-Recyclables'!L39+'App 4-Recyclables'!P39</f>
        <v>0</v>
      </c>
      <c r="I40" s="122">
        <f>'App 4-Recyclables'!I39+'App 4-Recyclables'!M39+'App 4-Recyclables'!Q39</f>
        <v>0</v>
      </c>
      <c r="J40" s="122">
        <f>'App 4-Recyclables'!J39+'App 4-Recyclables'!N39+'App 4-Recyclables'!R39</f>
        <v>0</v>
      </c>
      <c r="K40" s="122">
        <f>'App 5-Organics'!H39+'App 5-Organics'!L39+'App 5-Organics'!P39</f>
        <v>0</v>
      </c>
      <c r="L40" s="122">
        <f>'App 5-Organics'!I39+'App 5-Organics'!M39+'App 5-Organics'!Q39</f>
        <v>0</v>
      </c>
      <c r="M40" s="122">
        <f>'App 5-Organics'!J39+'App 5-Organics'!N39+'App 5-Organics'!R39</f>
        <v>0</v>
      </c>
      <c r="N40" s="273">
        <f>'App 6-Residual Waste'!H39+'App 6-Residual Waste'!R39+'App 6-Residual Waste'!Y39</f>
        <v>1323</v>
      </c>
      <c r="O40" s="273">
        <f>'App 6-Residual Waste'!I39+'App 6-Residual Waste'!S39+'App 6-Residual Waste'!Z39</f>
        <v>0</v>
      </c>
      <c r="P40" s="273">
        <f>'App 6-Residual Waste'!J39+'App 6-Residual Waste'!T39+'App 6-Residual Waste'!AA39</f>
        <v>1323</v>
      </c>
      <c r="Q40" s="272"/>
      <c r="R40" s="273">
        <f t="shared" si="4"/>
        <v>1323</v>
      </c>
      <c r="S40" s="273">
        <f t="shared" si="5"/>
        <v>0</v>
      </c>
      <c r="T40" s="273">
        <f t="shared" si="6"/>
        <v>1323</v>
      </c>
      <c r="U40" s="274">
        <f t="shared" si="7"/>
        <v>0</v>
      </c>
      <c r="W40" s="516">
        <f>(R40*1000)/'App 1-Services'!I38/52</f>
        <v>5.1140316969462702</v>
      </c>
      <c r="X40" s="516">
        <f>(R40*1000)/'App 1-Services'!K38/52</f>
        <v>8.9271255060728745</v>
      </c>
    </row>
    <row r="41" spans="1:24" ht="15.75" x14ac:dyDescent="0.25">
      <c r="A41" s="380" t="s">
        <v>358</v>
      </c>
      <c r="B41" s="456" t="s">
        <v>388</v>
      </c>
      <c r="C41" s="117">
        <v>1800</v>
      </c>
      <c r="D41" s="118" t="s">
        <v>123</v>
      </c>
      <c r="E41" s="119" t="s">
        <v>11</v>
      </c>
      <c r="F41" s="120">
        <v>4</v>
      </c>
      <c r="G41" s="121"/>
      <c r="H41" s="122">
        <f>'App 4-Recyclables'!H40+'App 4-Recyclables'!L40+'App 4-Recyclables'!P40</f>
        <v>10986.929999999998</v>
      </c>
      <c r="I41" s="122">
        <f>'App 4-Recyclables'!I40+'App 4-Recyclables'!M40+'App 4-Recyclables'!Q40</f>
        <v>10616.23</v>
      </c>
      <c r="J41" s="122">
        <f>'App 4-Recyclables'!J40+'App 4-Recyclables'!N40+'App 4-Recyclables'!R40</f>
        <v>370.7</v>
      </c>
      <c r="K41" s="122">
        <f>'App 5-Organics'!H40+'App 5-Organics'!L40+'App 5-Organics'!P40</f>
        <v>15113.26</v>
      </c>
      <c r="L41" s="122">
        <f>'App 5-Organics'!I40+'App 5-Organics'!M40+'App 5-Organics'!Q40</f>
        <v>14389.26</v>
      </c>
      <c r="M41" s="122">
        <f>'App 5-Organics'!J40+'App 5-Organics'!N40+'App 5-Organics'!R40</f>
        <v>724</v>
      </c>
      <c r="N41" s="273">
        <f>'App 6-Residual Waste'!H40+'App 6-Residual Waste'!R40+'App 6-Residual Waste'!Y40</f>
        <v>15526.58</v>
      </c>
      <c r="O41" s="273">
        <f>'App 6-Residual Waste'!I40+'App 6-Residual Waste'!S40+'App 6-Residual Waste'!Z40</f>
        <v>5860.02</v>
      </c>
      <c r="P41" s="273">
        <f>'App 6-Residual Waste'!J40+'App 6-Residual Waste'!T40+'App 6-Residual Waste'!AA40</f>
        <v>9666.5600000000013</v>
      </c>
      <c r="Q41" s="272"/>
      <c r="R41" s="273">
        <f t="shared" si="4"/>
        <v>41626.769999999997</v>
      </c>
      <c r="S41" s="273">
        <f t="shared" si="5"/>
        <v>30865.51</v>
      </c>
      <c r="T41" s="273">
        <f t="shared" si="6"/>
        <v>10761.260000000002</v>
      </c>
      <c r="U41" s="274">
        <f t="shared" si="7"/>
        <v>0.74148222405918118</v>
      </c>
      <c r="W41" s="516">
        <f>(R41*1000)/'App 1-Services'!I39/52</f>
        <v>10.970314339837849</v>
      </c>
      <c r="X41" s="516">
        <f>(R41*1000)/'App 1-Services'!K39/52</f>
        <v>24.827553505948817</v>
      </c>
    </row>
    <row r="42" spans="1:24" ht="15.75" x14ac:dyDescent="0.25">
      <c r="A42" s="380" t="s">
        <v>341</v>
      </c>
      <c r="B42" s="456" t="s">
        <v>389</v>
      </c>
      <c r="C42" s="117">
        <v>1860</v>
      </c>
      <c r="D42" s="118" t="s">
        <v>122</v>
      </c>
      <c r="E42" s="119" t="s">
        <v>3</v>
      </c>
      <c r="F42" s="120">
        <v>8</v>
      </c>
      <c r="G42" s="121"/>
      <c r="H42" s="122">
        <f>'App 4-Recyclables'!H41+'App 4-Recyclables'!L41+'App 4-Recyclables'!P41</f>
        <v>192</v>
      </c>
      <c r="I42" s="122">
        <f>'App 4-Recyclables'!I41+'App 4-Recyclables'!M41+'App 4-Recyclables'!Q41</f>
        <v>0</v>
      </c>
      <c r="J42" s="122">
        <f>'App 4-Recyclables'!J41+'App 4-Recyclables'!N41+'App 4-Recyclables'!R41</f>
        <v>192</v>
      </c>
      <c r="K42" s="122">
        <f>'App 5-Organics'!H41+'App 5-Organics'!L41+'App 5-Organics'!P41</f>
        <v>11</v>
      </c>
      <c r="L42" s="122">
        <f>'App 5-Organics'!I41+'App 5-Organics'!M41+'App 5-Organics'!Q41</f>
        <v>11</v>
      </c>
      <c r="M42" s="122">
        <f>'App 5-Organics'!J41+'App 5-Organics'!N41+'App 5-Organics'!R41</f>
        <v>0</v>
      </c>
      <c r="N42" s="273">
        <f>'App 6-Residual Waste'!H41+'App 6-Residual Waste'!R41+'App 6-Residual Waste'!Y41</f>
        <v>67</v>
      </c>
      <c r="O42" s="273">
        <f>'App 6-Residual Waste'!I41+'App 6-Residual Waste'!S41+'App 6-Residual Waste'!Z41</f>
        <v>0</v>
      </c>
      <c r="P42" s="273">
        <f>'App 6-Residual Waste'!J41+'App 6-Residual Waste'!T41+'App 6-Residual Waste'!AA41</f>
        <v>67</v>
      </c>
      <c r="Q42" s="272"/>
      <c r="R42" s="273">
        <f t="shared" si="4"/>
        <v>270</v>
      </c>
      <c r="S42" s="273">
        <f t="shared" si="5"/>
        <v>11</v>
      </c>
      <c r="T42" s="273">
        <f t="shared" si="6"/>
        <v>259</v>
      </c>
      <c r="U42" s="274">
        <f t="shared" si="7"/>
        <v>4.0740740740740744E-2</v>
      </c>
      <c r="W42" s="516">
        <f>(R42*1000)/'App 1-Services'!I40/52</f>
        <v>3.3870239349691404</v>
      </c>
      <c r="X42" s="516">
        <f>(R42*1000)/'App 1-Services'!K40/52</f>
        <v>7.0166320166320162</v>
      </c>
    </row>
    <row r="43" spans="1:24" ht="15.75" x14ac:dyDescent="0.25">
      <c r="A43" s="380" t="s">
        <v>362</v>
      </c>
      <c r="B43" s="456" t="s">
        <v>390</v>
      </c>
      <c r="C43" s="117">
        <v>2000</v>
      </c>
      <c r="D43" s="118" t="s">
        <v>121</v>
      </c>
      <c r="E43" s="119" t="s">
        <v>3</v>
      </c>
      <c r="F43" s="120">
        <v>9</v>
      </c>
      <c r="G43" s="121"/>
      <c r="H43" s="122">
        <f>'App 4-Recyclables'!H42+'App 4-Recyclables'!L42+'App 4-Recyclables'!P42</f>
        <v>254.74</v>
      </c>
      <c r="I43" s="122">
        <f>'App 4-Recyclables'!I42+'App 4-Recyclables'!M42+'App 4-Recyclables'!Q42</f>
        <v>244.14</v>
      </c>
      <c r="J43" s="122">
        <f>'App 4-Recyclables'!J42+'App 4-Recyclables'!N42+'App 4-Recyclables'!R42</f>
        <v>10.6</v>
      </c>
      <c r="K43" s="122">
        <f>'App 5-Organics'!H42+'App 5-Organics'!L42+'App 5-Organics'!P42</f>
        <v>182</v>
      </c>
      <c r="L43" s="122">
        <f>'App 5-Organics'!I42+'App 5-Organics'!M42+'App 5-Organics'!Q42</f>
        <v>182</v>
      </c>
      <c r="M43" s="122">
        <f>'App 5-Organics'!J42+'App 5-Organics'!N42+'App 5-Organics'!R42</f>
        <v>0</v>
      </c>
      <c r="N43" s="273">
        <f>'App 6-Residual Waste'!H42+'App 6-Residual Waste'!R42+'App 6-Residual Waste'!Y42</f>
        <v>700</v>
      </c>
      <c r="O43" s="273">
        <f>'App 6-Residual Waste'!I42+'App 6-Residual Waste'!S42+'App 6-Residual Waste'!Z42</f>
        <v>0</v>
      </c>
      <c r="P43" s="273">
        <f>'App 6-Residual Waste'!J42+'App 6-Residual Waste'!T42+'App 6-Residual Waste'!AA42</f>
        <v>700</v>
      </c>
      <c r="Q43" s="272"/>
      <c r="R43" s="273">
        <f t="shared" si="4"/>
        <v>1136.74</v>
      </c>
      <c r="S43" s="273">
        <f t="shared" si="5"/>
        <v>426.14</v>
      </c>
      <c r="T43" s="273">
        <f t="shared" si="6"/>
        <v>710.6</v>
      </c>
      <c r="U43" s="274">
        <f t="shared" si="7"/>
        <v>0.37487904006193146</v>
      </c>
      <c r="W43" s="516">
        <f>(R43*1000)/'App 1-Services'!I41/52</f>
        <v>5.0346348722672998</v>
      </c>
      <c r="X43" s="516">
        <f>(R43*1000)/'App 1-Services'!K41/52</f>
        <v>7.6568772733396209</v>
      </c>
    </row>
    <row r="44" spans="1:24" ht="15.75" x14ac:dyDescent="0.25">
      <c r="A44" s="380" t="s">
        <v>356</v>
      </c>
      <c r="B44" s="456" t="s">
        <v>368</v>
      </c>
      <c r="C44" s="117">
        <v>2060</v>
      </c>
      <c r="D44" s="118" t="s">
        <v>120</v>
      </c>
      <c r="E44" s="119" t="s">
        <v>3</v>
      </c>
      <c r="F44" s="120">
        <v>10</v>
      </c>
      <c r="G44" s="121"/>
      <c r="H44" s="122">
        <f>'App 4-Recyclables'!H43+'App 4-Recyclables'!L43+'App 4-Recyclables'!P43</f>
        <v>1224</v>
      </c>
      <c r="I44" s="122">
        <f>'App 4-Recyclables'!I43+'App 4-Recyclables'!M43+'App 4-Recyclables'!Q43</f>
        <v>1191.6300000000001</v>
      </c>
      <c r="J44" s="122">
        <f>'App 4-Recyclables'!J43+'App 4-Recyclables'!N43+'App 4-Recyclables'!R43</f>
        <v>32.370000000000005</v>
      </c>
      <c r="K44" s="122">
        <f>'App 5-Organics'!H43+'App 5-Organics'!L43+'App 5-Organics'!P43</f>
        <v>974.92</v>
      </c>
      <c r="L44" s="122">
        <f>'App 5-Organics'!I43+'App 5-Organics'!M43+'App 5-Organics'!Q43</f>
        <v>974.92</v>
      </c>
      <c r="M44" s="122">
        <f>'App 5-Organics'!J43+'App 5-Organics'!N43+'App 5-Organics'!R43</f>
        <v>0</v>
      </c>
      <c r="N44" s="273">
        <f>'App 6-Residual Waste'!H43+'App 6-Residual Waste'!R43+'App 6-Residual Waste'!Y43</f>
        <v>2877.1800000000003</v>
      </c>
      <c r="O44" s="273">
        <f>'App 6-Residual Waste'!I43+'App 6-Residual Waste'!S43+'App 6-Residual Waste'!Z43</f>
        <v>0</v>
      </c>
      <c r="P44" s="273">
        <f>'App 6-Residual Waste'!J43+'App 6-Residual Waste'!T43+'App 6-Residual Waste'!AA43</f>
        <v>2877.1800000000003</v>
      </c>
      <c r="Q44" s="272"/>
      <c r="R44" s="273">
        <f t="shared" si="4"/>
        <v>5076.1000000000004</v>
      </c>
      <c r="S44" s="273">
        <f t="shared" si="5"/>
        <v>2166.5500000000002</v>
      </c>
      <c r="T44" s="273">
        <f t="shared" si="6"/>
        <v>2909.55</v>
      </c>
      <c r="U44" s="274">
        <f t="shared" si="7"/>
        <v>0.42681389255530822</v>
      </c>
      <c r="W44" s="516">
        <f>(R44*1000)/'App 1-Services'!I42/52</f>
        <v>9.6222087424650269</v>
      </c>
      <c r="X44" s="516">
        <f>(R44*1000)/'App 1-Services'!K42/52</f>
        <v>18.841402758600211</v>
      </c>
    </row>
    <row r="45" spans="1:24" ht="15.75" x14ac:dyDescent="0.25">
      <c r="A45" s="380" t="s">
        <v>353</v>
      </c>
      <c r="B45" s="456" t="s">
        <v>391</v>
      </c>
      <c r="C45" s="117">
        <v>2150</v>
      </c>
      <c r="D45" s="118" t="s">
        <v>119</v>
      </c>
      <c r="E45" s="119" t="s">
        <v>3</v>
      </c>
      <c r="F45" s="120">
        <v>9</v>
      </c>
      <c r="G45" s="121"/>
      <c r="H45" s="122">
        <f>'App 4-Recyclables'!H44+'App 4-Recyclables'!L44+'App 4-Recyclables'!P44</f>
        <v>520</v>
      </c>
      <c r="I45" s="122">
        <f>'App 4-Recyclables'!I44+'App 4-Recyclables'!M44+'App 4-Recyclables'!Q44</f>
        <v>0</v>
      </c>
      <c r="J45" s="122">
        <f>'App 4-Recyclables'!J44+'App 4-Recyclables'!N44+'App 4-Recyclables'!R44</f>
        <v>520</v>
      </c>
      <c r="K45" s="122">
        <f>'App 5-Organics'!H44+'App 5-Organics'!L44+'App 5-Organics'!P44</f>
        <v>545</v>
      </c>
      <c r="L45" s="122">
        <f>'App 5-Organics'!I44+'App 5-Organics'!M44+'App 5-Organics'!Q44</f>
        <v>545</v>
      </c>
      <c r="M45" s="122">
        <f>'App 5-Organics'!J44+'App 5-Organics'!N44+'App 5-Organics'!R44</f>
        <v>0</v>
      </c>
      <c r="N45" s="273">
        <f>'App 6-Residual Waste'!H44+'App 6-Residual Waste'!R44+'App 6-Residual Waste'!Y44</f>
        <v>3250</v>
      </c>
      <c r="O45" s="273">
        <f>'App 6-Residual Waste'!I44+'App 6-Residual Waste'!S44+'App 6-Residual Waste'!Z44</f>
        <v>0</v>
      </c>
      <c r="P45" s="273">
        <f>'App 6-Residual Waste'!J44+'App 6-Residual Waste'!T44+'App 6-Residual Waste'!AA44</f>
        <v>3250</v>
      </c>
      <c r="Q45" s="272"/>
      <c r="R45" s="273">
        <f t="shared" si="4"/>
        <v>4315</v>
      </c>
      <c r="S45" s="273">
        <f t="shared" si="5"/>
        <v>545</v>
      </c>
      <c r="T45" s="273">
        <f t="shared" si="6"/>
        <v>3770</v>
      </c>
      <c r="U45" s="274">
        <f t="shared" si="7"/>
        <v>0.12630359212050984</v>
      </c>
      <c r="W45" s="516">
        <f>(R45*1000)/'App 1-Services'!I43/52</f>
        <v>19.469913005811645</v>
      </c>
      <c r="X45" s="516">
        <f>(R45*1000)/'App 1-Services'!K43/52</f>
        <v>27.902074388288245</v>
      </c>
    </row>
    <row r="46" spans="1:24" ht="15.75" x14ac:dyDescent="0.25">
      <c r="A46" s="380" t="s">
        <v>362</v>
      </c>
      <c r="B46" s="456" t="s">
        <v>392</v>
      </c>
      <c r="C46" s="117">
        <v>2200</v>
      </c>
      <c r="D46" s="118" t="s">
        <v>118</v>
      </c>
      <c r="E46" s="119" t="s">
        <v>3</v>
      </c>
      <c r="F46" s="120">
        <v>10</v>
      </c>
      <c r="G46" s="121"/>
      <c r="H46" s="122">
        <f>'App 4-Recyclables'!H45+'App 4-Recyclables'!L45+'App 4-Recyclables'!P45</f>
        <v>1090.42</v>
      </c>
      <c r="I46" s="122">
        <f>'App 4-Recyclables'!I45+'App 4-Recyclables'!M45+'App 4-Recyclables'!Q45</f>
        <v>910.42000000000007</v>
      </c>
      <c r="J46" s="122">
        <f>'App 4-Recyclables'!J45+'App 4-Recyclables'!N45+'App 4-Recyclables'!R45</f>
        <v>180</v>
      </c>
      <c r="K46" s="122">
        <f>'App 5-Organics'!H45+'App 5-Organics'!L45+'App 5-Organics'!P45</f>
        <v>1279</v>
      </c>
      <c r="L46" s="122">
        <f>'App 5-Organics'!I45+'App 5-Organics'!M45+'App 5-Organics'!Q45</f>
        <v>1279</v>
      </c>
      <c r="M46" s="122">
        <f>'App 5-Organics'!J45+'App 5-Organics'!N45+'App 5-Organics'!R45</f>
        <v>0</v>
      </c>
      <c r="N46" s="273">
        <f>'App 6-Residual Waste'!H45+'App 6-Residual Waste'!R45+'App 6-Residual Waste'!Y45</f>
        <v>3584.3599999999997</v>
      </c>
      <c r="O46" s="273">
        <f>'App 6-Residual Waste'!I45+'App 6-Residual Waste'!S45+'App 6-Residual Waste'!Z45</f>
        <v>0</v>
      </c>
      <c r="P46" s="273">
        <f>'App 6-Residual Waste'!J45+'App 6-Residual Waste'!T45+'App 6-Residual Waste'!AA45</f>
        <v>3584.3599999999997</v>
      </c>
      <c r="Q46" s="272"/>
      <c r="R46" s="273">
        <f t="shared" si="4"/>
        <v>5953.78</v>
      </c>
      <c r="S46" s="273">
        <f t="shared" si="5"/>
        <v>2189.42</v>
      </c>
      <c r="T46" s="273">
        <f t="shared" si="6"/>
        <v>3764.3599999999997</v>
      </c>
      <c r="U46" s="274">
        <f t="shared" si="7"/>
        <v>0.36773612730063926</v>
      </c>
      <c r="W46" s="516">
        <f>(R46*1000)/'App 1-Services'!I44/52</f>
        <v>14.859931113662457</v>
      </c>
      <c r="X46" s="516">
        <f>(R46*1000)/'App 1-Services'!K44/52</f>
        <v>32.816213594373522</v>
      </c>
    </row>
    <row r="47" spans="1:24" ht="15.75" x14ac:dyDescent="0.25">
      <c r="A47" s="380" t="s">
        <v>341</v>
      </c>
      <c r="B47" s="456" t="s">
        <v>393</v>
      </c>
      <c r="C47" s="117">
        <v>2310</v>
      </c>
      <c r="D47" s="118" t="s">
        <v>117</v>
      </c>
      <c r="E47" s="119" t="s">
        <v>3</v>
      </c>
      <c r="F47" s="120">
        <v>11</v>
      </c>
      <c r="G47" s="121"/>
      <c r="H47" s="122">
        <f>'App 4-Recyclables'!H46+'App 4-Recyclables'!L46+'App 4-Recyclables'!P46</f>
        <v>1264</v>
      </c>
      <c r="I47" s="122">
        <f>'App 4-Recyclables'!I46+'App 4-Recyclables'!M46+'App 4-Recyclables'!Q46</f>
        <v>1137.5999999999999</v>
      </c>
      <c r="J47" s="122">
        <f>'App 4-Recyclables'!J46+'App 4-Recyclables'!N46+'App 4-Recyclables'!R46</f>
        <v>126.4</v>
      </c>
      <c r="K47" s="122">
        <f>'App 5-Organics'!H46+'App 5-Organics'!L46+'App 5-Organics'!P46</f>
        <v>2228.98</v>
      </c>
      <c r="L47" s="122">
        <f>'App 5-Organics'!I46+'App 5-Organics'!M46+'App 5-Organics'!Q46</f>
        <v>2204.4699999999998</v>
      </c>
      <c r="M47" s="122">
        <f>'App 5-Organics'!J46+'App 5-Organics'!N46+'App 5-Organics'!R46</f>
        <v>24.51</v>
      </c>
      <c r="N47" s="273">
        <f>'App 6-Residual Waste'!H46+'App 6-Residual Waste'!R46+'App 6-Residual Waste'!Y46</f>
        <v>2095.98</v>
      </c>
      <c r="O47" s="273">
        <f>'App 6-Residual Waste'!I46+'App 6-Residual Waste'!S46+'App 6-Residual Waste'!Z46</f>
        <v>0</v>
      </c>
      <c r="P47" s="273">
        <f>'App 6-Residual Waste'!J46+'App 6-Residual Waste'!T46+'App 6-Residual Waste'!AA46</f>
        <v>2095.98</v>
      </c>
      <c r="Q47" s="272"/>
      <c r="R47" s="273">
        <f t="shared" si="4"/>
        <v>5588.96</v>
      </c>
      <c r="S47" s="273">
        <f t="shared" si="5"/>
        <v>3342.0699999999997</v>
      </c>
      <c r="T47" s="273">
        <f t="shared" si="6"/>
        <v>2246.89</v>
      </c>
      <c r="U47" s="274">
        <f t="shared" si="7"/>
        <v>0.59797708339297462</v>
      </c>
      <c r="W47" s="516">
        <f>(R47*1000)/'App 1-Services'!I45/52</f>
        <v>9.356664055018717</v>
      </c>
      <c r="X47" s="516">
        <f>(R47*1000)/'App 1-Services'!K45/52</f>
        <v>16.344282238442823</v>
      </c>
    </row>
    <row r="48" spans="1:24" ht="15.75" x14ac:dyDescent="0.25">
      <c r="A48" s="380" t="s">
        <v>353</v>
      </c>
      <c r="B48" s="456" t="s">
        <v>394</v>
      </c>
      <c r="C48" s="117">
        <v>2350</v>
      </c>
      <c r="D48" s="118" t="s">
        <v>116</v>
      </c>
      <c r="E48" s="119" t="s">
        <v>3</v>
      </c>
      <c r="F48" s="120">
        <v>11</v>
      </c>
      <c r="G48" s="121"/>
      <c r="H48" s="122">
        <f>'App 4-Recyclables'!H47+'App 4-Recyclables'!L47+'App 4-Recyclables'!P47</f>
        <v>1006</v>
      </c>
      <c r="I48" s="122">
        <f>'App 4-Recyclables'!I47+'App 4-Recyclables'!M47+'App 4-Recyclables'!Q47</f>
        <v>871</v>
      </c>
      <c r="J48" s="122">
        <f>'App 4-Recyclables'!J47+'App 4-Recyclables'!N47+'App 4-Recyclables'!R47</f>
        <v>135</v>
      </c>
      <c r="K48" s="122">
        <f>'App 5-Organics'!H47+'App 5-Organics'!L47+'App 5-Organics'!P47</f>
        <v>4.5999999999999996</v>
      </c>
      <c r="L48" s="122">
        <f>'App 5-Organics'!I47+'App 5-Organics'!M47+'App 5-Organics'!Q47</f>
        <v>0</v>
      </c>
      <c r="M48" s="122">
        <f>'App 5-Organics'!J47+'App 5-Organics'!N47+'App 5-Organics'!R47</f>
        <v>4.5999999999999996</v>
      </c>
      <c r="N48" s="273">
        <f>'App 6-Residual Waste'!H47+'App 6-Residual Waste'!R47+'App 6-Residual Waste'!Y47</f>
        <v>2552.41</v>
      </c>
      <c r="O48" s="273">
        <f>'App 6-Residual Waste'!I47+'App 6-Residual Waste'!S47+'App 6-Residual Waste'!Z47</f>
        <v>0</v>
      </c>
      <c r="P48" s="273">
        <f>'App 6-Residual Waste'!J47+'App 6-Residual Waste'!T47+'App 6-Residual Waste'!AA47</f>
        <v>2552.41</v>
      </c>
      <c r="Q48" s="272"/>
      <c r="R48" s="273">
        <f t="shared" si="4"/>
        <v>3563.0099999999998</v>
      </c>
      <c r="S48" s="273">
        <f t="shared" si="5"/>
        <v>871</v>
      </c>
      <c r="T48" s="273">
        <f t="shared" si="6"/>
        <v>2692.0099999999998</v>
      </c>
      <c r="U48" s="274">
        <f t="shared" si="7"/>
        <v>0.24445623223061402</v>
      </c>
      <c r="W48" s="516">
        <f>(R48*1000)/'App 1-Services'!I46/52</f>
        <v>5.4920986756110182</v>
      </c>
      <c r="X48" s="516">
        <f>(R48*1000)/'App 1-Services'!K46/52</f>
        <v>15.729895104895103</v>
      </c>
    </row>
    <row r="49" spans="1:24" ht="15.75" x14ac:dyDescent="0.25">
      <c r="A49" s="380" t="s">
        <v>341</v>
      </c>
      <c r="B49" s="456" t="s">
        <v>389</v>
      </c>
      <c r="C49" s="117">
        <v>2500</v>
      </c>
      <c r="D49" s="118" t="s">
        <v>115</v>
      </c>
      <c r="E49" s="119" t="s">
        <v>3</v>
      </c>
      <c r="F49" s="120">
        <v>4</v>
      </c>
      <c r="G49" s="121"/>
      <c r="H49" s="122">
        <f>'App 4-Recyclables'!H48+'App 4-Recyclables'!L48+'App 4-Recyclables'!P48</f>
        <v>73.900000000000006</v>
      </c>
      <c r="I49" s="122">
        <f>'App 4-Recyclables'!I48+'App 4-Recyclables'!M48+'App 4-Recyclables'!Q48</f>
        <v>73.900000000000006</v>
      </c>
      <c r="J49" s="122">
        <f>'App 4-Recyclables'!J48+'App 4-Recyclables'!N48+'App 4-Recyclables'!R48</f>
        <v>0</v>
      </c>
      <c r="K49" s="122">
        <f>'App 5-Organics'!H48+'App 5-Organics'!L48+'App 5-Organics'!P48</f>
        <v>693.3</v>
      </c>
      <c r="L49" s="122">
        <f>'App 5-Organics'!I48+'App 5-Organics'!M48+'App 5-Organics'!Q48</f>
        <v>693.3</v>
      </c>
      <c r="M49" s="122">
        <f>'App 5-Organics'!J48+'App 5-Organics'!N48+'App 5-Organics'!R48</f>
        <v>0</v>
      </c>
      <c r="N49" s="273">
        <f>'App 6-Residual Waste'!H48+'App 6-Residual Waste'!R48+'App 6-Residual Waste'!Y48</f>
        <v>2857</v>
      </c>
      <c r="O49" s="273">
        <f>'App 6-Residual Waste'!I48+'App 6-Residual Waste'!S48+'App 6-Residual Waste'!Z48</f>
        <v>0</v>
      </c>
      <c r="P49" s="273">
        <f>'App 6-Residual Waste'!J48+'App 6-Residual Waste'!T48+'App 6-Residual Waste'!AA48</f>
        <v>2857</v>
      </c>
      <c r="Q49" s="272"/>
      <c r="R49" s="273">
        <f t="shared" si="4"/>
        <v>3624.2</v>
      </c>
      <c r="S49" s="273">
        <f t="shared" si="5"/>
        <v>767.19999999999993</v>
      </c>
      <c r="T49" s="273">
        <f t="shared" si="6"/>
        <v>2857</v>
      </c>
      <c r="U49" s="274">
        <f t="shared" si="7"/>
        <v>0.21168809668340599</v>
      </c>
      <c r="W49" s="516">
        <f>(R49*1000)/'App 1-Services'!I47/52</f>
        <v>9.3816333081375483</v>
      </c>
      <c r="X49" s="516">
        <f>(R49*1000)/'App 1-Services'!K47/52</f>
        <v>17.761507096369481</v>
      </c>
    </row>
    <row r="50" spans="1:24" ht="15.75" x14ac:dyDescent="0.25">
      <c r="A50" s="380" t="s">
        <v>353</v>
      </c>
      <c r="B50" s="456" t="s">
        <v>395</v>
      </c>
      <c r="C50" s="117">
        <v>2600</v>
      </c>
      <c r="D50" s="118" t="s">
        <v>114</v>
      </c>
      <c r="E50" s="119" t="s">
        <v>3</v>
      </c>
      <c r="F50" s="120">
        <v>4</v>
      </c>
      <c r="G50" s="121"/>
      <c r="H50" s="122">
        <f>'App 4-Recyclables'!H49+'App 4-Recyclables'!L49+'App 4-Recyclables'!P49</f>
        <v>3610</v>
      </c>
      <c r="I50" s="122">
        <f>'App 4-Recyclables'!I49+'App 4-Recyclables'!M49+'App 4-Recyclables'!Q49</f>
        <v>3336</v>
      </c>
      <c r="J50" s="122">
        <f>'App 4-Recyclables'!J49+'App 4-Recyclables'!N49+'App 4-Recyclables'!R49</f>
        <v>274</v>
      </c>
      <c r="K50" s="122">
        <f>'App 5-Organics'!H49+'App 5-Organics'!L49+'App 5-Organics'!P49</f>
        <v>476</v>
      </c>
      <c r="L50" s="122">
        <f>'App 5-Organics'!I49+'App 5-Organics'!M49+'App 5-Organics'!Q49</f>
        <v>476</v>
      </c>
      <c r="M50" s="122">
        <f>'App 5-Organics'!J49+'App 5-Organics'!N49+'App 5-Organics'!R49</f>
        <v>0</v>
      </c>
      <c r="N50" s="273">
        <f>'App 6-Residual Waste'!H49+'App 6-Residual Waste'!R49+'App 6-Residual Waste'!Y49</f>
        <v>15204</v>
      </c>
      <c r="O50" s="273">
        <f>'App 6-Residual Waste'!I49+'App 6-Residual Waste'!S49+'App 6-Residual Waste'!Z49</f>
        <v>1</v>
      </c>
      <c r="P50" s="273">
        <f>'App 6-Residual Waste'!J49+'App 6-Residual Waste'!T49+'App 6-Residual Waste'!AA49</f>
        <v>15203</v>
      </c>
      <c r="Q50" s="272"/>
      <c r="R50" s="273">
        <f t="shared" si="4"/>
        <v>19290</v>
      </c>
      <c r="S50" s="273">
        <f t="shared" si="5"/>
        <v>3813</v>
      </c>
      <c r="T50" s="273">
        <f t="shared" si="6"/>
        <v>15477</v>
      </c>
      <c r="U50" s="274">
        <f t="shared" si="7"/>
        <v>0.19766718506998446</v>
      </c>
      <c r="W50" s="516">
        <f>(R50*1000)/'App 1-Services'!I48/52</f>
        <v>8.8463189407530525</v>
      </c>
      <c r="X50" s="516">
        <f>(R50*1000)/'App 1-Services'!K48/52</f>
        <v>20.145624984334663</v>
      </c>
    </row>
    <row r="51" spans="1:24" ht="15.75" x14ac:dyDescent="0.25">
      <c r="A51" s="380" t="s">
        <v>384</v>
      </c>
      <c r="B51" s="456" t="s">
        <v>396</v>
      </c>
      <c r="C51" s="117">
        <v>2700</v>
      </c>
      <c r="D51" s="118" t="s">
        <v>113</v>
      </c>
      <c r="E51" s="119" t="s">
        <v>11</v>
      </c>
      <c r="F51" s="120">
        <v>10</v>
      </c>
      <c r="G51" s="121"/>
      <c r="H51" s="122">
        <f>'App 4-Recyclables'!H50+'App 4-Recyclables'!L50+'App 4-Recyclables'!P50</f>
        <v>1785.44</v>
      </c>
      <c r="I51" s="122">
        <f>'App 4-Recyclables'!I50+'App 4-Recyclables'!M50+'App 4-Recyclables'!Q50</f>
        <v>1710.1799999999998</v>
      </c>
      <c r="J51" s="122">
        <f>'App 4-Recyclables'!J50+'App 4-Recyclables'!N50+'App 4-Recyclables'!R50</f>
        <v>75.260000000000005</v>
      </c>
      <c r="K51" s="122">
        <f>'App 5-Organics'!H50+'App 5-Organics'!L50+'App 5-Organics'!P50</f>
        <v>198</v>
      </c>
      <c r="L51" s="122">
        <f>'App 5-Organics'!I50+'App 5-Organics'!M50+'App 5-Organics'!Q50</f>
        <v>198</v>
      </c>
      <c r="M51" s="122">
        <f>'App 5-Organics'!J50+'App 5-Organics'!N50+'App 5-Organics'!R50</f>
        <v>0</v>
      </c>
      <c r="N51" s="273">
        <f>'App 6-Residual Waste'!H50+'App 6-Residual Waste'!R50+'App 6-Residual Waste'!Y50</f>
        <v>2182.66</v>
      </c>
      <c r="O51" s="273">
        <f>'App 6-Residual Waste'!I50+'App 6-Residual Waste'!S50+'App 6-Residual Waste'!Z50</f>
        <v>0</v>
      </c>
      <c r="P51" s="273">
        <f>'App 6-Residual Waste'!J50+'App 6-Residual Waste'!T50+'App 6-Residual Waste'!AA50</f>
        <v>2182.66</v>
      </c>
      <c r="Q51" s="272"/>
      <c r="R51" s="273">
        <f t="shared" si="4"/>
        <v>4166.1000000000004</v>
      </c>
      <c r="S51" s="273">
        <f t="shared" si="5"/>
        <v>1908.1799999999998</v>
      </c>
      <c r="T51" s="273">
        <f t="shared" si="6"/>
        <v>2257.92</v>
      </c>
      <c r="U51" s="274">
        <f t="shared" si="7"/>
        <v>0.45802549146683941</v>
      </c>
      <c r="W51" s="516">
        <f>(R51*1000)/'App 1-Services'!I49/52</f>
        <v>8.7131384113439587</v>
      </c>
      <c r="X51" s="516">
        <f>(R51*1000)/'App 1-Services'!K49/52</f>
        <v>15.743232008706563</v>
      </c>
    </row>
    <row r="52" spans="1:24" ht="15.75" x14ac:dyDescent="0.25">
      <c r="A52" s="380" t="s">
        <v>356</v>
      </c>
      <c r="B52" s="456" t="s">
        <v>397</v>
      </c>
      <c r="C52" s="117">
        <v>2750</v>
      </c>
      <c r="D52" s="118" t="s">
        <v>112</v>
      </c>
      <c r="E52" s="119" t="s">
        <v>3</v>
      </c>
      <c r="F52" s="120">
        <v>4</v>
      </c>
      <c r="G52" s="121"/>
      <c r="H52" s="122">
        <f>'App 4-Recyclables'!H51+'App 4-Recyclables'!L51+'App 4-Recyclables'!P51</f>
        <v>7076.58</v>
      </c>
      <c r="I52" s="122">
        <f>'App 4-Recyclables'!I51+'App 4-Recyclables'!M51+'App 4-Recyclables'!Q51</f>
        <v>6591.63</v>
      </c>
      <c r="J52" s="122">
        <f>'App 4-Recyclables'!J51+'App 4-Recyclables'!N51+'App 4-Recyclables'!R51</f>
        <v>484.95</v>
      </c>
      <c r="K52" s="122">
        <f>'App 5-Organics'!H51+'App 5-Organics'!L51+'App 5-Organics'!P51</f>
        <v>8220.4699999999993</v>
      </c>
      <c r="L52" s="122">
        <f>'App 5-Organics'!I51+'App 5-Organics'!M51+'App 5-Organics'!Q51</f>
        <v>8218.39</v>
      </c>
      <c r="M52" s="122">
        <f>'App 5-Organics'!J51+'App 5-Organics'!N51+'App 5-Organics'!R51</f>
        <v>2.08</v>
      </c>
      <c r="N52" s="273">
        <f>'App 6-Residual Waste'!H51+'App 6-Residual Waste'!R51+'App 6-Residual Waste'!Y51</f>
        <v>9294.68</v>
      </c>
      <c r="O52" s="273">
        <f>'App 6-Residual Waste'!I51+'App 6-Residual Waste'!S51+'App 6-Residual Waste'!Z51</f>
        <v>0</v>
      </c>
      <c r="P52" s="273">
        <f>'App 6-Residual Waste'!J51+'App 6-Residual Waste'!T51+'App 6-Residual Waste'!AA51</f>
        <v>9294.68</v>
      </c>
      <c r="Q52" s="272"/>
      <c r="R52" s="273">
        <f t="shared" si="4"/>
        <v>24591.73</v>
      </c>
      <c r="S52" s="273">
        <f t="shared" si="5"/>
        <v>14810.02</v>
      </c>
      <c r="T52" s="273">
        <f t="shared" si="6"/>
        <v>9781.7100000000009</v>
      </c>
      <c r="U52" s="274">
        <f t="shared" si="7"/>
        <v>0.60223579227650925</v>
      </c>
      <c r="W52" s="516">
        <f>(R52*1000)/'App 1-Services'!I50/52</f>
        <v>12.483973512892261</v>
      </c>
      <c r="X52" s="516">
        <f>(R52*1000)/'App 1-Services'!K50/52</f>
        <v>20.076323850203117</v>
      </c>
    </row>
    <row r="53" spans="1:24" ht="15.75" x14ac:dyDescent="0.25">
      <c r="A53" s="380" t="s">
        <v>347</v>
      </c>
      <c r="B53" s="456" t="s">
        <v>398</v>
      </c>
      <c r="C53" s="117">
        <v>2850</v>
      </c>
      <c r="D53" s="118" t="s">
        <v>111</v>
      </c>
      <c r="E53" s="119" t="s">
        <v>8</v>
      </c>
      <c r="F53" s="120">
        <v>3</v>
      </c>
      <c r="G53" s="121"/>
      <c r="H53" s="122">
        <f>'App 4-Recyclables'!H52+'App 4-Recyclables'!L52+'App 4-Recyclables'!P52</f>
        <v>12586.380000000001</v>
      </c>
      <c r="I53" s="122">
        <f>'App 4-Recyclables'!I52+'App 4-Recyclables'!M52+'App 4-Recyclables'!Q52</f>
        <v>10256.51</v>
      </c>
      <c r="J53" s="122">
        <f>'App 4-Recyclables'!J52+'App 4-Recyclables'!N52+'App 4-Recyclables'!R52</f>
        <v>2329.87</v>
      </c>
      <c r="K53" s="122">
        <f>'App 5-Organics'!H52+'App 5-Organics'!L52+'App 5-Organics'!P52</f>
        <v>241</v>
      </c>
      <c r="L53" s="122">
        <f>'App 5-Organics'!I52+'App 5-Organics'!M52+'App 5-Organics'!Q52</f>
        <v>241</v>
      </c>
      <c r="M53" s="122">
        <f>'App 5-Organics'!J52+'App 5-Organics'!N52+'App 5-Organics'!R52</f>
        <v>0</v>
      </c>
      <c r="N53" s="273">
        <f>'App 6-Residual Waste'!H52+'App 6-Residual Waste'!R52+'App 6-Residual Waste'!Y52</f>
        <v>82228.5</v>
      </c>
      <c r="O53" s="273">
        <f>'App 6-Residual Waste'!I52+'App 6-Residual Waste'!S52+'App 6-Residual Waste'!Z52</f>
        <v>38266</v>
      </c>
      <c r="P53" s="273">
        <f>'App 6-Residual Waste'!J52+'App 6-Residual Waste'!T52+'App 6-Residual Waste'!AA52</f>
        <v>43962.5</v>
      </c>
      <c r="Q53" s="272"/>
      <c r="R53" s="273">
        <f t="shared" si="4"/>
        <v>95055.88</v>
      </c>
      <c r="S53" s="273">
        <f t="shared" si="5"/>
        <v>48763.51</v>
      </c>
      <c r="T53" s="273">
        <f t="shared" si="6"/>
        <v>46292.37</v>
      </c>
      <c r="U53" s="274">
        <f t="shared" si="7"/>
        <v>0.51299835423121642</v>
      </c>
      <c r="W53" s="516">
        <f>(R53*1000)/'App 1-Services'!I51/52</f>
        <v>8.9413999682437684</v>
      </c>
      <c r="X53" s="516">
        <f>(R53*1000)/'App 1-Services'!K51/52</f>
        <v>27.943344221891412</v>
      </c>
    </row>
    <row r="54" spans="1:24" ht="15.75" x14ac:dyDescent="0.25">
      <c r="A54" s="380" t="s">
        <v>353</v>
      </c>
      <c r="B54" s="456" t="s">
        <v>399</v>
      </c>
      <c r="C54" s="117">
        <v>2900</v>
      </c>
      <c r="D54" s="118" t="s">
        <v>110</v>
      </c>
      <c r="E54" s="119" t="s">
        <v>3</v>
      </c>
      <c r="F54" s="120">
        <v>10</v>
      </c>
      <c r="G54" s="121"/>
      <c r="H54" s="122">
        <f>'App 4-Recyclables'!H53+'App 4-Recyclables'!L53+'App 4-Recyclables'!P53</f>
        <v>722.7</v>
      </c>
      <c r="I54" s="122">
        <f>'App 4-Recyclables'!I53+'App 4-Recyclables'!M53+'App 4-Recyclables'!Q53</f>
        <v>676.41</v>
      </c>
      <c r="J54" s="122">
        <f>'App 4-Recyclables'!J53+'App 4-Recyclables'!N53+'App 4-Recyclables'!R53</f>
        <v>46.29</v>
      </c>
      <c r="K54" s="122">
        <f>'App 5-Organics'!H53+'App 5-Organics'!L53+'App 5-Organics'!P53</f>
        <v>1576.82</v>
      </c>
      <c r="L54" s="122">
        <f>'App 5-Organics'!I53+'App 5-Organics'!M53+'App 5-Organics'!Q53</f>
        <v>1575.8</v>
      </c>
      <c r="M54" s="122">
        <f>'App 5-Organics'!J53+'App 5-Organics'!N53+'App 5-Organics'!R53</f>
        <v>1.02</v>
      </c>
      <c r="N54" s="273">
        <f>'App 6-Residual Waste'!H53+'App 6-Residual Waste'!R53+'App 6-Residual Waste'!Y53</f>
        <v>7573.49</v>
      </c>
      <c r="O54" s="273">
        <f>'App 6-Residual Waste'!I53+'App 6-Residual Waste'!S53+'App 6-Residual Waste'!Z53</f>
        <v>0</v>
      </c>
      <c r="P54" s="273">
        <f>'App 6-Residual Waste'!J53+'App 6-Residual Waste'!T53+'App 6-Residual Waste'!AA53</f>
        <v>7573.49</v>
      </c>
      <c r="Q54" s="272"/>
      <c r="R54" s="273">
        <f t="shared" si="4"/>
        <v>9873.01</v>
      </c>
      <c r="S54" s="273">
        <f t="shared" si="5"/>
        <v>2252.21</v>
      </c>
      <c r="T54" s="273">
        <f t="shared" si="6"/>
        <v>7620.8</v>
      </c>
      <c r="U54" s="274">
        <f t="shared" si="7"/>
        <v>0.22811786881609561</v>
      </c>
      <c r="W54" s="516">
        <f>(R54*1000)/'App 1-Services'!I52/52</f>
        <v>19.465406697055251</v>
      </c>
      <c r="X54" s="517">
        <f>(R54*1000)/'App 1-Services'!K52/52</f>
        <v>35.017627613994264</v>
      </c>
    </row>
    <row r="55" spans="1:24" ht="15.75" x14ac:dyDescent="0.25">
      <c r="A55" s="380" t="s">
        <v>353</v>
      </c>
      <c r="B55" s="456" t="s">
        <v>400</v>
      </c>
      <c r="C55" s="117">
        <v>2950</v>
      </c>
      <c r="D55" s="118" t="s">
        <v>109</v>
      </c>
      <c r="E55" s="119" t="s">
        <v>3</v>
      </c>
      <c r="F55" s="120">
        <v>9</v>
      </c>
      <c r="G55" s="121"/>
      <c r="H55" s="122">
        <f>'App 4-Recyclables'!H54+'App 4-Recyclables'!L54+'App 4-Recyclables'!P54</f>
        <v>1273.58</v>
      </c>
      <c r="I55" s="122">
        <f>'App 4-Recyclables'!I54+'App 4-Recyclables'!M54+'App 4-Recyclables'!Q54</f>
        <v>1251.74</v>
      </c>
      <c r="J55" s="122">
        <f>'App 4-Recyclables'!J54+'App 4-Recyclables'!N54+'App 4-Recyclables'!R54</f>
        <v>21.84</v>
      </c>
      <c r="K55" s="122">
        <f>'App 5-Organics'!H54+'App 5-Organics'!L54+'App 5-Organics'!P54</f>
        <v>810</v>
      </c>
      <c r="L55" s="122">
        <f>'App 5-Organics'!I54+'App 5-Organics'!M54+'App 5-Organics'!Q54</f>
        <v>810</v>
      </c>
      <c r="M55" s="122">
        <f>'App 5-Organics'!J54+'App 5-Organics'!N54+'App 5-Organics'!R54</f>
        <v>0</v>
      </c>
      <c r="N55" s="273">
        <f>'App 6-Residual Waste'!H54+'App 6-Residual Waste'!R54+'App 6-Residual Waste'!Y54</f>
        <v>2054</v>
      </c>
      <c r="O55" s="273">
        <f>'App 6-Residual Waste'!I54+'App 6-Residual Waste'!S54+'App 6-Residual Waste'!Z54</f>
        <v>0</v>
      </c>
      <c r="P55" s="273">
        <f>'App 6-Residual Waste'!J54+'App 6-Residual Waste'!T54+'App 6-Residual Waste'!AA54</f>
        <v>2054</v>
      </c>
      <c r="Q55" s="272"/>
      <c r="R55" s="273">
        <f t="shared" si="4"/>
        <v>4137.58</v>
      </c>
      <c r="S55" s="273">
        <f t="shared" si="5"/>
        <v>2061.7399999999998</v>
      </c>
      <c r="T55" s="273">
        <f t="shared" si="6"/>
        <v>2075.84</v>
      </c>
      <c r="U55" s="274">
        <f t="shared" si="7"/>
        <v>0.49829610545294589</v>
      </c>
      <c r="W55" s="516">
        <f>(R55*1000)/'App 1-Services'!I53/52</f>
        <v>18.216310932657088</v>
      </c>
      <c r="X55" s="516">
        <f>(R55*1000)/'App 1-Services'!K53/52</f>
        <v>35.955194827765993</v>
      </c>
    </row>
    <row r="56" spans="1:24" ht="15.75" x14ac:dyDescent="0.25">
      <c r="A56" s="380" t="s">
        <v>343</v>
      </c>
      <c r="B56" s="456" t="s">
        <v>401</v>
      </c>
      <c r="C56" s="117">
        <v>3020</v>
      </c>
      <c r="D56" s="118" t="s">
        <v>108</v>
      </c>
      <c r="E56" s="119" t="s">
        <v>3</v>
      </c>
      <c r="F56" s="120">
        <v>6</v>
      </c>
      <c r="G56" s="121"/>
      <c r="H56" s="122">
        <f>'App 4-Recyclables'!H55+'App 4-Recyclables'!L55+'App 4-Recyclables'!P55</f>
        <v>1223.0500000000002</v>
      </c>
      <c r="I56" s="122">
        <f>'App 4-Recyclables'!I55+'App 4-Recyclables'!M55+'App 4-Recyclables'!Q55</f>
        <v>1128.95</v>
      </c>
      <c r="J56" s="122">
        <f>'App 4-Recyclables'!J55+'App 4-Recyclables'!N55+'App 4-Recyclables'!R55</f>
        <v>94.1</v>
      </c>
      <c r="K56" s="122">
        <f>'App 5-Organics'!H55+'App 5-Organics'!L55+'App 5-Organics'!P55</f>
        <v>337.16</v>
      </c>
      <c r="L56" s="122">
        <f>'App 5-Organics'!I55+'App 5-Organics'!M55+'App 5-Organics'!Q55</f>
        <v>337.16</v>
      </c>
      <c r="M56" s="122">
        <f>'App 5-Organics'!J55+'App 5-Organics'!N55+'App 5-Organics'!R55</f>
        <v>0</v>
      </c>
      <c r="N56" s="273">
        <f>'App 6-Residual Waste'!H55+'App 6-Residual Waste'!R55+'App 6-Residual Waste'!Y55</f>
        <v>3347</v>
      </c>
      <c r="O56" s="273">
        <f>'App 6-Residual Waste'!I55+'App 6-Residual Waste'!S55+'App 6-Residual Waste'!Z55</f>
        <v>0</v>
      </c>
      <c r="P56" s="273">
        <f>'App 6-Residual Waste'!J55+'App 6-Residual Waste'!T55+'App 6-Residual Waste'!AA55</f>
        <v>3347</v>
      </c>
      <c r="Q56" s="272"/>
      <c r="R56" s="273">
        <f t="shared" si="4"/>
        <v>4907.21</v>
      </c>
      <c r="S56" s="273">
        <f t="shared" si="5"/>
        <v>1466.1100000000001</v>
      </c>
      <c r="T56" s="273">
        <f t="shared" si="6"/>
        <v>3441.1</v>
      </c>
      <c r="U56" s="274">
        <f t="shared" si="7"/>
        <v>0.29876650887163991</v>
      </c>
      <c r="W56" s="516">
        <f>(R56*1000)/'App 1-Services'!I54/52</f>
        <v>10.486656637062238</v>
      </c>
      <c r="X56" s="516">
        <f>(R56*1000)/'App 1-Services'!K54/52</f>
        <v>22.048930625449316</v>
      </c>
    </row>
    <row r="57" spans="1:24" ht="15.75" x14ac:dyDescent="0.25">
      <c r="A57" s="380" t="s">
        <v>358</v>
      </c>
      <c r="B57" s="456" t="s">
        <v>402</v>
      </c>
      <c r="C57" s="117">
        <v>3050</v>
      </c>
      <c r="D57" s="118" t="s">
        <v>107</v>
      </c>
      <c r="E57" s="119" t="s">
        <v>11</v>
      </c>
      <c r="F57" s="120">
        <v>9</v>
      </c>
      <c r="G57" s="121"/>
      <c r="H57" s="122">
        <f>'App 4-Recyclables'!H56+'App 4-Recyclables'!L56+'App 4-Recyclables'!P56</f>
        <v>1408.44</v>
      </c>
      <c r="I57" s="122">
        <f>'App 4-Recyclables'!I56+'App 4-Recyclables'!M56+'App 4-Recyclables'!Q56</f>
        <v>1351.44</v>
      </c>
      <c r="J57" s="122">
        <f>'App 4-Recyclables'!J56+'App 4-Recyclables'!N56+'App 4-Recyclables'!R56</f>
        <v>57</v>
      </c>
      <c r="K57" s="122">
        <f>'App 5-Organics'!H56+'App 5-Organics'!L56+'App 5-Organics'!P56</f>
        <v>798.08999999999992</v>
      </c>
      <c r="L57" s="122">
        <f>'App 5-Organics'!I56+'App 5-Organics'!M56+'App 5-Organics'!Q56</f>
        <v>798.08999999999992</v>
      </c>
      <c r="M57" s="122">
        <f>'App 5-Organics'!J56+'App 5-Organics'!N56+'App 5-Organics'!R56</f>
        <v>0</v>
      </c>
      <c r="N57" s="273">
        <f>'App 6-Residual Waste'!H56+'App 6-Residual Waste'!R56+'App 6-Residual Waste'!Y56</f>
        <v>4348.1400000000003</v>
      </c>
      <c r="O57" s="273">
        <f>'App 6-Residual Waste'!I56+'App 6-Residual Waste'!S56+'App 6-Residual Waste'!Z56</f>
        <v>0</v>
      </c>
      <c r="P57" s="273">
        <f>'App 6-Residual Waste'!J56+'App 6-Residual Waste'!T56+'App 6-Residual Waste'!AA56</f>
        <v>4348.1400000000003</v>
      </c>
      <c r="Q57" s="272"/>
      <c r="R57" s="273">
        <f t="shared" si="4"/>
        <v>6554.67</v>
      </c>
      <c r="S57" s="273">
        <f t="shared" si="5"/>
        <v>2149.5299999999997</v>
      </c>
      <c r="T57" s="273">
        <f t="shared" si="6"/>
        <v>4405.1400000000003</v>
      </c>
      <c r="U57" s="274">
        <f t="shared" si="7"/>
        <v>0.3279387062964268</v>
      </c>
      <c r="W57" s="516">
        <f>(R57*1000)/'App 1-Services'!I55/52</f>
        <v>24.428555456171736</v>
      </c>
      <c r="X57" s="516">
        <f>(R57*1000)/'App 1-Services'!K55/52</f>
        <v>38.058981326644371</v>
      </c>
    </row>
    <row r="58" spans="1:24" ht="15.75" x14ac:dyDescent="0.25">
      <c r="A58" s="459" t="s">
        <v>384</v>
      </c>
      <c r="B58" s="456" t="s">
        <v>403</v>
      </c>
      <c r="C58" s="117">
        <v>3100</v>
      </c>
      <c r="D58" s="118" t="s">
        <v>106</v>
      </c>
      <c r="E58" s="119" t="s">
        <v>6</v>
      </c>
      <c r="F58" s="120">
        <v>7</v>
      </c>
      <c r="G58" s="121"/>
      <c r="H58" s="122">
        <f>'App 4-Recyclables'!H57+'App 4-Recyclables'!L57+'App 4-Recyclables'!P57</f>
        <v>21528.11</v>
      </c>
      <c r="I58" s="122">
        <f>'App 4-Recyclables'!I57+'App 4-Recyclables'!M57+'App 4-Recyclables'!Q57</f>
        <v>19809.11</v>
      </c>
      <c r="J58" s="122">
        <f>'App 4-Recyclables'!J57+'App 4-Recyclables'!N57+'App 4-Recyclables'!R57</f>
        <v>1719</v>
      </c>
      <c r="K58" s="122">
        <f>'App 5-Organics'!H57+'App 5-Organics'!L57+'App 5-Organics'!P57</f>
        <v>24416.61</v>
      </c>
      <c r="L58" s="122">
        <f>'App 5-Organics'!I57+'App 5-Organics'!M57+'App 5-Organics'!Q57</f>
        <v>24112.61</v>
      </c>
      <c r="M58" s="122">
        <f>'App 5-Organics'!J57+'App 5-Organics'!N57+'App 5-Organics'!R57</f>
        <v>304</v>
      </c>
      <c r="N58" s="273">
        <f>'App 6-Residual Waste'!H57+'App 6-Residual Waste'!R57+'App 6-Residual Waste'!Y57</f>
        <v>56067.13</v>
      </c>
      <c r="O58" s="273">
        <f>'App 6-Residual Waste'!I57+'App 6-Residual Waste'!S57+'App 6-Residual Waste'!Z57</f>
        <v>353</v>
      </c>
      <c r="P58" s="273">
        <f>'App 6-Residual Waste'!J57+'App 6-Residual Waste'!T57+'App 6-Residual Waste'!AA57</f>
        <v>55714.13</v>
      </c>
      <c r="Q58" s="272"/>
      <c r="R58" s="273">
        <f t="shared" si="4"/>
        <v>102011.85</v>
      </c>
      <c r="S58" s="273">
        <f t="shared" si="5"/>
        <v>44274.720000000001</v>
      </c>
      <c r="T58" s="273">
        <f t="shared" si="6"/>
        <v>57737.13</v>
      </c>
      <c r="U58" s="274">
        <f t="shared" si="7"/>
        <v>0.43401545996862129</v>
      </c>
      <c r="W58" s="516">
        <f>(R58*1000)/'App 1-Services'!I56/52</f>
        <v>11.330651538968027</v>
      </c>
      <c r="X58" s="516">
        <f>(R58*1000)/'App 1-Services'!K56/52</f>
        <v>28.396004199893557</v>
      </c>
    </row>
    <row r="59" spans="1:24" ht="15.75" x14ac:dyDescent="0.25">
      <c r="A59" s="380" t="s">
        <v>356</v>
      </c>
      <c r="B59" s="456" t="s">
        <v>404</v>
      </c>
      <c r="C59" s="117">
        <v>3310</v>
      </c>
      <c r="D59" s="118" t="s">
        <v>105</v>
      </c>
      <c r="E59" s="119" t="s">
        <v>3</v>
      </c>
      <c r="F59" s="120">
        <v>4</v>
      </c>
      <c r="G59" s="121"/>
      <c r="H59" s="122">
        <f>'App 4-Recyclables'!H58+'App 4-Recyclables'!L58+'App 4-Recyclables'!P58</f>
        <v>5205.32</v>
      </c>
      <c r="I59" s="122">
        <f>'App 4-Recyclables'!I58+'App 4-Recyclables'!M58+'App 4-Recyclables'!Q58</f>
        <v>4186.08</v>
      </c>
      <c r="J59" s="122">
        <f>'App 4-Recyclables'!J58+'App 4-Recyclables'!N58+'App 4-Recyclables'!R58</f>
        <v>1019.24</v>
      </c>
      <c r="K59" s="122">
        <f>'App 5-Organics'!H58+'App 5-Organics'!L58+'App 5-Organics'!P58</f>
        <v>1446.58</v>
      </c>
      <c r="L59" s="122">
        <f>'App 5-Organics'!I58+'App 5-Organics'!M58+'App 5-Organics'!Q58</f>
        <v>1446.58</v>
      </c>
      <c r="M59" s="122">
        <f>'App 5-Organics'!J58+'App 5-Organics'!N58+'App 5-Organics'!R58</f>
        <v>0</v>
      </c>
      <c r="N59" s="273">
        <f>'App 6-Residual Waste'!H58+'App 6-Residual Waste'!R58+'App 6-Residual Waste'!Y58</f>
        <v>10048.030000000001</v>
      </c>
      <c r="O59" s="273">
        <f>'App 6-Residual Waste'!I58+'App 6-Residual Waste'!S58+'App 6-Residual Waste'!Z58</f>
        <v>0</v>
      </c>
      <c r="P59" s="273">
        <f>'App 6-Residual Waste'!J58+'App 6-Residual Waste'!T58+'App 6-Residual Waste'!AA58</f>
        <v>10048.030000000001</v>
      </c>
      <c r="Q59" s="272"/>
      <c r="R59" s="273">
        <f t="shared" si="4"/>
        <v>16699.93</v>
      </c>
      <c r="S59" s="273">
        <f t="shared" si="5"/>
        <v>5632.66</v>
      </c>
      <c r="T59" s="273">
        <f t="shared" si="6"/>
        <v>11067.27</v>
      </c>
      <c r="U59" s="274">
        <f t="shared" si="7"/>
        <v>0.33728644371563232</v>
      </c>
      <c r="W59" s="516">
        <f>(R59*1000)/'App 1-Services'!I57/52</f>
        <v>10.868104906937393</v>
      </c>
      <c r="X59" s="516">
        <f>(R59*1000)/'App 1-Services'!K57/52</f>
        <v>20.613125802310655</v>
      </c>
    </row>
    <row r="60" spans="1:24" ht="15.75" x14ac:dyDescent="0.25">
      <c r="A60" s="380" t="s">
        <v>358</v>
      </c>
      <c r="B60" s="456" t="s">
        <v>402</v>
      </c>
      <c r="C60" s="117">
        <v>3350</v>
      </c>
      <c r="D60" s="118" t="s">
        <v>104</v>
      </c>
      <c r="E60" s="119" t="s">
        <v>11</v>
      </c>
      <c r="F60" s="120">
        <v>4</v>
      </c>
      <c r="G60" s="121"/>
      <c r="H60" s="122">
        <f>'App 4-Recyclables'!H59+'App 4-Recyclables'!L59+'App 4-Recyclables'!P59</f>
        <v>7044.7</v>
      </c>
      <c r="I60" s="122">
        <f>'App 4-Recyclables'!I59+'App 4-Recyclables'!M59+'App 4-Recyclables'!Q59</f>
        <v>6819.92</v>
      </c>
      <c r="J60" s="122">
        <f>'App 4-Recyclables'!J59+'App 4-Recyclables'!N59+'App 4-Recyclables'!R59</f>
        <v>224.78</v>
      </c>
      <c r="K60" s="122">
        <f>'App 5-Organics'!H59+'App 5-Organics'!L59+'App 5-Organics'!P59</f>
        <v>5832</v>
      </c>
      <c r="L60" s="122">
        <f>'App 5-Organics'!I59+'App 5-Organics'!M59+'App 5-Organics'!Q59</f>
        <v>5832</v>
      </c>
      <c r="M60" s="122">
        <f>'App 5-Organics'!J59+'App 5-Organics'!N59+'App 5-Organics'!R59</f>
        <v>0</v>
      </c>
      <c r="N60" s="273">
        <f>'App 6-Residual Waste'!H59+'App 6-Residual Waste'!R59+'App 6-Residual Waste'!Y59</f>
        <v>13561</v>
      </c>
      <c r="O60" s="273">
        <f>'App 6-Residual Waste'!I59+'App 6-Residual Waste'!S59+'App 6-Residual Waste'!Z59</f>
        <v>0</v>
      </c>
      <c r="P60" s="273">
        <f>'App 6-Residual Waste'!J59+'App 6-Residual Waste'!T59+'App 6-Residual Waste'!AA59</f>
        <v>13561</v>
      </c>
      <c r="Q60" s="272"/>
      <c r="R60" s="273">
        <f t="shared" si="4"/>
        <v>26437.7</v>
      </c>
      <c r="S60" s="273">
        <f t="shared" si="5"/>
        <v>12651.92</v>
      </c>
      <c r="T60" s="273">
        <f t="shared" si="6"/>
        <v>13785.78</v>
      </c>
      <c r="U60" s="274">
        <f t="shared" si="7"/>
        <v>0.47855600146760119</v>
      </c>
      <c r="W60" s="516">
        <f>(R60*1000)/'App 1-Services'!I58/52</f>
        <v>10.35578587824234</v>
      </c>
      <c r="X60" s="516">
        <f>(R60*1000)/'App 1-Services'!K58/52</f>
        <v>20.794163913795817</v>
      </c>
    </row>
    <row r="61" spans="1:24" ht="15.75" x14ac:dyDescent="0.25">
      <c r="A61" s="382" t="s">
        <v>362</v>
      </c>
      <c r="B61" s="456" t="s">
        <v>405</v>
      </c>
      <c r="C61" s="117">
        <v>3370</v>
      </c>
      <c r="D61" s="118" t="s">
        <v>103</v>
      </c>
      <c r="E61" s="119" t="s">
        <v>3</v>
      </c>
      <c r="F61" s="120">
        <v>11</v>
      </c>
      <c r="G61" s="121"/>
      <c r="H61" s="122">
        <f>'App 4-Recyclables'!H60+'App 4-Recyclables'!L60+'App 4-Recyclables'!P60</f>
        <v>985.76</v>
      </c>
      <c r="I61" s="122">
        <f>'App 4-Recyclables'!I60+'App 4-Recyclables'!M60+'App 4-Recyclables'!Q60</f>
        <v>955.39</v>
      </c>
      <c r="J61" s="122">
        <f>'App 4-Recyclables'!J60+'App 4-Recyclables'!N60+'App 4-Recyclables'!R60</f>
        <v>30.37</v>
      </c>
      <c r="K61" s="122">
        <f>'App 5-Organics'!H60+'App 5-Organics'!L60+'App 5-Organics'!P60</f>
        <v>200</v>
      </c>
      <c r="L61" s="122">
        <f>'App 5-Organics'!I60+'App 5-Organics'!M60+'App 5-Organics'!Q60</f>
        <v>200</v>
      </c>
      <c r="M61" s="122">
        <f>'App 5-Organics'!J60+'App 5-Organics'!N60+'App 5-Organics'!R60</f>
        <v>0</v>
      </c>
      <c r="N61" s="273">
        <f>'App 6-Residual Waste'!H60+'App 6-Residual Waste'!R60+'App 6-Residual Waste'!Y60</f>
        <v>3523.24</v>
      </c>
      <c r="O61" s="273">
        <f>'App 6-Residual Waste'!I60+'App 6-Residual Waste'!S60+'App 6-Residual Waste'!Z60</f>
        <v>0</v>
      </c>
      <c r="P61" s="273">
        <f>'App 6-Residual Waste'!J60+'App 6-Residual Waste'!T60+'App 6-Residual Waste'!AA60</f>
        <v>3523.24</v>
      </c>
      <c r="Q61" s="272"/>
      <c r="R61" s="273">
        <f t="shared" si="4"/>
        <v>4709</v>
      </c>
      <c r="S61" s="273">
        <f t="shared" si="5"/>
        <v>1155.3899999999999</v>
      </c>
      <c r="T61" s="273">
        <f t="shared" si="6"/>
        <v>3553.6099999999997</v>
      </c>
      <c r="U61" s="274">
        <f t="shared" si="7"/>
        <v>0.24535782544064555</v>
      </c>
      <c r="W61" s="516">
        <f>(R61*1000)/'App 1-Services'!I59/52</f>
        <v>8.7259291103962529</v>
      </c>
      <c r="X61" s="516">
        <f>(R61*1000)/'App 1-Services'!K59/52</f>
        <v>13.334956899969416</v>
      </c>
    </row>
    <row r="62" spans="1:24" ht="15.75" x14ac:dyDescent="0.25">
      <c r="A62" s="380" t="s">
        <v>358</v>
      </c>
      <c r="B62" s="456" t="s">
        <v>402</v>
      </c>
      <c r="C62" s="117">
        <v>3400</v>
      </c>
      <c r="D62" s="118" t="s">
        <v>102</v>
      </c>
      <c r="E62" s="119" t="s">
        <v>11</v>
      </c>
      <c r="F62" s="120">
        <v>4</v>
      </c>
      <c r="G62" s="121"/>
      <c r="H62" s="122">
        <f>'App 4-Recyclables'!H61+'App 4-Recyclables'!L61+'App 4-Recyclables'!P61</f>
        <v>6680.85</v>
      </c>
      <c r="I62" s="122">
        <f>'App 4-Recyclables'!I61+'App 4-Recyclables'!M61+'App 4-Recyclables'!Q61</f>
        <v>5921.1299999999992</v>
      </c>
      <c r="J62" s="122">
        <f>'App 4-Recyclables'!J61+'App 4-Recyclables'!N61+'App 4-Recyclables'!R61</f>
        <v>759.72</v>
      </c>
      <c r="K62" s="122">
        <f>'App 5-Organics'!H61+'App 5-Organics'!L61+'App 5-Organics'!P61</f>
        <v>8757.4500000000007</v>
      </c>
      <c r="L62" s="122">
        <f>'App 5-Organics'!I61+'App 5-Organics'!M61+'App 5-Organics'!Q61</f>
        <v>8757.4500000000007</v>
      </c>
      <c r="M62" s="122">
        <f>'App 5-Organics'!J61+'App 5-Organics'!N61+'App 5-Organics'!R61</f>
        <v>0</v>
      </c>
      <c r="N62" s="273">
        <f>'App 6-Residual Waste'!H61+'App 6-Residual Waste'!R61+'App 6-Residual Waste'!Y61</f>
        <v>12721.05</v>
      </c>
      <c r="O62" s="273">
        <f>'App 6-Residual Waste'!I61+'App 6-Residual Waste'!S61+'App 6-Residual Waste'!Z61</f>
        <v>0</v>
      </c>
      <c r="P62" s="273">
        <f>'App 6-Residual Waste'!J61+'App 6-Residual Waste'!T61+'App 6-Residual Waste'!AA61</f>
        <v>12721.05</v>
      </c>
      <c r="Q62" s="272"/>
      <c r="R62" s="273">
        <f t="shared" si="4"/>
        <v>28159.35</v>
      </c>
      <c r="S62" s="273">
        <f t="shared" si="5"/>
        <v>14678.58</v>
      </c>
      <c r="T62" s="273">
        <f t="shared" si="6"/>
        <v>13480.769999999999</v>
      </c>
      <c r="U62" s="274">
        <f t="shared" si="7"/>
        <v>0.52126842416462027</v>
      </c>
      <c r="W62" s="516">
        <f>(R62*1000)/'App 1-Services'!I60/52</f>
        <v>14.747439039718452</v>
      </c>
      <c r="X62" s="516">
        <f>(R62*1000)/'App 1-Services'!K60/52</f>
        <v>22.954769256854796</v>
      </c>
    </row>
    <row r="63" spans="1:24" ht="15.75" x14ac:dyDescent="0.25">
      <c r="A63" s="380" t="s">
        <v>381</v>
      </c>
      <c r="B63" s="456" t="s">
        <v>406</v>
      </c>
      <c r="C63" s="117">
        <v>3450</v>
      </c>
      <c r="D63" s="118" t="s">
        <v>101</v>
      </c>
      <c r="E63" s="119" t="s">
        <v>3</v>
      </c>
      <c r="F63" s="120">
        <v>4</v>
      </c>
      <c r="G63" s="121"/>
      <c r="H63" s="122">
        <f>'App 4-Recyclables'!H62+'App 4-Recyclables'!L62+'App 4-Recyclables'!P62</f>
        <v>1516</v>
      </c>
      <c r="I63" s="122">
        <f>'App 4-Recyclables'!I62+'App 4-Recyclables'!M62+'App 4-Recyclables'!Q62</f>
        <v>1452.93</v>
      </c>
      <c r="J63" s="122">
        <f>'App 4-Recyclables'!J62+'App 4-Recyclables'!N62+'App 4-Recyclables'!R62</f>
        <v>63.07</v>
      </c>
      <c r="K63" s="122">
        <f>'App 5-Organics'!H62+'App 5-Organics'!L62+'App 5-Organics'!P62</f>
        <v>0</v>
      </c>
      <c r="L63" s="122">
        <f>'App 5-Organics'!I62+'App 5-Organics'!M62+'App 5-Organics'!Q62</f>
        <v>0</v>
      </c>
      <c r="M63" s="122">
        <f>'App 5-Organics'!J62+'App 5-Organics'!N62+'App 5-Organics'!R62</f>
        <v>0</v>
      </c>
      <c r="N63" s="273">
        <f>'App 6-Residual Waste'!H62+'App 6-Residual Waste'!R62+'App 6-Residual Waste'!Y62</f>
        <v>8822</v>
      </c>
      <c r="O63" s="273">
        <f>'App 6-Residual Waste'!I62+'App 6-Residual Waste'!S62+'App 6-Residual Waste'!Z62</f>
        <v>0</v>
      </c>
      <c r="P63" s="273">
        <f>'App 6-Residual Waste'!J62+'App 6-Residual Waste'!T62+'App 6-Residual Waste'!AA62</f>
        <v>8822</v>
      </c>
      <c r="Q63" s="272"/>
      <c r="R63" s="273">
        <f t="shared" si="4"/>
        <v>10338</v>
      </c>
      <c r="S63" s="273">
        <f t="shared" si="5"/>
        <v>1452.93</v>
      </c>
      <c r="T63" s="273">
        <f t="shared" si="6"/>
        <v>8885.07</v>
      </c>
      <c r="U63" s="274">
        <f t="shared" si="7"/>
        <v>0.14054265815438191</v>
      </c>
      <c r="W63" s="516">
        <f>(R63*1000)/'App 1-Services'!I61/52</f>
        <v>7.6505692414258561</v>
      </c>
      <c r="X63" s="516">
        <f>(R63*1000)/'App 1-Services'!K61/52</f>
        <v>23.323286286683754</v>
      </c>
    </row>
    <row r="64" spans="1:24" ht="15.75" x14ac:dyDescent="0.25">
      <c r="A64" s="380" t="s">
        <v>362</v>
      </c>
      <c r="B64" s="456" t="s">
        <v>392</v>
      </c>
      <c r="C64" s="117">
        <v>3500</v>
      </c>
      <c r="D64" s="118" t="s">
        <v>100</v>
      </c>
      <c r="E64" s="119" t="s">
        <v>3</v>
      </c>
      <c r="F64" s="120">
        <v>9</v>
      </c>
      <c r="G64" s="121"/>
      <c r="H64" s="122">
        <f>'App 4-Recyclables'!H63+'App 4-Recyclables'!L63+'App 4-Recyclables'!P63</f>
        <v>113</v>
      </c>
      <c r="I64" s="122">
        <f>'App 4-Recyclables'!I63+'App 4-Recyclables'!M63+'App 4-Recyclables'!Q63</f>
        <v>103</v>
      </c>
      <c r="J64" s="122">
        <f>'App 4-Recyclables'!J63+'App 4-Recyclables'!N63+'App 4-Recyclables'!R63</f>
        <v>10</v>
      </c>
      <c r="K64" s="122">
        <f>'App 5-Organics'!H63+'App 5-Organics'!L63+'App 5-Organics'!P63</f>
        <v>194.5</v>
      </c>
      <c r="L64" s="122">
        <f>'App 5-Organics'!I63+'App 5-Organics'!M63+'App 5-Organics'!Q63</f>
        <v>160</v>
      </c>
      <c r="M64" s="122">
        <f>'App 5-Organics'!J63+'App 5-Organics'!N63+'App 5-Organics'!R63</f>
        <v>34.5</v>
      </c>
      <c r="N64" s="273">
        <f>'App 6-Residual Waste'!H63+'App 6-Residual Waste'!R63+'App 6-Residual Waste'!Y63</f>
        <v>871.84</v>
      </c>
      <c r="O64" s="273">
        <f>'App 6-Residual Waste'!I63+'App 6-Residual Waste'!S63+'App 6-Residual Waste'!Z63</f>
        <v>0</v>
      </c>
      <c r="P64" s="273">
        <f>'App 6-Residual Waste'!J63+'App 6-Residual Waste'!T63+'App 6-Residual Waste'!AA63</f>
        <v>871.84</v>
      </c>
      <c r="Q64" s="272"/>
      <c r="R64" s="273">
        <f t="shared" si="4"/>
        <v>1179.3400000000001</v>
      </c>
      <c r="S64" s="273">
        <f t="shared" si="5"/>
        <v>263</v>
      </c>
      <c r="T64" s="273">
        <f t="shared" si="6"/>
        <v>916.34</v>
      </c>
      <c r="U64" s="274">
        <f t="shared" si="7"/>
        <v>0.22300608815099968</v>
      </c>
      <c r="W64" s="516">
        <f>(R64*1000)/'App 1-Services'!I62/52</f>
        <v>6.0382362578848205</v>
      </c>
      <c r="X64" s="516">
        <f>(R64*1000)/'App 1-Services'!K62/52</f>
        <v>12.537100820682912</v>
      </c>
    </row>
    <row r="65" spans="1:24" ht="15.75" x14ac:dyDescent="0.25">
      <c r="A65" s="380" t="s">
        <v>343</v>
      </c>
      <c r="B65" s="456" t="s">
        <v>407</v>
      </c>
      <c r="C65" s="117">
        <v>3550</v>
      </c>
      <c r="D65" s="118" t="s">
        <v>99</v>
      </c>
      <c r="E65" s="119" t="s">
        <v>3</v>
      </c>
      <c r="F65" s="120">
        <v>11</v>
      </c>
      <c r="G65" s="121"/>
      <c r="H65" s="122">
        <f>'App 4-Recyclables'!H64+'App 4-Recyclables'!L64+'App 4-Recyclables'!P64</f>
        <v>1710.29</v>
      </c>
      <c r="I65" s="122">
        <f>'App 4-Recyclables'!I64+'App 4-Recyclables'!M64+'App 4-Recyclables'!Q64</f>
        <v>1356.3</v>
      </c>
      <c r="J65" s="122">
        <f>'App 4-Recyclables'!J64+'App 4-Recyclables'!N64+'App 4-Recyclables'!R64</f>
        <v>353.99</v>
      </c>
      <c r="K65" s="122">
        <f>'App 5-Organics'!H64+'App 5-Organics'!L64+'App 5-Organics'!P64</f>
        <v>1438.21</v>
      </c>
      <c r="L65" s="122">
        <f>'App 5-Organics'!I64+'App 5-Organics'!M64+'App 5-Organics'!Q64</f>
        <v>1392.43</v>
      </c>
      <c r="M65" s="122">
        <f>'App 5-Organics'!J64+'App 5-Organics'!N64+'App 5-Organics'!R64</f>
        <v>45.78</v>
      </c>
      <c r="N65" s="273">
        <f>'App 6-Residual Waste'!H64+'App 6-Residual Waste'!R64+'App 6-Residual Waste'!Y64</f>
        <v>3097.08</v>
      </c>
      <c r="O65" s="273">
        <f>'App 6-Residual Waste'!I64+'App 6-Residual Waste'!S64+'App 6-Residual Waste'!Z64</f>
        <v>0</v>
      </c>
      <c r="P65" s="273">
        <f>'App 6-Residual Waste'!J64+'App 6-Residual Waste'!T64+'App 6-Residual Waste'!AA64</f>
        <v>3097.08</v>
      </c>
      <c r="Q65" s="272"/>
      <c r="R65" s="273">
        <f t="shared" si="4"/>
        <v>6245.58</v>
      </c>
      <c r="S65" s="273">
        <f t="shared" si="5"/>
        <v>2748.73</v>
      </c>
      <c r="T65" s="273">
        <f t="shared" si="6"/>
        <v>3496.85</v>
      </c>
      <c r="U65" s="274">
        <f t="shared" si="7"/>
        <v>0.44010804440900608</v>
      </c>
      <c r="W65" s="516">
        <f>(R65*1000)/'App 1-Services'!I63/52</f>
        <v>9.3797194605472622</v>
      </c>
      <c r="X65" s="516">
        <f>(R65*1000)/'App 1-Services'!K63/52</f>
        <v>18.165049560240121</v>
      </c>
    </row>
    <row r="66" spans="1:24" ht="15.75" x14ac:dyDescent="0.25">
      <c r="A66" s="380" t="s">
        <v>343</v>
      </c>
      <c r="B66" s="456" t="s">
        <v>344</v>
      </c>
      <c r="C66" s="117">
        <v>3650</v>
      </c>
      <c r="D66" s="118" t="s">
        <v>98</v>
      </c>
      <c r="E66" s="119" t="s">
        <v>3</v>
      </c>
      <c r="F66" s="120">
        <v>9</v>
      </c>
      <c r="G66" s="121"/>
      <c r="H66" s="122">
        <f>'App 4-Recyclables'!H65+'App 4-Recyclables'!L65+'App 4-Recyclables'!P65</f>
        <v>705.02</v>
      </c>
      <c r="I66" s="122">
        <f>'App 4-Recyclables'!I65+'App 4-Recyclables'!M65+'App 4-Recyclables'!Q65</f>
        <v>681.45</v>
      </c>
      <c r="J66" s="122">
        <f>'App 4-Recyclables'!J65+'App 4-Recyclables'!N65+'App 4-Recyclables'!R65</f>
        <v>23.57</v>
      </c>
      <c r="K66" s="122">
        <f>'App 5-Organics'!H65+'App 5-Organics'!L65+'App 5-Organics'!P65</f>
        <v>624</v>
      </c>
      <c r="L66" s="122">
        <f>'App 5-Organics'!I65+'App 5-Organics'!M65+'App 5-Organics'!Q65</f>
        <v>624</v>
      </c>
      <c r="M66" s="122">
        <f>'App 5-Organics'!J65+'App 5-Organics'!N65+'App 5-Organics'!R65</f>
        <v>0</v>
      </c>
      <c r="N66" s="273">
        <f>'App 6-Residual Waste'!H65+'App 6-Residual Waste'!R65+'App 6-Residual Waste'!Y65</f>
        <v>955.14</v>
      </c>
      <c r="O66" s="273">
        <f>'App 6-Residual Waste'!I65+'App 6-Residual Waste'!S65+'App 6-Residual Waste'!Z65</f>
        <v>0</v>
      </c>
      <c r="P66" s="273">
        <f>'App 6-Residual Waste'!J65+'App 6-Residual Waste'!T65+'App 6-Residual Waste'!AA65</f>
        <v>955.14</v>
      </c>
      <c r="Q66" s="272"/>
      <c r="R66" s="273">
        <f t="shared" si="4"/>
        <v>2284.16</v>
      </c>
      <c r="S66" s="273">
        <f t="shared" si="5"/>
        <v>1305.45</v>
      </c>
      <c r="T66" s="273">
        <f t="shared" si="6"/>
        <v>978.71</v>
      </c>
      <c r="U66" s="274">
        <f t="shared" si="7"/>
        <v>0.5715230106472402</v>
      </c>
      <c r="W66" s="516">
        <f>(R66*1000)/'App 1-Services'!I64/52</f>
        <v>9.6519784324662385</v>
      </c>
      <c r="X66" s="516">
        <f>(R66*1000)/'App 1-Services'!K64/52</f>
        <v>34.560309871088791</v>
      </c>
    </row>
    <row r="67" spans="1:24" ht="15.75" x14ac:dyDescent="0.25">
      <c r="A67" s="380" t="s">
        <v>343</v>
      </c>
      <c r="B67" s="456" t="s">
        <v>408</v>
      </c>
      <c r="C67" s="117">
        <v>3660</v>
      </c>
      <c r="D67" s="118" t="s">
        <v>97</v>
      </c>
      <c r="E67" s="119" t="s">
        <v>3</v>
      </c>
      <c r="F67" s="120">
        <v>10</v>
      </c>
      <c r="G67" s="121"/>
      <c r="H67" s="122">
        <f>'App 4-Recyclables'!H66+'App 4-Recyclables'!L66+'App 4-Recyclables'!P66</f>
        <v>1194.5</v>
      </c>
      <c r="I67" s="122">
        <f>'App 4-Recyclables'!I66+'App 4-Recyclables'!M66+'App 4-Recyclables'!Q66</f>
        <v>1080.8999999999999</v>
      </c>
      <c r="J67" s="122">
        <f>'App 4-Recyclables'!J66+'App 4-Recyclables'!N66+'App 4-Recyclables'!R66</f>
        <v>113.6</v>
      </c>
      <c r="K67" s="122">
        <f>'App 5-Organics'!H66+'App 5-Organics'!L66+'App 5-Organics'!P66</f>
        <v>509.3</v>
      </c>
      <c r="L67" s="122">
        <f>'App 5-Organics'!I66+'App 5-Organics'!M66+'App 5-Organics'!Q66</f>
        <v>509.3</v>
      </c>
      <c r="M67" s="122">
        <f>'App 5-Organics'!J66+'App 5-Organics'!N66+'App 5-Organics'!R66</f>
        <v>0</v>
      </c>
      <c r="N67" s="273">
        <f>'App 6-Residual Waste'!H66+'App 6-Residual Waste'!R66+'App 6-Residual Waste'!Y66</f>
        <v>1389.5</v>
      </c>
      <c r="O67" s="273">
        <f>'App 6-Residual Waste'!I66+'App 6-Residual Waste'!S66+'App 6-Residual Waste'!Z66</f>
        <v>0</v>
      </c>
      <c r="P67" s="273">
        <f>'App 6-Residual Waste'!J66+'App 6-Residual Waste'!T66+'App 6-Residual Waste'!AA66</f>
        <v>1389.5</v>
      </c>
      <c r="Q67" s="272"/>
      <c r="R67" s="273">
        <f t="shared" si="4"/>
        <v>3093.3</v>
      </c>
      <c r="S67" s="273">
        <f t="shared" si="5"/>
        <v>1590.1999999999998</v>
      </c>
      <c r="T67" s="273">
        <f t="shared" si="6"/>
        <v>1503.1</v>
      </c>
      <c r="U67" s="274">
        <f t="shared" si="7"/>
        <v>0.51407881550447732</v>
      </c>
      <c r="W67" s="516">
        <f>(R67*1000)/'App 1-Services'!I65/52</f>
        <v>11.737675308117296</v>
      </c>
      <c r="X67" s="516">
        <f>(R67*1000)/'App 1-Services'!K65/52</f>
        <v>18.537406812570417</v>
      </c>
    </row>
    <row r="68" spans="1:24" ht="15.75" x14ac:dyDescent="0.25">
      <c r="A68" s="380" t="s">
        <v>356</v>
      </c>
      <c r="B68" s="456" t="s">
        <v>369</v>
      </c>
      <c r="C68" s="117">
        <v>3700</v>
      </c>
      <c r="D68" s="118" t="s">
        <v>96</v>
      </c>
      <c r="E68" s="119" t="s">
        <v>3</v>
      </c>
      <c r="F68" s="120">
        <v>9</v>
      </c>
      <c r="G68" s="121"/>
      <c r="H68" s="122">
        <f>'App 4-Recyclables'!H67+'App 4-Recyclables'!L67+'App 4-Recyclables'!P67</f>
        <v>437</v>
      </c>
      <c r="I68" s="122">
        <f>'App 4-Recyclables'!I67+'App 4-Recyclables'!M67+'App 4-Recyclables'!Q67</f>
        <v>412.76</v>
      </c>
      <c r="J68" s="122">
        <f>'App 4-Recyclables'!J67+'App 4-Recyclables'!N67+'App 4-Recyclables'!R67</f>
        <v>24.240000000000002</v>
      </c>
      <c r="K68" s="122">
        <f>'App 5-Organics'!H67+'App 5-Organics'!L67+'App 5-Organics'!P67</f>
        <v>251</v>
      </c>
      <c r="L68" s="122">
        <f>'App 5-Organics'!I67+'App 5-Organics'!M67+'App 5-Organics'!Q67</f>
        <v>251</v>
      </c>
      <c r="M68" s="122">
        <f>'App 5-Organics'!J67+'App 5-Organics'!N67+'App 5-Organics'!R67</f>
        <v>0</v>
      </c>
      <c r="N68" s="273">
        <f>'App 6-Residual Waste'!H67+'App 6-Residual Waste'!R67+'App 6-Residual Waste'!Y67</f>
        <v>586</v>
      </c>
      <c r="O68" s="273">
        <f>'App 6-Residual Waste'!I67+'App 6-Residual Waste'!S67+'App 6-Residual Waste'!Z67</f>
        <v>0</v>
      </c>
      <c r="P68" s="273">
        <f>'App 6-Residual Waste'!J67+'App 6-Residual Waste'!T67+'App 6-Residual Waste'!AA67</f>
        <v>586</v>
      </c>
      <c r="Q68" s="272"/>
      <c r="R68" s="273">
        <f t="shared" si="4"/>
        <v>1274</v>
      </c>
      <c r="S68" s="273">
        <f t="shared" si="5"/>
        <v>663.76</v>
      </c>
      <c r="T68" s="273">
        <f t="shared" si="6"/>
        <v>610.24</v>
      </c>
      <c r="U68" s="274">
        <f t="shared" si="7"/>
        <v>0.52100470957613809</v>
      </c>
      <c r="W68" s="516">
        <f>(R68*1000)/'App 1-Services'!I66/52</f>
        <v>6.6109012412304367</v>
      </c>
      <c r="X68" s="516">
        <f>(R68*1000)/'App 1-Services'!K66/52</f>
        <v>10.004083299305838</v>
      </c>
    </row>
    <row r="69" spans="1:24" ht="15.75" x14ac:dyDescent="0.25">
      <c r="A69" s="380" t="s">
        <v>358</v>
      </c>
      <c r="B69" s="456" t="s">
        <v>409</v>
      </c>
      <c r="C69" s="117">
        <v>3750</v>
      </c>
      <c r="D69" s="118" t="s">
        <v>95</v>
      </c>
      <c r="E69" s="119" t="s">
        <v>11</v>
      </c>
      <c r="F69" s="120">
        <v>4</v>
      </c>
      <c r="G69" s="121"/>
      <c r="H69" s="122">
        <f>'App 4-Recyclables'!H68+'App 4-Recyclables'!L68+'App 4-Recyclables'!P68</f>
        <v>11751.94</v>
      </c>
      <c r="I69" s="122">
        <f>'App 4-Recyclables'!I68+'App 4-Recyclables'!M68+'App 4-Recyclables'!Q68</f>
        <v>11051.94</v>
      </c>
      <c r="J69" s="122">
        <f>'App 4-Recyclables'!J68+'App 4-Recyclables'!N68+'App 4-Recyclables'!R68</f>
        <v>700</v>
      </c>
      <c r="K69" s="122">
        <f>'App 5-Organics'!H68+'App 5-Organics'!L68+'App 5-Organics'!P68</f>
        <v>19447.239999999998</v>
      </c>
      <c r="L69" s="122">
        <f>'App 5-Organics'!I68+'App 5-Organics'!M68+'App 5-Organics'!Q68</f>
        <v>19409.239999999998</v>
      </c>
      <c r="M69" s="122">
        <f>'App 5-Organics'!J68+'App 5-Organics'!N68+'App 5-Organics'!R68</f>
        <v>38</v>
      </c>
      <c r="N69" s="273">
        <f>'App 6-Residual Waste'!H68+'App 6-Residual Waste'!R68+'App 6-Residual Waste'!Y68</f>
        <v>21268.350000000002</v>
      </c>
      <c r="O69" s="273">
        <f>'App 6-Residual Waste'!I68+'App 6-Residual Waste'!S68+'App 6-Residual Waste'!Z68</f>
        <v>0.90000000000000568</v>
      </c>
      <c r="P69" s="273">
        <f>'App 6-Residual Waste'!J68+'App 6-Residual Waste'!T68+'App 6-Residual Waste'!AA68</f>
        <v>21267.45</v>
      </c>
      <c r="Q69" s="272"/>
      <c r="R69" s="273">
        <f t="shared" si="4"/>
        <v>52467.53</v>
      </c>
      <c r="S69" s="273">
        <f t="shared" si="5"/>
        <v>30462.080000000002</v>
      </c>
      <c r="T69" s="273">
        <f t="shared" si="6"/>
        <v>22005.45</v>
      </c>
      <c r="U69" s="274">
        <f t="shared" si="7"/>
        <v>0.58058917581978797</v>
      </c>
      <c r="W69" s="516">
        <f>(R69*1000)/'App 1-Services'!I67/52</f>
        <v>12.914588387498229</v>
      </c>
      <c r="X69" s="516">
        <f>(R69*1000)/'App 1-Services'!K67/52</f>
        <v>29.280912433281916</v>
      </c>
    </row>
    <row r="70" spans="1:24" ht="15.75" x14ac:dyDescent="0.25">
      <c r="A70" s="380" t="s">
        <v>347</v>
      </c>
      <c r="B70" s="456" t="s">
        <v>410</v>
      </c>
      <c r="C70" s="117">
        <v>3800</v>
      </c>
      <c r="D70" s="118" t="s">
        <v>94</v>
      </c>
      <c r="E70" s="119" t="s">
        <v>6</v>
      </c>
      <c r="F70" s="120">
        <v>6</v>
      </c>
      <c r="G70" s="121"/>
      <c r="H70" s="122">
        <f>'App 4-Recyclables'!H69+'App 4-Recyclables'!L69+'App 4-Recyclables'!P69</f>
        <v>7887</v>
      </c>
      <c r="I70" s="122">
        <f>'App 4-Recyclables'!I69+'App 4-Recyclables'!M69+'App 4-Recyclables'!Q69</f>
        <v>7303</v>
      </c>
      <c r="J70" s="122">
        <f>'App 4-Recyclables'!J69+'App 4-Recyclables'!N69+'App 4-Recyclables'!R69</f>
        <v>584</v>
      </c>
      <c r="K70" s="122">
        <f>'App 5-Organics'!H69+'App 5-Organics'!L69+'App 5-Organics'!P69</f>
        <v>5004</v>
      </c>
      <c r="L70" s="122">
        <f>'App 5-Organics'!I69+'App 5-Organics'!M69+'App 5-Organics'!Q69</f>
        <v>5004</v>
      </c>
      <c r="M70" s="122">
        <f>'App 5-Organics'!J69+'App 5-Organics'!N69+'App 5-Organics'!R69</f>
        <v>0</v>
      </c>
      <c r="N70" s="273">
        <f>'App 6-Residual Waste'!H69+'App 6-Residual Waste'!R69+'App 6-Residual Waste'!Y69</f>
        <v>21085</v>
      </c>
      <c r="O70" s="273">
        <f>'App 6-Residual Waste'!I69+'App 6-Residual Waste'!S69+'App 6-Residual Waste'!Z69</f>
        <v>0</v>
      </c>
      <c r="P70" s="273">
        <f>'App 6-Residual Waste'!J69+'App 6-Residual Waste'!T69+'App 6-Residual Waste'!AA69</f>
        <v>21085</v>
      </c>
      <c r="Q70" s="272"/>
      <c r="R70" s="273">
        <f t="shared" ref="R70:R101" si="8">H70+K70+N70</f>
        <v>33976</v>
      </c>
      <c r="S70" s="273">
        <f t="shared" ref="S70:S101" si="9">I70+L70+O70</f>
        <v>12307</v>
      </c>
      <c r="T70" s="273">
        <f t="shared" ref="T70:T101" si="10">J70+M70+P70</f>
        <v>21669</v>
      </c>
      <c r="U70" s="274">
        <f t="shared" ref="U70:U101" si="11">S70/R70</f>
        <v>0.36222627737226276</v>
      </c>
      <c r="W70" s="516">
        <f>(R70*1000)/'App 1-Services'!I68/52</f>
        <v>9.8797080984760548</v>
      </c>
      <c r="X70" s="516">
        <f>(R70*1000)/'App 1-Services'!K68/52</f>
        <v>25.662174124528313</v>
      </c>
    </row>
    <row r="71" spans="1:24" ht="15.75" x14ac:dyDescent="0.25">
      <c r="A71" s="380" t="s">
        <v>381</v>
      </c>
      <c r="B71" s="456" t="s">
        <v>411</v>
      </c>
      <c r="C71" s="117">
        <v>3850</v>
      </c>
      <c r="D71" s="118" t="s">
        <v>93</v>
      </c>
      <c r="E71" s="119" t="s">
        <v>3</v>
      </c>
      <c r="F71" s="120">
        <v>9</v>
      </c>
      <c r="G71" s="121"/>
      <c r="H71" s="122">
        <f>'App 4-Recyclables'!H70+'App 4-Recyclables'!L70+'App 4-Recyclables'!P70</f>
        <v>0</v>
      </c>
      <c r="I71" s="122">
        <f>'App 4-Recyclables'!I70+'App 4-Recyclables'!M70+'App 4-Recyclables'!Q70</f>
        <v>0</v>
      </c>
      <c r="J71" s="122">
        <f>'App 4-Recyclables'!J70+'App 4-Recyclables'!N70+'App 4-Recyclables'!R70</f>
        <v>0</v>
      </c>
      <c r="K71" s="122">
        <f>'App 5-Organics'!H70+'App 5-Organics'!L70+'App 5-Organics'!P70</f>
        <v>0</v>
      </c>
      <c r="L71" s="122">
        <f>'App 5-Organics'!I70+'App 5-Organics'!M70+'App 5-Organics'!Q70</f>
        <v>0</v>
      </c>
      <c r="M71" s="122">
        <f>'App 5-Organics'!J70+'App 5-Organics'!N70+'App 5-Organics'!R70</f>
        <v>0</v>
      </c>
      <c r="N71" s="273">
        <f>'App 6-Residual Waste'!H70+'App 6-Residual Waste'!R70+'App 6-Residual Waste'!Y70</f>
        <v>2210</v>
      </c>
      <c r="O71" s="273">
        <f>'App 6-Residual Waste'!I70+'App 6-Residual Waste'!S70+'App 6-Residual Waste'!Z70</f>
        <v>0</v>
      </c>
      <c r="P71" s="273">
        <f>'App 6-Residual Waste'!J70+'App 6-Residual Waste'!T70+'App 6-Residual Waste'!AA70</f>
        <v>2210</v>
      </c>
      <c r="Q71" s="272"/>
      <c r="R71" s="273">
        <f t="shared" si="8"/>
        <v>2210</v>
      </c>
      <c r="S71" s="273">
        <f t="shared" si="9"/>
        <v>0</v>
      </c>
      <c r="T71" s="273">
        <f t="shared" si="10"/>
        <v>2210</v>
      </c>
      <c r="U71" s="274">
        <f t="shared" si="11"/>
        <v>0</v>
      </c>
      <c r="W71" s="516">
        <f>(R71*1000)/'App 1-Services'!I69/52</f>
        <v>14.171390463487828</v>
      </c>
      <c r="X71" s="516">
        <f>(R71*1000)/'App 1-Services'!K69/52</f>
        <v>22.333158171308462</v>
      </c>
    </row>
    <row r="72" spans="1:24" ht="15.75" x14ac:dyDescent="0.25">
      <c r="A72" s="380" t="s">
        <v>347</v>
      </c>
      <c r="B72" s="456" t="s">
        <v>348</v>
      </c>
      <c r="C72" s="117">
        <v>3950</v>
      </c>
      <c r="D72" s="118" t="s">
        <v>92</v>
      </c>
      <c r="E72" s="119" t="s">
        <v>8</v>
      </c>
      <c r="F72" s="120">
        <v>3</v>
      </c>
      <c r="G72" s="121"/>
      <c r="H72" s="122">
        <f>'App 4-Recyclables'!H71+'App 4-Recyclables'!L71+'App 4-Recyclables'!P71</f>
        <v>7599.69</v>
      </c>
      <c r="I72" s="122">
        <f>'App 4-Recyclables'!I71+'App 4-Recyclables'!M71+'App 4-Recyclables'!Q71</f>
        <v>6747.2</v>
      </c>
      <c r="J72" s="122">
        <f>'App 4-Recyclables'!J71+'App 4-Recyclables'!N71+'App 4-Recyclables'!R71</f>
        <v>852.49</v>
      </c>
      <c r="K72" s="122">
        <f>'App 5-Organics'!H71+'App 5-Organics'!L71+'App 5-Organics'!P71</f>
        <v>1550</v>
      </c>
      <c r="L72" s="122">
        <f>'App 5-Organics'!I71+'App 5-Organics'!M71+'App 5-Organics'!Q71</f>
        <v>1550</v>
      </c>
      <c r="M72" s="122">
        <f>'App 5-Organics'!J71+'App 5-Organics'!N71+'App 5-Organics'!R71</f>
        <v>0</v>
      </c>
      <c r="N72" s="273">
        <f>'App 6-Residual Waste'!H71+'App 6-Residual Waste'!R71+'App 6-Residual Waste'!Y71</f>
        <v>35723</v>
      </c>
      <c r="O72" s="273">
        <f>'App 6-Residual Waste'!I71+'App 6-Residual Waste'!S71+'App 6-Residual Waste'!Z71</f>
        <v>22456</v>
      </c>
      <c r="P72" s="273">
        <f>'App 6-Residual Waste'!J71+'App 6-Residual Waste'!T71+'App 6-Residual Waste'!AA71</f>
        <v>13267</v>
      </c>
      <c r="Q72" s="272"/>
      <c r="R72" s="273">
        <f t="shared" si="8"/>
        <v>44872.69</v>
      </c>
      <c r="S72" s="273">
        <f t="shared" si="9"/>
        <v>30753.200000000001</v>
      </c>
      <c r="T72" s="273">
        <f t="shared" si="10"/>
        <v>14119.49</v>
      </c>
      <c r="U72" s="274">
        <f t="shared" si="11"/>
        <v>0.68534335695051929</v>
      </c>
      <c r="W72" s="516">
        <f>(R72*1000)/'App 1-Services'!I70/52</f>
        <v>7.6167877041489058</v>
      </c>
      <c r="X72" s="516">
        <f>(R72*1000)/'App 1-Services'!K70/52</f>
        <v>23.033133488692009</v>
      </c>
    </row>
    <row r="73" spans="1:24" ht="15.75" x14ac:dyDescent="0.25">
      <c r="A73" s="380" t="s">
        <v>412</v>
      </c>
      <c r="B73" s="456" t="s">
        <v>413</v>
      </c>
      <c r="C73" s="124">
        <v>4000</v>
      </c>
      <c r="D73" s="125" t="s">
        <v>91</v>
      </c>
      <c r="E73" s="119" t="s">
        <v>8</v>
      </c>
      <c r="F73" s="120">
        <v>7</v>
      </c>
      <c r="G73" s="121"/>
      <c r="H73" s="122">
        <f>'App 4-Recyclables'!H72+'App 4-Recyclables'!L72+'App 4-Recyclables'!P72</f>
        <v>16040</v>
      </c>
      <c r="I73" s="122">
        <f>'App 4-Recyclables'!I72+'App 4-Recyclables'!M72+'App 4-Recyclables'!Q72</f>
        <v>15080</v>
      </c>
      <c r="J73" s="122">
        <f>'App 4-Recyclables'!J72+'App 4-Recyclables'!N72+'App 4-Recyclables'!R72</f>
        <v>960</v>
      </c>
      <c r="K73" s="122">
        <f>'App 5-Organics'!H72+'App 5-Organics'!L72+'App 5-Organics'!P72</f>
        <v>20476</v>
      </c>
      <c r="L73" s="122">
        <f>'App 5-Organics'!I72+'App 5-Organics'!M72+'App 5-Organics'!Q72</f>
        <v>20476</v>
      </c>
      <c r="M73" s="122">
        <f>'App 5-Organics'!J72+'App 5-Organics'!N72+'App 5-Organics'!R72</f>
        <v>0</v>
      </c>
      <c r="N73" s="273">
        <f>'App 6-Residual Waste'!H72+'App 6-Residual Waste'!R72+'App 6-Residual Waste'!Y72</f>
        <v>39652</v>
      </c>
      <c r="O73" s="273">
        <f>'App 6-Residual Waste'!I72+'App 6-Residual Waste'!S72+'App 6-Residual Waste'!Z72</f>
        <v>1113</v>
      </c>
      <c r="P73" s="273">
        <f>'App 6-Residual Waste'!J72+'App 6-Residual Waste'!T72+'App 6-Residual Waste'!AA72</f>
        <v>38539</v>
      </c>
      <c r="Q73" s="272"/>
      <c r="R73" s="273">
        <f t="shared" si="8"/>
        <v>76168</v>
      </c>
      <c r="S73" s="273">
        <f t="shared" si="9"/>
        <v>36669</v>
      </c>
      <c r="T73" s="273">
        <f t="shared" si="10"/>
        <v>39499</v>
      </c>
      <c r="U73" s="274">
        <f t="shared" si="11"/>
        <v>0.48142264468018064</v>
      </c>
      <c r="W73" s="516">
        <f>(R73*1000)/'App 1-Services'!I71/52</f>
        <v>8.5878486586729288</v>
      </c>
      <c r="X73" s="516">
        <f>(R73*1000)/'App 1-Services'!K71/52</f>
        <v>26.136057932503583</v>
      </c>
    </row>
    <row r="74" spans="1:24" ht="15.75" x14ac:dyDescent="0.25">
      <c r="A74" s="380" t="s">
        <v>412</v>
      </c>
      <c r="B74" s="456" t="s">
        <v>414</v>
      </c>
      <c r="C74" s="117">
        <v>4100</v>
      </c>
      <c r="D74" s="118" t="s">
        <v>90</v>
      </c>
      <c r="E74" s="119" t="s">
        <v>8</v>
      </c>
      <c r="F74" s="120">
        <v>2</v>
      </c>
      <c r="G74" s="121"/>
      <c r="H74" s="122">
        <f>'App 4-Recyclables'!H73+'App 4-Recyclables'!L73+'App 4-Recyclables'!P73</f>
        <v>1240.69</v>
      </c>
      <c r="I74" s="122">
        <f>'App 4-Recyclables'!I73+'App 4-Recyclables'!M73+'App 4-Recyclables'!Q73</f>
        <v>1204.5700000000002</v>
      </c>
      <c r="J74" s="122">
        <f>'App 4-Recyclables'!J73+'App 4-Recyclables'!N73+'App 4-Recyclables'!R73</f>
        <v>36.119999999999997</v>
      </c>
      <c r="K74" s="122">
        <f>'App 5-Organics'!H73+'App 5-Organics'!L73+'App 5-Organics'!P73</f>
        <v>1251.8</v>
      </c>
      <c r="L74" s="122">
        <f>'App 5-Organics'!I73+'App 5-Organics'!M73+'App 5-Organics'!Q73</f>
        <v>1251.8</v>
      </c>
      <c r="M74" s="122">
        <f>'App 5-Organics'!J73+'App 5-Organics'!N73+'App 5-Organics'!R73</f>
        <v>0</v>
      </c>
      <c r="N74" s="273">
        <f>'App 6-Residual Waste'!H73+'App 6-Residual Waste'!R73+'App 6-Residual Waste'!Y73</f>
        <v>3266.3</v>
      </c>
      <c r="O74" s="273">
        <f>'App 6-Residual Waste'!I73+'App 6-Residual Waste'!S73+'App 6-Residual Waste'!Z73</f>
        <v>216.84</v>
      </c>
      <c r="P74" s="273">
        <f>'App 6-Residual Waste'!J73+'App 6-Residual Waste'!T73+'App 6-Residual Waste'!AA73</f>
        <v>3049.46</v>
      </c>
      <c r="Q74" s="272"/>
      <c r="R74" s="273">
        <f t="shared" si="8"/>
        <v>5758.79</v>
      </c>
      <c r="S74" s="273">
        <f t="shared" si="9"/>
        <v>2673.21</v>
      </c>
      <c r="T74" s="273">
        <f t="shared" si="10"/>
        <v>3085.58</v>
      </c>
      <c r="U74" s="274">
        <f t="shared" si="11"/>
        <v>0.46419647182828339</v>
      </c>
      <c r="W74" s="516">
        <f>(R74*1000)/'App 1-Services'!I72/52</f>
        <v>7.5127848543831179</v>
      </c>
      <c r="X74" s="516">
        <f>(R74*1000)/'App 1-Services'!K72/52</f>
        <v>18.510105555484127</v>
      </c>
    </row>
    <row r="75" spans="1:24" ht="15.75" x14ac:dyDescent="0.25">
      <c r="A75" s="380" t="s">
        <v>345</v>
      </c>
      <c r="B75" s="456" t="s">
        <v>415</v>
      </c>
      <c r="C75" s="117">
        <v>4150</v>
      </c>
      <c r="D75" s="126" t="s">
        <v>89</v>
      </c>
      <c r="E75" s="119" t="s">
        <v>8</v>
      </c>
      <c r="F75" s="120">
        <v>3</v>
      </c>
      <c r="G75" s="121"/>
      <c r="H75" s="122">
        <f>'App 4-Recyclables'!H74+'App 4-Recyclables'!L74+'App 4-Recyclables'!P74</f>
        <v>6814</v>
      </c>
      <c r="I75" s="122">
        <f>'App 4-Recyclables'!I74+'App 4-Recyclables'!M74+'App 4-Recyclables'!Q74</f>
        <v>5625</v>
      </c>
      <c r="J75" s="122">
        <f>'App 4-Recyclables'!J74+'App 4-Recyclables'!N74+'App 4-Recyclables'!R74</f>
        <v>1189</v>
      </c>
      <c r="K75" s="122">
        <f>'App 5-Organics'!H74+'App 5-Organics'!L74+'App 5-Organics'!P74</f>
        <v>7057.86</v>
      </c>
      <c r="L75" s="122">
        <f>'App 5-Organics'!I74+'App 5-Organics'!M74+'App 5-Organics'!Q74</f>
        <v>6847.86</v>
      </c>
      <c r="M75" s="122">
        <f>'App 5-Organics'!J74+'App 5-Organics'!N74+'App 5-Organics'!R74</f>
        <v>210</v>
      </c>
      <c r="N75" s="273">
        <f>'App 6-Residual Waste'!H74+'App 6-Residual Waste'!R74+'App 6-Residual Waste'!Y74</f>
        <v>19886</v>
      </c>
      <c r="O75" s="273">
        <f>'App 6-Residual Waste'!I74+'App 6-Residual Waste'!S74+'App 6-Residual Waste'!Z74</f>
        <v>0</v>
      </c>
      <c r="P75" s="273">
        <f>'App 6-Residual Waste'!J74+'App 6-Residual Waste'!T74+'App 6-Residual Waste'!AA74</f>
        <v>19886</v>
      </c>
      <c r="Q75" s="272"/>
      <c r="R75" s="273">
        <f t="shared" si="8"/>
        <v>33757.86</v>
      </c>
      <c r="S75" s="273">
        <f t="shared" si="9"/>
        <v>12472.86</v>
      </c>
      <c r="T75" s="273">
        <f t="shared" si="10"/>
        <v>21285</v>
      </c>
      <c r="U75" s="274">
        <f t="shared" si="11"/>
        <v>0.36948017439494091</v>
      </c>
      <c r="W75" s="516">
        <f>(R75*1000)/'App 1-Services'!I73/52</f>
        <v>7.5064707389183587</v>
      </c>
      <c r="X75" s="516">
        <f>(R75*1000)/'App 1-Services'!K73/52</f>
        <v>21.142109535094619</v>
      </c>
    </row>
    <row r="76" spans="1:24" ht="15.75" x14ac:dyDescent="0.25">
      <c r="A76" s="380" t="s">
        <v>343</v>
      </c>
      <c r="B76" s="456" t="s">
        <v>416</v>
      </c>
      <c r="C76" s="117">
        <v>4200</v>
      </c>
      <c r="D76" s="118" t="s">
        <v>88</v>
      </c>
      <c r="E76" s="119" t="s">
        <v>3</v>
      </c>
      <c r="F76" s="120">
        <v>11</v>
      </c>
      <c r="G76" s="121"/>
      <c r="H76" s="122">
        <f>'App 4-Recyclables'!H75+'App 4-Recyclables'!L75+'App 4-Recyclables'!P75</f>
        <v>6200</v>
      </c>
      <c r="I76" s="122">
        <f>'App 4-Recyclables'!I75+'App 4-Recyclables'!M75+'App 4-Recyclables'!Q75</f>
        <v>5791</v>
      </c>
      <c r="J76" s="122">
        <f>'App 4-Recyclables'!J75+'App 4-Recyclables'!N75+'App 4-Recyclables'!R75</f>
        <v>409</v>
      </c>
      <c r="K76" s="122">
        <f>'App 5-Organics'!H75+'App 5-Organics'!L75+'App 5-Organics'!P75</f>
        <v>411</v>
      </c>
      <c r="L76" s="122">
        <f>'App 5-Organics'!I75+'App 5-Organics'!M75+'App 5-Organics'!Q75</f>
        <v>0</v>
      </c>
      <c r="M76" s="122">
        <f>'App 5-Organics'!J75+'App 5-Organics'!N75+'App 5-Organics'!R75</f>
        <v>411</v>
      </c>
      <c r="N76" s="273">
        <f>'App 6-Residual Waste'!H75+'App 6-Residual Waste'!R75+'App 6-Residual Waste'!Y75</f>
        <v>11080</v>
      </c>
      <c r="O76" s="273">
        <f>'App 6-Residual Waste'!I75+'App 6-Residual Waste'!S75+'App 6-Residual Waste'!Z75</f>
        <v>0</v>
      </c>
      <c r="P76" s="273">
        <f>'App 6-Residual Waste'!J75+'App 6-Residual Waste'!T75+'App 6-Residual Waste'!AA75</f>
        <v>11080</v>
      </c>
      <c r="Q76" s="272"/>
      <c r="R76" s="273">
        <f t="shared" si="8"/>
        <v>17691</v>
      </c>
      <c r="S76" s="273">
        <f t="shared" si="9"/>
        <v>5791</v>
      </c>
      <c r="T76" s="273">
        <f t="shared" si="10"/>
        <v>11900</v>
      </c>
      <c r="U76" s="274">
        <f t="shared" si="11"/>
        <v>0.32734158611723474</v>
      </c>
      <c r="W76" s="516">
        <f>(R76*1000)/'App 1-Services'!I74/52</f>
        <v>20.088069110860797</v>
      </c>
      <c r="X76" s="516">
        <f>(R76*1000)/'App 1-Services'!K74/52</f>
        <v>43.174053104256146</v>
      </c>
    </row>
    <row r="77" spans="1:24" ht="15.75" x14ac:dyDescent="0.25">
      <c r="A77" s="380" t="s">
        <v>381</v>
      </c>
      <c r="B77" s="456" t="s">
        <v>417</v>
      </c>
      <c r="C77" s="117">
        <v>4250</v>
      </c>
      <c r="D77" s="118" t="s">
        <v>87</v>
      </c>
      <c r="E77" s="119" t="s">
        <v>3</v>
      </c>
      <c r="F77" s="120">
        <v>8</v>
      </c>
      <c r="G77" s="121"/>
      <c r="H77" s="122">
        <f>'App 4-Recyclables'!H76+'App 4-Recyclables'!L76+'App 4-Recyclables'!P76</f>
        <v>0</v>
      </c>
      <c r="I77" s="122">
        <f>'App 4-Recyclables'!I76+'App 4-Recyclables'!M76+'App 4-Recyclables'!Q76</f>
        <v>0</v>
      </c>
      <c r="J77" s="122">
        <f>'App 4-Recyclables'!J76+'App 4-Recyclables'!N76+'App 4-Recyclables'!R76</f>
        <v>0</v>
      </c>
      <c r="K77" s="122">
        <f>'App 5-Organics'!H76+'App 5-Organics'!L76+'App 5-Organics'!P76</f>
        <v>79</v>
      </c>
      <c r="L77" s="122">
        <f>'App 5-Organics'!I76+'App 5-Organics'!M76+'App 5-Organics'!Q76</f>
        <v>79</v>
      </c>
      <c r="M77" s="122">
        <f>'App 5-Organics'!J76+'App 5-Organics'!N76+'App 5-Organics'!R76</f>
        <v>0</v>
      </c>
      <c r="N77" s="273">
        <f>'App 6-Residual Waste'!H76+'App 6-Residual Waste'!R76+'App 6-Residual Waste'!Y76</f>
        <v>60</v>
      </c>
      <c r="O77" s="273">
        <f>'App 6-Residual Waste'!I76+'App 6-Residual Waste'!S76+'App 6-Residual Waste'!Z76</f>
        <v>0</v>
      </c>
      <c r="P77" s="273">
        <f>'App 6-Residual Waste'!J76+'App 6-Residual Waste'!T76+'App 6-Residual Waste'!AA76</f>
        <v>60</v>
      </c>
      <c r="Q77" s="272"/>
      <c r="R77" s="273">
        <f t="shared" si="8"/>
        <v>139</v>
      </c>
      <c r="S77" s="273">
        <f t="shared" si="9"/>
        <v>79</v>
      </c>
      <c r="T77" s="273">
        <f t="shared" si="10"/>
        <v>60</v>
      </c>
      <c r="U77" s="274">
        <f t="shared" si="11"/>
        <v>0.56834532374100721</v>
      </c>
      <c r="W77" s="516">
        <f>(R77*1000)/'App 1-Services'!I75/52</f>
        <v>1.751688678294183</v>
      </c>
      <c r="X77" s="516">
        <f>(R77*1000)/'App 1-Services'!K75/52</f>
        <v>5.0722522259524156</v>
      </c>
    </row>
    <row r="78" spans="1:24" ht="15.75" x14ac:dyDescent="0.25">
      <c r="A78" s="380" t="s">
        <v>362</v>
      </c>
      <c r="B78" s="456" t="s">
        <v>418</v>
      </c>
      <c r="C78" s="117">
        <v>4300</v>
      </c>
      <c r="D78" s="118" t="s">
        <v>86</v>
      </c>
      <c r="E78" s="119" t="s">
        <v>3</v>
      </c>
      <c r="F78" s="120">
        <v>10</v>
      </c>
      <c r="G78" s="121"/>
      <c r="H78" s="122">
        <f>'App 4-Recyclables'!H77+'App 4-Recyclables'!L77+'App 4-Recyclables'!P77</f>
        <v>765</v>
      </c>
      <c r="I78" s="122">
        <f>'App 4-Recyclables'!I77+'App 4-Recyclables'!M77+'App 4-Recyclables'!Q77</f>
        <v>681</v>
      </c>
      <c r="J78" s="122">
        <f>'App 4-Recyclables'!J77+'App 4-Recyclables'!N77+'App 4-Recyclables'!R77</f>
        <v>84</v>
      </c>
      <c r="K78" s="122">
        <f>'App 5-Organics'!H77+'App 5-Organics'!L77+'App 5-Organics'!P77</f>
        <v>8</v>
      </c>
      <c r="L78" s="122">
        <f>'App 5-Organics'!I77+'App 5-Organics'!M77+'App 5-Organics'!Q77</f>
        <v>8</v>
      </c>
      <c r="M78" s="122">
        <f>'App 5-Organics'!J77+'App 5-Organics'!N77+'App 5-Organics'!R77</f>
        <v>0</v>
      </c>
      <c r="N78" s="273">
        <f>'App 6-Residual Waste'!H77+'App 6-Residual Waste'!R77+'App 6-Residual Waste'!Y77</f>
        <v>1381</v>
      </c>
      <c r="O78" s="273">
        <f>'App 6-Residual Waste'!I77+'App 6-Residual Waste'!S77+'App 6-Residual Waste'!Z77</f>
        <v>354</v>
      </c>
      <c r="P78" s="273">
        <f>'App 6-Residual Waste'!J77+'App 6-Residual Waste'!T77+'App 6-Residual Waste'!AA77</f>
        <v>1027</v>
      </c>
      <c r="Q78" s="272"/>
      <c r="R78" s="273">
        <f t="shared" si="8"/>
        <v>2154</v>
      </c>
      <c r="S78" s="273">
        <f t="shared" si="9"/>
        <v>1043</v>
      </c>
      <c r="T78" s="273">
        <f t="shared" si="10"/>
        <v>1111</v>
      </c>
      <c r="U78" s="274">
        <f t="shared" si="11"/>
        <v>0.48421541318477251</v>
      </c>
      <c r="W78" s="516">
        <f>(R78*1000)/'App 1-Services'!I76/52</f>
        <v>6.648969008519571</v>
      </c>
      <c r="X78" s="516">
        <f>(R78*1000)/'App 1-Services'!K76/52</f>
        <v>17.778144602178937</v>
      </c>
    </row>
    <row r="79" spans="1:24" ht="15.75" x14ac:dyDescent="0.25">
      <c r="A79" s="380" t="s">
        <v>358</v>
      </c>
      <c r="B79" s="456" t="s">
        <v>419</v>
      </c>
      <c r="C79" s="117">
        <v>4350</v>
      </c>
      <c r="D79" s="118" t="s">
        <v>85</v>
      </c>
      <c r="E79" s="119" t="s">
        <v>11</v>
      </c>
      <c r="F79" s="120">
        <v>4</v>
      </c>
      <c r="G79" s="121"/>
      <c r="H79" s="122">
        <f>'App 4-Recyclables'!H78+'App 4-Recyclables'!L78+'App 4-Recyclables'!P78</f>
        <v>7145.0300000000007</v>
      </c>
      <c r="I79" s="122">
        <f>'App 4-Recyclables'!I78+'App 4-Recyclables'!M78+'App 4-Recyclables'!Q78</f>
        <v>6922.83</v>
      </c>
      <c r="J79" s="122">
        <f>'App 4-Recyclables'!J78+'App 4-Recyclables'!N78+'App 4-Recyclables'!R78</f>
        <v>222.2</v>
      </c>
      <c r="K79" s="122">
        <f>'App 5-Organics'!H78+'App 5-Organics'!L78+'App 5-Organics'!P78</f>
        <v>3282.31</v>
      </c>
      <c r="L79" s="122">
        <f>'App 5-Organics'!I78+'App 5-Organics'!M78+'App 5-Organics'!Q78</f>
        <v>3275.67</v>
      </c>
      <c r="M79" s="122">
        <f>'App 5-Organics'!J78+'App 5-Organics'!N78+'App 5-Organics'!R78</f>
        <v>6.64</v>
      </c>
      <c r="N79" s="273">
        <f>'App 6-Residual Waste'!H78+'App 6-Residual Waste'!R78+'App 6-Residual Waste'!Y78</f>
        <v>7928.59</v>
      </c>
      <c r="O79" s="273">
        <f>'App 6-Residual Waste'!I78+'App 6-Residual Waste'!S78+'App 6-Residual Waste'!Z78</f>
        <v>0</v>
      </c>
      <c r="P79" s="273">
        <f>'App 6-Residual Waste'!J78+'App 6-Residual Waste'!T78+'App 6-Residual Waste'!AA78</f>
        <v>7928.59</v>
      </c>
      <c r="Q79" s="272"/>
      <c r="R79" s="273">
        <f t="shared" si="8"/>
        <v>18355.93</v>
      </c>
      <c r="S79" s="273">
        <f t="shared" si="9"/>
        <v>10198.5</v>
      </c>
      <c r="T79" s="273">
        <f t="shared" si="10"/>
        <v>8157.43</v>
      </c>
      <c r="U79" s="274">
        <f t="shared" si="11"/>
        <v>0.55559701960075025</v>
      </c>
      <c r="W79" s="516">
        <f>(R79*1000)/'App 1-Services'!I77/52</f>
        <v>11.891882962072289</v>
      </c>
      <c r="X79" s="516">
        <f>(R79*1000)/'App 1-Services'!K77/52</f>
        <v>24.75446380407811</v>
      </c>
    </row>
    <row r="80" spans="1:24" ht="15.75" x14ac:dyDescent="0.25">
      <c r="A80" s="380" t="s">
        <v>420</v>
      </c>
      <c r="B80" s="456" t="s">
        <v>421</v>
      </c>
      <c r="C80" s="117">
        <v>4400</v>
      </c>
      <c r="D80" s="118" t="s">
        <v>84</v>
      </c>
      <c r="E80" s="119" t="s">
        <v>6</v>
      </c>
      <c r="F80" s="120">
        <v>4</v>
      </c>
      <c r="G80" s="121"/>
      <c r="H80" s="122">
        <f>'App 4-Recyclables'!H79+'App 4-Recyclables'!L79+'App 4-Recyclables'!P79</f>
        <v>3138.8900000000003</v>
      </c>
      <c r="I80" s="122">
        <f>'App 4-Recyclables'!I79+'App 4-Recyclables'!M79+'App 4-Recyclables'!Q79</f>
        <v>3025.2300000000005</v>
      </c>
      <c r="J80" s="122">
        <f>'App 4-Recyclables'!J79+'App 4-Recyclables'!N79+'App 4-Recyclables'!R79</f>
        <v>113.66</v>
      </c>
      <c r="K80" s="122">
        <f>'App 5-Organics'!H79+'App 5-Organics'!L79+'App 5-Organics'!P79</f>
        <v>5175.75</v>
      </c>
      <c r="L80" s="122">
        <f>'App 5-Organics'!I79+'App 5-Organics'!M79+'App 5-Organics'!Q79</f>
        <v>5175.75</v>
      </c>
      <c r="M80" s="122">
        <f>'App 5-Organics'!J79+'App 5-Organics'!N79+'App 5-Organics'!R79</f>
        <v>0</v>
      </c>
      <c r="N80" s="273">
        <f>'App 6-Residual Waste'!H79+'App 6-Residual Waste'!R79+'App 6-Residual Waste'!Y79</f>
        <v>3825.85</v>
      </c>
      <c r="O80" s="273">
        <f>'App 6-Residual Waste'!I79+'App 6-Residual Waste'!S79+'App 6-Residual Waste'!Z79</f>
        <v>0</v>
      </c>
      <c r="P80" s="273">
        <f>'App 6-Residual Waste'!J79+'App 6-Residual Waste'!T79+'App 6-Residual Waste'!AA79</f>
        <v>3825.85</v>
      </c>
      <c r="Q80" s="272"/>
      <c r="R80" s="273">
        <f t="shared" si="8"/>
        <v>12140.49</v>
      </c>
      <c r="S80" s="273">
        <f t="shared" si="9"/>
        <v>8200.98</v>
      </c>
      <c r="T80" s="273">
        <f t="shared" si="10"/>
        <v>3939.5099999999998</v>
      </c>
      <c r="U80" s="274">
        <f t="shared" si="11"/>
        <v>0.67550650756270958</v>
      </c>
      <c r="W80" s="516">
        <f>(R80*1000)/'App 1-Services'!I78/52</f>
        <v>10.856589701858244</v>
      </c>
      <c r="X80" s="516">
        <f>(R80*1000)/'App 1-Services'!K78/52</f>
        <v>22.277763505578392</v>
      </c>
    </row>
    <row r="81" spans="1:24" ht="15.75" x14ac:dyDescent="0.25">
      <c r="A81" s="380" t="s">
        <v>345</v>
      </c>
      <c r="B81" s="456" t="s">
        <v>415</v>
      </c>
      <c r="C81" s="117">
        <v>4450</v>
      </c>
      <c r="D81" s="118" t="s">
        <v>83</v>
      </c>
      <c r="E81" s="119" t="s">
        <v>8</v>
      </c>
      <c r="F81" s="120">
        <v>2</v>
      </c>
      <c r="G81" s="121"/>
      <c r="H81" s="122">
        <f>'App 4-Recyclables'!H80+'App 4-Recyclables'!L80+'App 4-Recyclables'!P80</f>
        <v>5420.25</v>
      </c>
      <c r="I81" s="122">
        <f>'App 4-Recyclables'!I80+'App 4-Recyclables'!M80+'App 4-Recyclables'!Q80</f>
        <v>4915.9399999999996</v>
      </c>
      <c r="J81" s="122">
        <f>'App 4-Recyclables'!J80+'App 4-Recyclables'!N80+'App 4-Recyclables'!R80</f>
        <v>504.31</v>
      </c>
      <c r="K81" s="122">
        <f>'App 5-Organics'!H80+'App 5-Organics'!L80+'App 5-Organics'!P80</f>
        <v>4898</v>
      </c>
      <c r="L81" s="122">
        <f>'App 5-Organics'!I80+'App 5-Organics'!M80+'App 5-Organics'!Q80</f>
        <v>4898</v>
      </c>
      <c r="M81" s="122">
        <f>'App 5-Organics'!J80+'App 5-Organics'!N80+'App 5-Organics'!R80</f>
        <v>0</v>
      </c>
      <c r="N81" s="273">
        <f>'App 6-Residual Waste'!H80+'App 6-Residual Waste'!R80+'App 6-Residual Waste'!Y80</f>
        <v>13197</v>
      </c>
      <c r="O81" s="273">
        <f>'App 6-Residual Waste'!I80+'App 6-Residual Waste'!S80+'App 6-Residual Waste'!Z80</f>
        <v>0</v>
      </c>
      <c r="P81" s="273">
        <f>'App 6-Residual Waste'!J80+'App 6-Residual Waste'!T80+'App 6-Residual Waste'!AA80</f>
        <v>13197</v>
      </c>
      <c r="Q81" s="272"/>
      <c r="R81" s="273">
        <f t="shared" si="8"/>
        <v>23515.25</v>
      </c>
      <c r="S81" s="273">
        <f t="shared" si="9"/>
        <v>9813.9399999999987</v>
      </c>
      <c r="T81" s="273">
        <f t="shared" si="10"/>
        <v>13701.31</v>
      </c>
      <c r="U81" s="274">
        <f t="shared" si="11"/>
        <v>0.41734363870254404</v>
      </c>
      <c r="W81" s="516">
        <f>(R81*1000)/'App 1-Services'!I79/52</f>
        <v>7.3624490598457584</v>
      </c>
      <c r="X81" s="516">
        <f>(R81*1000)/'App 1-Services'!K79/52</f>
        <v>19.631705932443939</v>
      </c>
    </row>
    <row r="82" spans="1:24" ht="15.75" x14ac:dyDescent="0.25">
      <c r="A82" s="380" t="s">
        <v>412</v>
      </c>
      <c r="B82" s="456" t="s">
        <v>422</v>
      </c>
      <c r="C82" s="117">
        <v>4500</v>
      </c>
      <c r="D82" s="118" t="s">
        <v>82</v>
      </c>
      <c r="E82" s="119" t="s">
        <v>8</v>
      </c>
      <c r="F82" s="120">
        <v>3</v>
      </c>
      <c r="G82" s="121"/>
      <c r="H82" s="122">
        <f>'App 4-Recyclables'!H81+'App 4-Recyclables'!L81+'App 4-Recyclables'!P81</f>
        <v>12708.77</v>
      </c>
      <c r="I82" s="122">
        <f>'App 4-Recyclables'!I81+'App 4-Recyclables'!M81+'App 4-Recyclables'!Q81</f>
        <v>12190.5</v>
      </c>
      <c r="J82" s="122">
        <f>'App 4-Recyclables'!J81+'App 4-Recyclables'!N81+'App 4-Recyclables'!R81</f>
        <v>518.27</v>
      </c>
      <c r="K82" s="122">
        <f>'App 5-Organics'!H81+'App 5-Organics'!L81+'App 5-Organics'!P81</f>
        <v>20901.3</v>
      </c>
      <c r="L82" s="122">
        <f>'App 5-Organics'!I81+'App 5-Organics'!M81+'App 5-Organics'!Q81</f>
        <v>20901.3</v>
      </c>
      <c r="M82" s="122">
        <f>'App 5-Organics'!J81+'App 5-Organics'!N81+'App 5-Organics'!R81</f>
        <v>0</v>
      </c>
      <c r="N82" s="273">
        <f>'App 6-Residual Waste'!H81+'App 6-Residual Waste'!R81+'App 6-Residual Waste'!Y81</f>
        <v>25263.48</v>
      </c>
      <c r="O82" s="273">
        <f>'App 6-Residual Waste'!I81+'App 6-Residual Waste'!S81+'App 6-Residual Waste'!Z81</f>
        <v>0</v>
      </c>
      <c r="P82" s="273">
        <f>'App 6-Residual Waste'!J81+'App 6-Residual Waste'!T81+'App 6-Residual Waste'!AA81</f>
        <v>25263.48</v>
      </c>
      <c r="Q82" s="272"/>
      <c r="R82" s="273">
        <f t="shared" si="8"/>
        <v>58873.55</v>
      </c>
      <c r="S82" s="273">
        <f t="shared" si="9"/>
        <v>33091.800000000003</v>
      </c>
      <c r="T82" s="273">
        <f t="shared" si="10"/>
        <v>25781.75</v>
      </c>
      <c r="U82" s="274">
        <f t="shared" si="11"/>
        <v>0.56208263303300043</v>
      </c>
      <c r="W82" s="516">
        <f>(R82*1000)/'App 1-Services'!I80/52</f>
        <v>9.215309044076168</v>
      </c>
      <c r="X82" s="516">
        <f>(R82*1000)/'App 1-Services'!K80/52</f>
        <v>25.64402386967506</v>
      </c>
    </row>
    <row r="83" spans="1:24" ht="15.75" x14ac:dyDescent="0.25">
      <c r="A83" s="380" t="s">
        <v>349</v>
      </c>
      <c r="B83" s="456" t="s">
        <v>423</v>
      </c>
      <c r="C83" s="117">
        <v>4550</v>
      </c>
      <c r="D83" s="118" t="s">
        <v>81</v>
      </c>
      <c r="E83" s="119" t="s">
        <v>11</v>
      </c>
      <c r="F83" s="120">
        <v>10</v>
      </c>
      <c r="G83" s="121"/>
      <c r="H83" s="122">
        <f>'App 4-Recyclables'!H82+'App 4-Recyclables'!L82+'App 4-Recyclables'!P82</f>
        <v>1361.9</v>
      </c>
      <c r="I83" s="122">
        <f>'App 4-Recyclables'!I82+'App 4-Recyclables'!M82+'App 4-Recyclables'!Q82</f>
        <v>1331.04</v>
      </c>
      <c r="J83" s="122">
        <f>'App 4-Recyclables'!J82+'App 4-Recyclables'!N82+'App 4-Recyclables'!R82</f>
        <v>30.86</v>
      </c>
      <c r="K83" s="122">
        <f>'App 5-Organics'!H82+'App 5-Organics'!L82+'App 5-Organics'!P82</f>
        <v>1200</v>
      </c>
      <c r="L83" s="122">
        <f>'App 5-Organics'!I82+'App 5-Organics'!M82+'App 5-Organics'!Q82</f>
        <v>1200</v>
      </c>
      <c r="M83" s="122">
        <f>'App 5-Organics'!J82+'App 5-Organics'!N82+'App 5-Organics'!R82</f>
        <v>0</v>
      </c>
      <c r="N83" s="273">
        <f>'App 6-Residual Waste'!H82+'App 6-Residual Waste'!R82+'App 6-Residual Waste'!Y82</f>
        <v>2275.17</v>
      </c>
      <c r="O83" s="273">
        <f>'App 6-Residual Waste'!I82+'App 6-Residual Waste'!S82+'App 6-Residual Waste'!Z82</f>
        <v>0</v>
      </c>
      <c r="P83" s="273">
        <f>'App 6-Residual Waste'!J82+'App 6-Residual Waste'!T82+'App 6-Residual Waste'!AA82</f>
        <v>2275.17</v>
      </c>
      <c r="Q83" s="272"/>
      <c r="R83" s="273">
        <f t="shared" si="8"/>
        <v>4837.07</v>
      </c>
      <c r="S83" s="273">
        <f t="shared" si="9"/>
        <v>2531.04</v>
      </c>
      <c r="T83" s="273">
        <f t="shared" si="10"/>
        <v>2306.0300000000002</v>
      </c>
      <c r="U83" s="274">
        <f t="shared" si="11"/>
        <v>0.52325891500433119</v>
      </c>
      <c r="W83" s="516">
        <f>(R83*1000)/'App 1-Services'!I81/52</f>
        <v>9.7536517692227029</v>
      </c>
      <c r="X83" s="516">
        <f>(R83*1000)/'App 1-Services'!K81/52</f>
        <v>22.894554989681744</v>
      </c>
    </row>
    <row r="84" spans="1:24" ht="15.75" x14ac:dyDescent="0.25">
      <c r="A84" s="380" t="s">
        <v>353</v>
      </c>
      <c r="B84" s="456" t="s">
        <v>424</v>
      </c>
      <c r="C84" s="117">
        <v>4600</v>
      </c>
      <c r="D84" s="118" t="s">
        <v>80</v>
      </c>
      <c r="E84" s="119" t="s">
        <v>3</v>
      </c>
      <c r="F84" s="120">
        <v>10</v>
      </c>
      <c r="G84" s="121"/>
      <c r="H84" s="122">
        <f>'App 4-Recyclables'!H83+'App 4-Recyclables'!L83+'App 4-Recyclables'!P83</f>
        <v>0</v>
      </c>
      <c r="I84" s="122">
        <f>'App 4-Recyclables'!I83+'App 4-Recyclables'!M83+'App 4-Recyclables'!Q83</f>
        <v>0</v>
      </c>
      <c r="J84" s="122">
        <f>'App 4-Recyclables'!J83+'App 4-Recyclables'!N83+'App 4-Recyclables'!R83</f>
        <v>0</v>
      </c>
      <c r="K84" s="122">
        <f>'App 5-Organics'!H83+'App 5-Organics'!L83+'App 5-Organics'!P83</f>
        <v>320</v>
      </c>
      <c r="L84" s="122">
        <f>'App 5-Organics'!I83+'App 5-Organics'!M83+'App 5-Organics'!Q83</f>
        <v>315</v>
      </c>
      <c r="M84" s="122">
        <f>'App 5-Organics'!J83+'App 5-Organics'!N83+'App 5-Organics'!R83</f>
        <v>5</v>
      </c>
      <c r="N84" s="273">
        <f>'App 6-Residual Waste'!H83+'App 6-Residual Waste'!R83+'App 6-Residual Waste'!Y83</f>
        <v>2550</v>
      </c>
      <c r="O84" s="273">
        <f>'App 6-Residual Waste'!I83+'App 6-Residual Waste'!S83+'App 6-Residual Waste'!Z83</f>
        <v>0</v>
      </c>
      <c r="P84" s="273">
        <f>'App 6-Residual Waste'!J83+'App 6-Residual Waste'!T83+'App 6-Residual Waste'!AA83</f>
        <v>2550</v>
      </c>
      <c r="Q84" s="272"/>
      <c r="R84" s="273">
        <f t="shared" si="8"/>
        <v>2870</v>
      </c>
      <c r="S84" s="273">
        <f t="shared" si="9"/>
        <v>315</v>
      </c>
      <c r="T84" s="273">
        <f t="shared" si="10"/>
        <v>2555</v>
      </c>
      <c r="U84" s="274">
        <f t="shared" si="11"/>
        <v>0.10975609756097561</v>
      </c>
      <c r="W84" s="516">
        <f>(R84*1000)/'App 1-Services'!I82/52</f>
        <v>8.1560968955678579</v>
      </c>
      <c r="X84" s="516">
        <f>(R84*1000)/'App 1-Services'!K82/52</f>
        <v>21.789304260682073</v>
      </c>
    </row>
    <row r="85" spans="1:24" ht="15.75" x14ac:dyDescent="0.25">
      <c r="A85" s="380" t="s">
        <v>384</v>
      </c>
      <c r="B85" s="456" t="s">
        <v>425</v>
      </c>
      <c r="C85" s="117">
        <v>4650</v>
      </c>
      <c r="D85" s="118" t="s">
        <v>79</v>
      </c>
      <c r="E85" s="119" t="s">
        <v>6</v>
      </c>
      <c r="F85" s="120">
        <v>5</v>
      </c>
      <c r="G85" s="121"/>
      <c r="H85" s="122">
        <f>'App 4-Recyclables'!H84+'App 4-Recyclables'!L84+'App 4-Recyclables'!P84</f>
        <v>22157.17</v>
      </c>
      <c r="I85" s="122">
        <f>'App 4-Recyclables'!I84+'App 4-Recyclables'!M84+'App 4-Recyclables'!Q84</f>
        <v>21692.899999999998</v>
      </c>
      <c r="J85" s="122">
        <f>'App 4-Recyclables'!J84+'App 4-Recyclables'!N84+'App 4-Recyclables'!R84</f>
        <v>464.27</v>
      </c>
      <c r="K85" s="122">
        <f>'App 5-Organics'!H84+'App 5-Organics'!L84+'App 5-Organics'!P84</f>
        <v>24666.84</v>
      </c>
      <c r="L85" s="122">
        <f>'App 5-Organics'!I84+'App 5-Organics'!M84+'App 5-Organics'!Q84</f>
        <v>24598.36</v>
      </c>
      <c r="M85" s="122">
        <f>'App 5-Organics'!J84+'App 5-Organics'!N84+'App 5-Organics'!R84</f>
        <v>68.48</v>
      </c>
      <c r="N85" s="273">
        <f>'App 6-Residual Waste'!H84+'App 6-Residual Waste'!R84+'App 6-Residual Waste'!Y84</f>
        <v>67222.5</v>
      </c>
      <c r="O85" s="273">
        <f>'App 6-Residual Waste'!I84+'App 6-Residual Waste'!S84+'App 6-Residual Waste'!Z84</f>
        <v>1896.2600000000002</v>
      </c>
      <c r="P85" s="273">
        <f>'App 6-Residual Waste'!J84+'App 6-Residual Waste'!T84+'App 6-Residual Waste'!AA84</f>
        <v>65326.240000000005</v>
      </c>
      <c r="Q85" s="272"/>
      <c r="R85" s="273">
        <f t="shared" si="8"/>
        <v>114046.51</v>
      </c>
      <c r="S85" s="273">
        <f t="shared" si="9"/>
        <v>48187.519999999997</v>
      </c>
      <c r="T85" s="273">
        <f t="shared" si="10"/>
        <v>65858.990000000005</v>
      </c>
      <c r="U85" s="274">
        <f t="shared" si="11"/>
        <v>0.42252516100668053</v>
      </c>
      <c r="W85" s="516">
        <f>(R85*1000)/'App 1-Services'!I83/52</f>
        <v>10.742249519433281</v>
      </c>
      <c r="X85" s="516">
        <f>(R85*1000)/'App 1-Services'!K83/52</f>
        <v>28.522408970590885</v>
      </c>
    </row>
    <row r="86" spans="1:24" ht="15.75" x14ac:dyDescent="0.25">
      <c r="A86" s="380" t="s">
        <v>412</v>
      </c>
      <c r="B86" s="456" t="s">
        <v>426</v>
      </c>
      <c r="C86" s="117">
        <v>4700</v>
      </c>
      <c r="D86" s="118" t="s">
        <v>78</v>
      </c>
      <c r="E86" s="119" t="s">
        <v>8</v>
      </c>
      <c r="F86" s="120">
        <v>2</v>
      </c>
      <c r="G86" s="121"/>
      <c r="H86" s="122">
        <f>'App 4-Recyclables'!H85+'App 4-Recyclables'!L85+'App 4-Recyclables'!P85</f>
        <v>6201</v>
      </c>
      <c r="I86" s="122">
        <f>'App 4-Recyclables'!I85+'App 4-Recyclables'!M85+'App 4-Recyclables'!Q85</f>
        <v>5585.4</v>
      </c>
      <c r="J86" s="122">
        <f>'App 4-Recyclables'!J85+'App 4-Recyclables'!N85+'App 4-Recyclables'!R85</f>
        <v>615.6</v>
      </c>
      <c r="K86" s="122">
        <f>'App 5-Organics'!H85+'App 5-Organics'!L85+'App 5-Organics'!P85</f>
        <v>3170</v>
      </c>
      <c r="L86" s="122">
        <f>'App 5-Organics'!I85+'App 5-Organics'!M85+'App 5-Organics'!Q85</f>
        <v>2850</v>
      </c>
      <c r="M86" s="122">
        <f>'App 5-Organics'!J85+'App 5-Organics'!N85+'App 5-Organics'!R85</f>
        <v>320</v>
      </c>
      <c r="N86" s="273">
        <f>'App 6-Residual Waste'!H85+'App 6-Residual Waste'!R85+'App 6-Residual Waste'!Y85</f>
        <v>7414</v>
      </c>
      <c r="O86" s="273">
        <f>'App 6-Residual Waste'!I85+'App 6-Residual Waste'!S85+'App 6-Residual Waste'!Z85</f>
        <v>0</v>
      </c>
      <c r="P86" s="273">
        <f>'App 6-Residual Waste'!J85+'App 6-Residual Waste'!T85+'App 6-Residual Waste'!AA85</f>
        <v>7414</v>
      </c>
      <c r="Q86" s="272"/>
      <c r="R86" s="273">
        <f t="shared" si="8"/>
        <v>16785</v>
      </c>
      <c r="S86" s="273">
        <f t="shared" si="9"/>
        <v>8435.4</v>
      </c>
      <c r="T86" s="273">
        <f t="shared" si="10"/>
        <v>8349.6</v>
      </c>
      <c r="U86" s="274">
        <f t="shared" si="11"/>
        <v>0.50255585344057196</v>
      </c>
      <c r="W86" s="516">
        <f>(R86*1000)/'App 1-Services'!I84/52</f>
        <v>8.9765694690748212</v>
      </c>
      <c r="X86" s="516">
        <f>(R86*1000)/'App 1-Services'!K84/52</f>
        <v>21.10280214032829</v>
      </c>
    </row>
    <row r="87" spans="1:24" ht="15.75" x14ac:dyDescent="0.25">
      <c r="A87" s="380" t="s">
        <v>381</v>
      </c>
      <c r="B87" s="456" t="s">
        <v>427</v>
      </c>
      <c r="C87" s="117">
        <v>4750</v>
      </c>
      <c r="D87" s="118" t="s">
        <v>77</v>
      </c>
      <c r="E87" s="119" t="s">
        <v>3</v>
      </c>
      <c r="F87" s="120">
        <v>11</v>
      </c>
      <c r="G87" s="121"/>
      <c r="H87" s="122">
        <f>'App 4-Recyclables'!H86+'App 4-Recyclables'!L86+'App 4-Recyclables'!P86</f>
        <v>1005.75</v>
      </c>
      <c r="I87" s="122">
        <f>'App 4-Recyclables'!I86+'App 4-Recyclables'!M86+'App 4-Recyclables'!Q86</f>
        <v>867.12</v>
      </c>
      <c r="J87" s="122">
        <f>'App 4-Recyclables'!J86+'App 4-Recyclables'!N86+'App 4-Recyclables'!R86</f>
        <v>138.63</v>
      </c>
      <c r="K87" s="122">
        <f>'App 5-Organics'!H86+'App 5-Organics'!L86+'App 5-Organics'!P86</f>
        <v>240.76</v>
      </c>
      <c r="L87" s="122">
        <f>'App 5-Organics'!I86+'App 5-Organics'!M86+'App 5-Organics'!Q86</f>
        <v>240.76</v>
      </c>
      <c r="M87" s="122">
        <f>'App 5-Organics'!J86+'App 5-Organics'!N86+'App 5-Organics'!R86</f>
        <v>0</v>
      </c>
      <c r="N87" s="273">
        <f>'App 6-Residual Waste'!H86+'App 6-Residual Waste'!R86+'App 6-Residual Waste'!Y86</f>
        <v>4185.47</v>
      </c>
      <c r="O87" s="273">
        <f>'App 6-Residual Waste'!I86+'App 6-Residual Waste'!S86+'App 6-Residual Waste'!Z86</f>
        <v>0</v>
      </c>
      <c r="P87" s="273">
        <f>'App 6-Residual Waste'!J86+'App 6-Residual Waste'!T86+'App 6-Residual Waste'!AA86</f>
        <v>4185.47</v>
      </c>
      <c r="Q87" s="272"/>
      <c r="R87" s="273">
        <f t="shared" si="8"/>
        <v>5431.9800000000005</v>
      </c>
      <c r="S87" s="273">
        <f t="shared" si="9"/>
        <v>1107.8800000000001</v>
      </c>
      <c r="T87" s="273">
        <f t="shared" si="10"/>
        <v>4324.1000000000004</v>
      </c>
      <c r="U87" s="274">
        <f t="shared" si="11"/>
        <v>0.20395509556368027</v>
      </c>
      <c r="W87" s="516">
        <f>(R87*1000)/'App 1-Services'!I85/52</f>
        <v>8.9704726359943212</v>
      </c>
      <c r="X87" s="516">
        <f>(R87*1000)/'App 1-Services'!K85/52</f>
        <v>19.825612800560613</v>
      </c>
    </row>
    <row r="88" spans="1:24" ht="15.75" x14ac:dyDescent="0.25">
      <c r="A88" s="380" t="s">
        <v>345</v>
      </c>
      <c r="B88" s="456" t="s">
        <v>346</v>
      </c>
      <c r="C88" s="117">
        <v>4800</v>
      </c>
      <c r="D88" s="118" t="s">
        <v>76</v>
      </c>
      <c r="E88" s="119" t="s">
        <v>8</v>
      </c>
      <c r="F88" s="120">
        <v>2</v>
      </c>
      <c r="G88" s="121"/>
      <c r="H88" s="122">
        <f>'App 4-Recyclables'!H87+'App 4-Recyclables'!L87+'App 4-Recyclables'!P87</f>
        <v>6949</v>
      </c>
      <c r="I88" s="122">
        <f>'App 4-Recyclables'!I87+'App 4-Recyclables'!M87+'App 4-Recyclables'!Q87</f>
        <v>6334</v>
      </c>
      <c r="J88" s="122">
        <f>'App 4-Recyclables'!J87+'App 4-Recyclables'!N87+'App 4-Recyclables'!R87</f>
        <v>615</v>
      </c>
      <c r="K88" s="122">
        <f>'App 5-Organics'!H87+'App 5-Organics'!L87+'App 5-Organics'!P87</f>
        <v>2167</v>
      </c>
      <c r="L88" s="122">
        <f>'App 5-Organics'!I87+'App 5-Organics'!M87+'App 5-Organics'!Q87</f>
        <v>2167</v>
      </c>
      <c r="M88" s="122">
        <f>'App 5-Organics'!J87+'App 5-Organics'!N87+'App 5-Organics'!R87</f>
        <v>0</v>
      </c>
      <c r="N88" s="273">
        <f>'App 6-Residual Waste'!H87+'App 6-Residual Waste'!R87+'App 6-Residual Waste'!Y87</f>
        <v>12564</v>
      </c>
      <c r="O88" s="273">
        <f>'App 6-Residual Waste'!I87+'App 6-Residual Waste'!S87+'App 6-Residual Waste'!Z87</f>
        <v>127</v>
      </c>
      <c r="P88" s="273">
        <f>'App 6-Residual Waste'!J87+'App 6-Residual Waste'!T87+'App 6-Residual Waste'!AA87</f>
        <v>12437</v>
      </c>
      <c r="Q88" s="272"/>
      <c r="R88" s="273">
        <f t="shared" si="8"/>
        <v>21680</v>
      </c>
      <c r="S88" s="273">
        <f t="shared" si="9"/>
        <v>8628</v>
      </c>
      <c r="T88" s="273">
        <f t="shared" si="10"/>
        <v>13052</v>
      </c>
      <c r="U88" s="274">
        <f t="shared" si="11"/>
        <v>0.39797047970479704</v>
      </c>
      <c r="W88" s="516">
        <f>(R88*1000)/'App 1-Services'!I86/52</f>
        <v>7.0958383300952574</v>
      </c>
      <c r="X88" s="516">
        <f>(R88*1000)/'App 1-Services'!K86/52</f>
        <v>16.627041951069867</v>
      </c>
    </row>
    <row r="89" spans="1:24" ht="15.75" x14ac:dyDescent="0.25">
      <c r="A89" s="380" t="s">
        <v>349</v>
      </c>
      <c r="B89" s="456" t="s">
        <v>428</v>
      </c>
      <c r="C89" s="117">
        <v>4850</v>
      </c>
      <c r="D89" s="118" t="s">
        <v>75</v>
      </c>
      <c r="E89" s="119" t="s">
        <v>11</v>
      </c>
      <c r="F89" s="120">
        <v>4</v>
      </c>
      <c r="G89" s="121"/>
      <c r="H89" s="122">
        <f>'App 4-Recyclables'!H88+'App 4-Recyclables'!L88+'App 4-Recyclables'!P88</f>
        <v>7282</v>
      </c>
      <c r="I89" s="122">
        <f>'App 4-Recyclables'!I88+'App 4-Recyclables'!M88+'App 4-Recyclables'!Q88</f>
        <v>7082</v>
      </c>
      <c r="J89" s="122">
        <f>'App 4-Recyclables'!J88+'App 4-Recyclables'!N88+'App 4-Recyclables'!R88</f>
        <v>200</v>
      </c>
      <c r="K89" s="122">
        <f>'App 5-Organics'!H88+'App 5-Organics'!L88+'App 5-Organics'!P88</f>
        <v>7079</v>
      </c>
      <c r="L89" s="122">
        <f>'App 5-Organics'!I88+'App 5-Organics'!M88+'App 5-Organics'!Q88</f>
        <v>6699</v>
      </c>
      <c r="M89" s="122">
        <f>'App 5-Organics'!J88+'App 5-Organics'!N88+'App 5-Organics'!R88</f>
        <v>380</v>
      </c>
      <c r="N89" s="273">
        <f>'App 6-Residual Waste'!H88+'App 6-Residual Waste'!R88+'App 6-Residual Waste'!Y88</f>
        <v>7430</v>
      </c>
      <c r="O89" s="273">
        <f>'App 6-Residual Waste'!I88+'App 6-Residual Waste'!S88+'App 6-Residual Waste'!Z88</f>
        <v>223</v>
      </c>
      <c r="P89" s="273">
        <f>'App 6-Residual Waste'!J88+'App 6-Residual Waste'!T88+'App 6-Residual Waste'!AA88</f>
        <v>7207</v>
      </c>
      <c r="Q89" s="272"/>
      <c r="R89" s="273">
        <f t="shared" si="8"/>
        <v>21791</v>
      </c>
      <c r="S89" s="273">
        <f t="shared" si="9"/>
        <v>14004</v>
      </c>
      <c r="T89" s="273">
        <f t="shared" si="10"/>
        <v>7787</v>
      </c>
      <c r="U89" s="274">
        <f t="shared" si="11"/>
        <v>0.64265063558349778</v>
      </c>
      <c r="W89" s="516">
        <f>(R89*1000)/'App 1-Services'!I87/52</f>
        <v>9.3663014306272157</v>
      </c>
      <c r="X89" s="516">
        <f>(R89*1000)/'App 1-Services'!K87/52</f>
        <v>22.692245210791807</v>
      </c>
    </row>
    <row r="90" spans="1:24" ht="15.75" x14ac:dyDescent="0.25">
      <c r="A90" s="380" t="s">
        <v>353</v>
      </c>
      <c r="B90" s="456" t="s">
        <v>429</v>
      </c>
      <c r="C90" s="117">
        <v>4880</v>
      </c>
      <c r="D90" s="118" t="s">
        <v>74</v>
      </c>
      <c r="E90" s="119" t="s">
        <v>3</v>
      </c>
      <c r="F90" s="120">
        <v>4</v>
      </c>
      <c r="G90" s="121"/>
      <c r="H90" s="122">
        <f>'App 4-Recyclables'!H89+'App 4-Recyclables'!L89+'App 4-Recyclables'!P89</f>
        <v>1970.2</v>
      </c>
      <c r="I90" s="122">
        <f>'App 4-Recyclables'!I89+'App 4-Recyclables'!M89+'App 4-Recyclables'!Q89</f>
        <v>1847.2</v>
      </c>
      <c r="J90" s="122">
        <f>'App 4-Recyclables'!J89+'App 4-Recyclables'!N89+'App 4-Recyclables'!R89</f>
        <v>123</v>
      </c>
      <c r="K90" s="122">
        <f>'App 5-Organics'!H89+'App 5-Organics'!L89+'App 5-Organics'!P89</f>
        <v>1288</v>
      </c>
      <c r="L90" s="122">
        <f>'App 5-Organics'!I89+'App 5-Organics'!M89+'App 5-Organics'!Q89</f>
        <v>1288</v>
      </c>
      <c r="M90" s="122">
        <f>'App 5-Organics'!J89+'App 5-Organics'!N89+'App 5-Organics'!R89</f>
        <v>0</v>
      </c>
      <c r="N90" s="273">
        <f>'App 6-Residual Waste'!H89+'App 6-Residual Waste'!R89+'App 6-Residual Waste'!Y89</f>
        <v>8500</v>
      </c>
      <c r="O90" s="273">
        <f>'App 6-Residual Waste'!I89+'App 6-Residual Waste'!S89+'App 6-Residual Waste'!Z89</f>
        <v>10</v>
      </c>
      <c r="P90" s="273">
        <f>'App 6-Residual Waste'!J89+'App 6-Residual Waste'!T89+'App 6-Residual Waste'!AA89</f>
        <v>8490</v>
      </c>
      <c r="Q90" s="272"/>
      <c r="R90" s="273">
        <f t="shared" si="8"/>
        <v>11758.2</v>
      </c>
      <c r="S90" s="273">
        <f t="shared" si="9"/>
        <v>3145.2</v>
      </c>
      <c r="T90" s="273">
        <f t="shared" si="10"/>
        <v>8613</v>
      </c>
      <c r="U90" s="274">
        <f t="shared" si="11"/>
        <v>0.26748992192682552</v>
      </c>
      <c r="W90" s="516">
        <f>(R90*1000)/'App 1-Services'!I88/52</f>
        <v>10.558425045257319</v>
      </c>
      <c r="X90" s="516">
        <f>(R90*1000)/'App 1-Services'!K88/52</f>
        <v>19.922399186716365</v>
      </c>
    </row>
    <row r="91" spans="1:24" ht="15.75" x14ac:dyDescent="0.25">
      <c r="A91" s="380" t="s">
        <v>347</v>
      </c>
      <c r="B91" s="456" t="s">
        <v>430</v>
      </c>
      <c r="C91" s="117">
        <v>4900</v>
      </c>
      <c r="D91" s="118" t="s">
        <v>73</v>
      </c>
      <c r="E91" s="119" t="s">
        <v>8</v>
      </c>
      <c r="F91" s="120">
        <v>7</v>
      </c>
      <c r="G91" s="121"/>
      <c r="H91" s="122">
        <f>'App 4-Recyclables'!H90+'App 4-Recyclables'!L90+'App 4-Recyclables'!P90</f>
        <v>17413.849999999999</v>
      </c>
      <c r="I91" s="122">
        <f>'App 4-Recyclables'!I90+'App 4-Recyclables'!M90+'App 4-Recyclables'!Q90</f>
        <v>16218.85</v>
      </c>
      <c r="J91" s="122">
        <f>'App 4-Recyclables'!J90+'App 4-Recyclables'!N90+'App 4-Recyclables'!R90</f>
        <v>1195</v>
      </c>
      <c r="K91" s="122">
        <f>'App 5-Organics'!H90+'App 5-Organics'!L90+'App 5-Organics'!P90</f>
        <v>16260.34</v>
      </c>
      <c r="L91" s="122">
        <f>'App 5-Organics'!I90+'App 5-Organics'!M90+'App 5-Organics'!Q90</f>
        <v>15916.54</v>
      </c>
      <c r="M91" s="122">
        <f>'App 5-Organics'!J90+'App 5-Organics'!N90+'App 5-Organics'!R90</f>
        <v>343.8</v>
      </c>
      <c r="N91" s="273">
        <f>'App 6-Residual Waste'!H90+'App 6-Residual Waste'!R90+'App 6-Residual Waste'!Y90</f>
        <v>51359</v>
      </c>
      <c r="O91" s="273">
        <f>'App 6-Residual Waste'!I90+'App 6-Residual Waste'!S90+'App 6-Residual Waste'!Z90</f>
        <v>16662</v>
      </c>
      <c r="P91" s="273">
        <f>'App 6-Residual Waste'!J90+'App 6-Residual Waste'!T90+'App 6-Residual Waste'!AA90</f>
        <v>34697</v>
      </c>
      <c r="Q91" s="272"/>
      <c r="R91" s="273">
        <f t="shared" si="8"/>
        <v>85033.19</v>
      </c>
      <c r="S91" s="273">
        <f t="shared" si="9"/>
        <v>48797.39</v>
      </c>
      <c r="T91" s="273">
        <f t="shared" si="10"/>
        <v>36235.800000000003</v>
      </c>
      <c r="U91" s="274">
        <f t="shared" si="11"/>
        <v>0.57386286460616143</v>
      </c>
      <c r="W91" s="516">
        <f>(R91*1000)/'App 1-Services'!I89/52</f>
        <v>7.9926764902497336</v>
      </c>
      <c r="X91" s="516">
        <f>(R91*1000)/'App 1-Services'!K89/52</f>
        <v>24.98974057255305</v>
      </c>
    </row>
    <row r="92" spans="1:24" ht="15.75" x14ac:dyDescent="0.25">
      <c r="A92" s="380" t="s">
        <v>343</v>
      </c>
      <c r="B92" s="456" t="s">
        <v>431</v>
      </c>
      <c r="C92" s="117">
        <v>4920</v>
      </c>
      <c r="D92" s="118" t="s">
        <v>72</v>
      </c>
      <c r="E92" s="119" t="s">
        <v>3</v>
      </c>
      <c r="F92" s="120">
        <v>10</v>
      </c>
      <c r="G92" s="121"/>
      <c r="H92" s="122">
        <f>'App 4-Recyclables'!H91+'App 4-Recyclables'!L91+'App 4-Recyclables'!P91</f>
        <v>1892.83</v>
      </c>
      <c r="I92" s="122">
        <f>'App 4-Recyclables'!I91+'App 4-Recyclables'!M91+'App 4-Recyclables'!Q91</f>
        <v>1868.83</v>
      </c>
      <c r="J92" s="122">
        <f>'App 4-Recyclables'!J91+'App 4-Recyclables'!N91+'App 4-Recyclables'!R91</f>
        <v>24</v>
      </c>
      <c r="K92" s="122">
        <f>'App 5-Organics'!H91+'App 5-Organics'!L91+'App 5-Organics'!P91</f>
        <v>78</v>
      </c>
      <c r="L92" s="122">
        <f>'App 5-Organics'!I91+'App 5-Organics'!M91+'App 5-Organics'!Q91</f>
        <v>77.5</v>
      </c>
      <c r="M92" s="122">
        <f>'App 5-Organics'!J91+'App 5-Organics'!N91+'App 5-Organics'!R91</f>
        <v>0.5</v>
      </c>
      <c r="N92" s="273">
        <f>'App 6-Residual Waste'!H91+'App 6-Residual Waste'!R91+'App 6-Residual Waste'!Y91</f>
        <v>3706.46</v>
      </c>
      <c r="O92" s="273">
        <f>'App 6-Residual Waste'!I91+'App 6-Residual Waste'!S91+'App 6-Residual Waste'!Z91</f>
        <v>0</v>
      </c>
      <c r="P92" s="273">
        <f>'App 6-Residual Waste'!J91+'App 6-Residual Waste'!T91+'App 6-Residual Waste'!AA91</f>
        <v>3706.46</v>
      </c>
      <c r="Q92" s="272"/>
      <c r="R92" s="273">
        <f t="shared" si="8"/>
        <v>5677.29</v>
      </c>
      <c r="S92" s="273">
        <f t="shared" si="9"/>
        <v>1946.33</v>
      </c>
      <c r="T92" s="273">
        <f t="shared" si="10"/>
        <v>3730.96</v>
      </c>
      <c r="U92" s="274">
        <f t="shared" si="11"/>
        <v>0.34282729964472486</v>
      </c>
      <c r="W92" s="516">
        <f>(R92*1000)/'App 1-Services'!I90/52</f>
        <v>14.071227457939663</v>
      </c>
      <c r="X92" s="516">
        <f>(R92*1000)/'App 1-Services'!K90/52</f>
        <v>37.492669590025358</v>
      </c>
    </row>
    <row r="93" spans="1:24" ht="15.75" x14ac:dyDescent="0.25">
      <c r="A93" s="380" t="s">
        <v>362</v>
      </c>
      <c r="B93" s="456" t="s">
        <v>432</v>
      </c>
      <c r="C93" s="117">
        <v>4950</v>
      </c>
      <c r="D93" s="118" t="s">
        <v>71</v>
      </c>
      <c r="E93" s="119" t="s">
        <v>3</v>
      </c>
      <c r="F93" s="120">
        <v>9</v>
      </c>
      <c r="G93" s="121"/>
      <c r="H93" s="122">
        <f>'App 4-Recyclables'!H92+'App 4-Recyclables'!L92+'App 4-Recyclables'!P92</f>
        <v>360.5</v>
      </c>
      <c r="I93" s="122">
        <f>'App 4-Recyclables'!I92+'App 4-Recyclables'!M92+'App 4-Recyclables'!Q92</f>
        <v>351.78000000000003</v>
      </c>
      <c r="J93" s="122">
        <f>'App 4-Recyclables'!J92+'App 4-Recyclables'!N92+'App 4-Recyclables'!R92</f>
        <v>8.7200000000000006</v>
      </c>
      <c r="K93" s="122">
        <f>'App 5-Organics'!H92+'App 5-Organics'!L92+'App 5-Organics'!P92</f>
        <v>52.2</v>
      </c>
      <c r="L93" s="122">
        <f>'App 5-Organics'!I92+'App 5-Organics'!M92+'App 5-Organics'!Q92</f>
        <v>52.2</v>
      </c>
      <c r="M93" s="122">
        <f>'App 5-Organics'!J92+'App 5-Organics'!N92+'App 5-Organics'!R92</f>
        <v>0</v>
      </c>
      <c r="N93" s="273">
        <f>'App 6-Residual Waste'!H92+'App 6-Residual Waste'!R92+'App 6-Residual Waste'!Y92</f>
        <v>464.52</v>
      </c>
      <c r="O93" s="273">
        <f>'App 6-Residual Waste'!I92+'App 6-Residual Waste'!S92+'App 6-Residual Waste'!Z92</f>
        <v>0</v>
      </c>
      <c r="P93" s="273">
        <f>'App 6-Residual Waste'!J92+'App 6-Residual Waste'!T92+'App 6-Residual Waste'!AA92</f>
        <v>464.52</v>
      </c>
      <c r="Q93" s="272"/>
      <c r="R93" s="273">
        <f t="shared" si="8"/>
        <v>877.22</v>
      </c>
      <c r="S93" s="273">
        <f t="shared" si="9"/>
        <v>403.98</v>
      </c>
      <c r="T93" s="273">
        <f t="shared" si="10"/>
        <v>473.24</v>
      </c>
      <c r="U93" s="274">
        <f t="shared" si="11"/>
        <v>0.46052301589111055</v>
      </c>
      <c r="W93" s="516">
        <f>(R93*1000)/'App 1-Services'!I91/52</f>
        <v>5.5767323585505402</v>
      </c>
      <c r="X93" s="516">
        <f>(R93*1000)/'App 1-Services'!K91/52</f>
        <v>11.666400680923504</v>
      </c>
    </row>
    <row r="94" spans="1:24" ht="15.75" x14ac:dyDescent="0.25">
      <c r="A94" s="380" t="s">
        <v>384</v>
      </c>
      <c r="B94" s="456" t="s">
        <v>433</v>
      </c>
      <c r="C94" s="117">
        <v>5050</v>
      </c>
      <c r="D94" s="118" t="s">
        <v>70</v>
      </c>
      <c r="E94" s="119" t="s">
        <v>6</v>
      </c>
      <c r="F94" s="120">
        <v>4</v>
      </c>
      <c r="G94" s="121"/>
      <c r="H94" s="122">
        <f>'App 4-Recyclables'!H93+'App 4-Recyclables'!L93+'App 4-Recyclables'!P93</f>
        <v>8403</v>
      </c>
      <c r="I94" s="122">
        <f>'App 4-Recyclables'!I93+'App 4-Recyclables'!M93+'App 4-Recyclables'!Q93</f>
        <v>8249</v>
      </c>
      <c r="J94" s="122">
        <f>'App 4-Recyclables'!J93+'App 4-Recyclables'!N93+'App 4-Recyclables'!R93</f>
        <v>154</v>
      </c>
      <c r="K94" s="122">
        <f>'App 5-Organics'!H93+'App 5-Organics'!L93+'App 5-Organics'!P93</f>
        <v>4369</v>
      </c>
      <c r="L94" s="122">
        <f>'App 5-Organics'!I93+'App 5-Organics'!M93+'App 5-Organics'!Q93</f>
        <v>4369</v>
      </c>
      <c r="M94" s="122">
        <f>'App 5-Organics'!J93+'App 5-Organics'!N93+'App 5-Organics'!R93</f>
        <v>0</v>
      </c>
      <c r="N94" s="273">
        <f>'App 6-Residual Waste'!H93+'App 6-Residual Waste'!R93+'App 6-Residual Waste'!Y93</f>
        <v>31446</v>
      </c>
      <c r="O94" s="273">
        <f>'App 6-Residual Waste'!I93+'App 6-Residual Waste'!S93+'App 6-Residual Waste'!Z93</f>
        <v>0</v>
      </c>
      <c r="P94" s="273">
        <f>'App 6-Residual Waste'!J93+'App 6-Residual Waste'!T93+'App 6-Residual Waste'!AA93</f>
        <v>31446</v>
      </c>
      <c r="Q94" s="272"/>
      <c r="R94" s="273">
        <f t="shared" si="8"/>
        <v>44218</v>
      </c>
      <c r="S94" s="273">
        <f t="shared" si="9"/>
        <v>12618</v>
      </c>
      <c r="T94" s="273">
        <f t="shared" si="10"/>
        <v>31600</v>
      </c>
      <c r="U94" s="274">
        <f t="shared" si="11"/>
        <v>0.28535890361391286</v>
      </c>
      <c r="W94" s="516">
        <f>(R94*1000)/'App 1-Services'!I92/52</f>
        <v>11.100110353442293</v>
      </c>
      <c r="X94" s="516">
        <f>(R94*1000)/'App 1-Services'!K92/52</f>
        <v>28.879135807306973</v>
      </c>
    </row>
    <row r="95" spans="1:24" ht="15.75" x14ac:dyDescent="0.25">
      <c r="A95" s="380"/>
      <c r="B95" s="456" t="s">
        <v>434</v>
      </c>
      <c r="C95" s="124">
        <v>5150</v>
      </c>
      <c r="D95" s="125" t="s">
        <v>69</v>
      </c>
      <c r="E95" s="119" t="s">
        <v>8</v>
      </c>
      <c r="F95" s="120">
        <v>2</v>
      </c>
      <c r="G95" s="121"/>
      <c r="H95" s="122">
        <f>'App 4-Recyclables'!H94+'App 4-Recyclables'!L94+'App 4-Recyclables'!P94</f>
        <v>5390.88</v>
      </c>
      <c r="I95" s="122">
        <f>'App 4-Recyclables'!I94+'App 4-Recyclables'!M94+'App 4-Recyclables'!Q94</f>
        <v>5173.9100000000008</v>
      </c>
      <c r="J95" s="122">
        <f>'App 4-Recyclables'!J94+'App 4-Recyclables'!N94+'App 4-Recyclables'!R94</f>
        <v>216.97</v>
      </c>
      <c r="K95" s="122">
        <f>'App 5-Organics'!H94+'App 5-Organics'!L94+'App 5-Organics'!P94</f>
        <v>6826.82</v>
      </c>
      <c r="L95" s="122">
        <f>'App 5-Organics'!I94+'App 5-Organics'!M94+'App 5-Organics'!Q94</f>
        <v>6826.82</v>
      </c>
      <c r="M95" s="122">
        <f>'App 5-Organics'!J94+'App 5-Organics'!N94+'App 5-Organics'!R94</f>
        <v>0</v>
      </c>
      <c r="N95" s="273">
        <f>'App 6-Residual Waste'!H94+'App 6-Residual Waste'!R94+'App 6-Residual Waste'!Y94</f>
        <v>8984.0499999999993</v>
      </c>
      <c r="O95" s="273">
        <f>'App 6-Residual Waste'!I94+'App 6-Residual Waste'!S94+'App 6-Residual Waste'!Z94</f>
        <v>2543.1000000000004</v>
      </c>
      <c r="P95" s="273">
        <f>'App 6-Residual Waste'!J94+'App 6-Residual Waste'!T94+'App 6-Residual Waste'!AA94</f>
        <v>6440.95</v>
      </c>
      <c r="Q95" s="272"/>
      <c r="R95" s="273">
        <f t="shared" si="8"/>
        <v>21201.75</v>
      </c>
      <c r="S95" s="273">
        <f t="shared" si="9"/>
        <v>14543.83</v>
      </c>
      <c r="T95" s="273">
        <f t="shared" si="10"/>
        <v>6657.92</v>
      </c>
      <c r="U95" s="274">
        <f t="shared" si="11"/>
        <v>0.68597309184383359</v>
      </c>
      <c r="W95" s="516">
        <f>(R95*1000)/'App 1-Services'!I93/52</f>
        <v>8.9876768772944242</v>
      </c>
      <c r="X95" s="516">
        <f>(R95*1000)/'App 1-Services'!K93/52</f>
        <v>23.168880642030999</v>
      </c>
    </row>
    <row r="96" spans="1:24" ht="15.75" x14ac:dyDescent="0.25">
      <c r="A96" s="380" t="s">
        <v>345</v>
      </c>
      <c r="B96" s="456" t="s">
        <v>346</v>
      </c>
      <c r="C96" s="117">
        <v>5200</v>
      </c>
      <c r="D96" s="118" t="s">
        <v>68</v>
      </c>
      <c r="E96" s="119" t="s">
        <v>8</v>
      </c>
      <c r="F96" s="120">
        <v>3</v>
      </c>
      <c r="G96" s="121"/>
      <c r="H96" s="122">
        <f>'App 4-Recyclables'!H95+'App 4-Recyclables'!L95+'App 4-Recyclables'!P95</f>
        <v>8201.83</v>
      </c>
      <c r="I96" s="122">
        <f>'App 4-Recyclables'!I95+'App 4-Recyclables'!M95+'App 4-Recyclables'!Q95</f>
        <v>8035.9400000000005</v>
      </c>
      <c r="J96" s="122">
        <f>'App 4-Recyclables'!J95+'App 4-Recyclables'!N95+'App 4-Recyclables'!R95</f>
        <v>165.89</v>
      </c>
      <c r="K96" s="122">
        <f>'App 5-Organics'!H95+'App 5-Organics'!L95+'App 5-Organics'!P95</f>
        <v>3671.21</v>
      </c>
      <c r="L96" s="122">
        <f>'App 5-Organics'!I95+'App 5-Organics'!M95+'App 5-Organics'!Q95</f>
        <v>3597.7999999999997</v>
      </c>
      <c r="M96" s="122">
        <f>'App 5-Organics'!J95+'App 5-Organics'!N95+'App 5-Organics'!R95</f>
        <v>73.41</v>
      </c>
      <c r="N96" s="273">
        <f>'App 6-Residual Waste'!H95+'App 6-Residual Waste'!R95+'App 6-Residual Waste'!Y95</f>
        <v>18790.34</v>
      </c>
      <c r="O96" s="273">
        <f>'App 6-Residual Waste'!I95+'App 6-Residual Waste'!S95+'App 6-Residual Waste'!Z95</f>
        <v>208.84000000000015</v>
      </c>
      <c r="P96" s="273">
        <f>'App 6-Residual Waste'!J95+'App 6-Residual Waste'!T95+'App 6-Residual Waste'!AA95</f>
        <v>18581.5</v>
      </c>
      <c r="Q96" s="272"/>
      <c r="R96" s="273">
        <f t="shared" si="8"/>
        <v>30663.38</v>
      </c>
      <c r="S96" s="273">
        <f t="shared" si="9"/>
        <v>11842.58</v>
      </c>
      <c r="T96" s="273">
        <f t="shared" si="10"/>
        <v>18820.8</v>
      </c>
      <c r="U96" s="274">
        <f t="shared" si="11"/>
        <v>0.38621247885914728</v>
      </c>
      <c r="W96" s="516">
        <f>(R96*1000)/'App 1-Services'!I94/52</f>
        <v>6.9975125740522675</v>
      </c>
      <c r="X96" s="516">
        <f>(R96*1000)/'App 1-Services'!K94/52</f>
        <v>17.605552774090423</v>
      </c>
    </row>
    <row r="97" spans="1:24" ht="15.75" x14ac:dyDescent="0.25">
      <c r="A97" s="380" t="s">
        <v>353</v>
      </c>
      <c r="B97" s="456" t="s">
        <v>435</v>
      </c>
      <c r="C97" s="117">
        <v>5270</v>
      </c>
      <c r="D97" s="118" t="s">
        <v>67</v>
      </c>
      <c r="E97" s="119" t="s">
        <v>3</v>
      </c>
      <c r="F97" s="120">
        <v>4</v>
      </c>
      <c r="G97" s="121"/>
      <c r="H97" s="122">
        <f>'App 4-Recyclables'!H96+'App 4-Recyclables'!L96+'App 4-Recyclables'!P96</f>
        <v>3084.6800000000003</v>
      </c>
      <c r="I97" s="122">
        <f>'App 4-Recyclables'!I96+'App 4-Recyclables'!M96+'App 4-Recyclables'!Q96</f>
        <v>2659.06</v>
      </c>
      <c r="J97" s="122">
        <f>'App 4-Recyclables'!J96+'App 4-Recyclables'!N96+'App 4-Recyclables'!R96</f>
        <v>425.62</v>
      </c>
      <c r="K97" s="122">
        <f>'App 5-Organics'!H96+'App 5-Organics'!L96+'App 5-Organics'!P96</f>
        <v>4583</v>
      </c>
      <c r="L97" s="122">
        <f>'App 5-Organics'!I96+'App 5-Organics'!M96+'App 5-Organics'!Q96</f>
        <v>4583</v>
      </c>
      <c r="M97" s="122">
        <f>'App 5-Organics'!J96+'App 5-Organics'!N96+'App 5-Organics'!R96</f>
        <v>0</v>
      </c>
      <c r="N97" s="273">
        <f>'App 6-Residual Waste'!H96+'App 6-Residual Waste'!R96+'App 6-Residual Waste'!Y96</f>
        <v>10711</v>
      </c>
      <c r="O97" s="273">
        <f>'App 6-Residual Waste'!I96+'App 6-Residual Waste'!S96+'App 6-Residual Waste'!Z96</f>
        <v>0</v>
      </c>
      <c r="P97" s="273">
        <f>'App 6-Residual Waste'!J96+'App 6-Residual Waste'!T96+'App 6-Residual Waste'!AA96</f>
        <v>10711</v>
      </c>
      <c r="Q97" s="272"/>
      <c r="R97" s="273">
        <f t="shared" si="8"/>
        <v>18378.68</v>
      </c>
      <c r="S97" s="273">
        <f t="shared" si="9"/>
        <v>7242.0599999999995</v>
      </c>
      <c r="T97" s="273">
        <f t="shared" si="10"/>
        <v>11136.62</v>
      </c>
      <c r="U97" s="274">
        <f t="shared" si="11"/>
        <v>0.3940467977025553</v>
      </c>
      <c r="W97" s="516">
        <f>(R97*1000)/'App 1-Services'!I95/52</f>
        <v>14.610233303548998</v>
      </c>
      <c r="X97" s="516">
        <f>(R97*1000)/'App 1-Services'!K95/52</f>
        <v>24.153362526218398</v>
      </c>
    </row>
    <row r="98" spans="1:24" ht="15.75" x14ac:dyDescent="0.25">
      <c r="A98" s="380" t="s">
        <v>343</v>
      </c>
      <c r="B98" s="456" t="s">
        <v>436</v>
      </c>
      <c r="C98" s="117">
        <v>5300</v>
      </c>
      <c r="D98" s="118" t="s">
        <v>66</v>
      </c>
      <c r="E98" s="119" t="s">
        <v>3</v>
      </c>
      <c r="F98" s="120">
        <v>11</v>
      </c>
      <c r="G98" s="121"/>
      <c r="H98" s="122">
        <f>'App 4-Recyclables'!H97+'App 4-Recyclables'!L97+'App 4-Recyclables'!P97</f>
        <v>1992.8400000000001</v>
      </c>
      <c r="I98" s="122">
        <f>'App 4-Recyclables'!I97+'App 4-Recyclables'!M97+'App 4-Recyclables'!Q97</f>
        <v>1956.5900000000001</v>
      </c>
      <c r="J98" s="122">
        <f>'App 4-Recyclables'!J97+'App 4-Recyclables'!N97+'App 4-Recyclables'!R97</f>
        <v>36.25</v>
      </c>
      <c r="K98" s="122">
        <f>'App 5-Organics'!H97+'App 5-Organics'!L97+'App 5-Organics'!P97</f>
        <v>2275.1699999999996</v>
      </c>
      <c r="L98" s="122">
        <f>'App 5-Organics'!I97+'App 5-Organics'!M97+'App 5-Organics'!Q97</f>
        <v>2272.4899999999998</v>
      </c>
      <c r="M98" s="122">
        <f>'App 5-Organics'!J97+'App 5-Organics'!N97+'App 5-Organics'!R97</f>
        <v>2.68</v>
      </c>
      <c r="N98" s="273">
        <f>'App 6-Residual Waste'!H97+'App 6-Residual Waste'!R97+'App 6-Residual Waste'!Y97</f>
        <v>6815.7400000000007</v>
      </c>
      <c r="O98" s="273">
        <f>'App 6-Residual Waste'!I97+'App 6-Residual Waste'!S97+'App 6-Residual Waste'!Z97</f>
        <v>0</v>
      </c>
      <c r="P98" s="273">
        <f>'App 6-Residual Waste'!J97+'App 6-Residual Waste'!T97+'App 6-Residual Waste'!AA97</f>
        <v>6815.7400000000007</v>
      </c>
      <c r="Q98" s="272"/>
      <c r="R98" s="273">
        <f t="shared" si="8"/>
        <v>11083.75</v>
      </c>
      <c r="S98" s="273">
        <f t="shared" si="9"/>
        <v>4229.08</v>
      </c>
      <c r="T98" s="273">
        <f t="shared" si="10"/>
        <v>6854.670000000001</v>
      </c>
      <c r="U98" s="274">
        <f t="shared" si="11"/>
        <v>0.38155678357956468</v>
      </c>
      <c r="W98" s="516">
        <f>(R98*1000)/'App 1-Services'!I96/52</f>
        <v>15.167511453891585</v>
      </c>
      <c r="X98" s="516">
        <f>(R98*1000)/'App 1-Services'!K96/52</f>
        <v>32.393470890811315</v>
      </c>
    </row>
    <row r="99" spans="1:24" ht="15.75" x14ac:dyDescent="0.25">
      <c r="A99" s="380"/>
      <c r="B99" s="456" t="s">
        <v>437</v>
      </c>
      <c r="C99" s="117">
        <v>5350</v>
      </c>
      <c r="D99" s="118" t="s">
        <v>65</v>
      </c>
      <c r="E99" s="119" t="s">
        <v>8</v>
      </c>
      <c r="F99" s="120">
        <v>2</v>
      </c>
      <c r="G99" s="121"/>
      <c r="H99" s="122">
        <f>'App 4-Recyclables'!H98+'App 4-Recyclables'!L98+'App 4-Recyclables'!P98</f>
        <v>2992</v>
      </c>
      <c r="I99" s="122">
        <f>'App 4-Recyclables'!I98+'App 4-Recyclables'!M98+'App 4-Recyclables'!Q98</f>
        <v>2904</v>
      </c>
      <c r="J99" s="122">
        <f>'App 4-Recyclables'!J98+'App 4-Recyclables'!N98+'App 4-Recyclables'!R98</f>
        <v>88</v>
      </c>
      <c r="K99" s="122">
        <f>'App 5-Organics'!H98+'App 5-Organics'!L98+'App 5-Organics'!P98</f>
        <v>2166</v>
      </c>
      <c r="L99" s="122">
        <f>'App 5-Organics'!I98+'App 5-Organics'!M98+'App 5-Organics'!Q98</f>
        <v>2166</v>
      </c>
      <c r="M99" s="122">
        <f>'App 5-Organics'!J98+'App 5-Organics'!N98+'App 5-Organics'!R98</f>
        <v>0</v>
      </c>
      <c r="N99" s="273">
        <f>'App 6-Residual Waste'!H98+'App 6-Residual Waste'!R98+'App 6-Residual Waste'!Y98</f>
        <v>7097</v>
      </c>
      <c r="O99" s="273">
        <f>'App 6-Residual Waste'!I98+'App 6-Residual Waste'!S98+'App 6-Residual Waste'!Z98</f>
        <v>0</v>
      </c>
      <c r="P99" s="273">
        <f>'App 6-Residual Waste'!J98+'App 6-Residual Waste'!T98+'App 6-Residual Waste'!AA98</f>
        <v>7097</v>
      </c>
      <c r="Q99" s="272"/>
      <c r="R99" s="273">
        <f t="shared" si="8"/>
        <v>12255</v>
      </c>
      <c r="S99" s="273">
        <f t="shared" si="9"/>
        <v>5070</v>
      </c>
      <c r="T99" s="273">
        <f t="shared" si="10"/>
        <v>7185</v>
      </c>
      <c r="U99" s="274">
        <f t="shared" si="11"/>
        <v>0.41370869033047736</v>
      </c>
      <c r="W99" s="516">
        <f>(R99*1000)/'App 1-Services'!I97/52</f>
        <v>7.7279996367745571</v>
      </c>
      <c r="X99" s="516">
        <f>(R99*1000)/'App 1-Services'!K97/52</f>
        <v>17.47927589728376</v>
      </c>
    </row>
    <row r="100" spans="1:24" ht="15.75" x14ac:dyDescent="0.25">
      <c r="A100" s="380" t="s">
        <v>341</v>
      </c>
      <c r="B100" s="456" t="s">
        <v>438</v>
      </c>
      <c r="C100" s="117">
        <v>5500</v>
      </c>
      <c r="D100" s="118" t="s">
        <v>64</v>
      </c>
      <c r="E100" s="119" t="s">
        <v>3</v>
      </c>
      <c r="F100" s="120">
        <v>10</v>
      </c>
      <c r="G100" s="121"/>
      <c r="H100" s="122">
        <f>'App 4-Recyclables'!H99+'App 4-Recyclables'!L99+'App 4-Recyclables'!P99</f>
        <v>894.81999999999994</v>
      </c>
      <c r="I100" s="122">
        <f>'App 4-Recyclables'!I99+'App 4-Recyclables'!M99+'App 4-Recyclables'!Q99</f>
        <v>892.81999999999994</v>
      </c>
      <c r="J100" s="122">
        <f>'App 4-Recyclables'!J99+'App 4-Recyclables'!N99+'App 4-Recyclables'!R99</f>
        <v>2</v>
      </c>
      <c r="K100" s="122">
        <f>'App 5-Organics'!H99+'App 5-Organics'!L99+'App 5-Organics'!P99</f>
        <v>170.66</v>
      </c>
      <c r="L100" s="122">
        <f>'App 5-Organics'!I99+'App 5-Organics'!M99+'App 5-Organics'!Q99</f>
        <v>170.66</v>
      </c>
      <c r="M100" s="122">
        <f>'App 5-Organics'!J99+'App 5-Organics'!N99+'App 5-Organics'!R99</f>
        <v>0</v>
      </c>
      <c r="N100" s="273">
        <f>'App 6-Residual Waste'!H99+'App 6-Residual Waste'!R99+'App 6-Residual Waste'!Y99</f>
        <v>1885.68</v>
      </c>
      <c r="O100" s="273">
        <f>'App 6-Residual Waste'!I99+'App 6-Residual Waste'!S99+'App 6-Residual Waste'!Z99</f>
        <v>0</v>
      </c>
      <c r="P100" s="273">
        <f>'App 6-Residual Waste'!J99+'App 6-Residual Waste'!T99+'App 6-Residual Waste'!AA99</f>
        <v>1885.68</v>
      </c>
      <c r="Q100" s="272"/>
      <c r="R100" s="273">
        <f t="shared" si="8"/>
        <v>2951.16</v>
      </c>
      <c r="S100" s="273">
        <f t="shared" si="9"/>
        <v>1063.48</v>
      </c>
      <c r="T100" s="273">
        <f t="shared" si="10"/>
        <v>1887.68</v>
      </c>
      <c r="U100" s="274">
        <f t="shared" si="11"/>
        <v>0.36035999403624341</v>
      </c>
      <c r="W100" s="516">
        <f>(R100*1000)/'App 1-Services'!I98/52</f>
        <v>7.4684928178808949</v>
      </c>
      <c r="X100" s="516">
        <f>(R100*1000)/'App 1-Services'!K98/52</f>
        <v>14.30269075682382</v>
      </c>
    </row>
    <row r="101" spans="1:24" ht="15.75" x14ac:dyDescent="0.25">
      <c r="A101" s="380" t="s">
        <v>381</v>
      </c>
      <c r="B101" s="456" t="s">
        <v>417</v>
      </c>
      <c r="C101" s="117">
        <v>5550</v>
      </c>
      <c r="D101" s="118" t="s">
        <v>63</v>
      </c>
      <c r="E101" s="119" t="s">
        <v>3</v>
      </c>
      <c r="F101" s="120">
        <v>9</v>
      </c>
      <c r="G101" s="121"/>
      <c r="H101" s="122">
        <f>'App 4-Recyclables'!H100+'App 4-Recyclables'!L100+'App 4-Recyclables'!P100</f>
        <v>147.22999999999999</v>
      </c>
      <c r="I101" s="122">
        <f>'App 4-Recyclables'!I100+'App 4-Recyclables'!M100+'App 4-Recyclables'!Q100</f>
        <v>141.11000000000001</v>
      </c>
      <c r="J101" s="122">
        <f>'App 4-Recyclables'!J100+'App 4-Recyclables'!N100+'App 4-Recyclables'!R100</f>
        <v>6.12</v>
      </c>
      <c r="K101" s="122">
        <f>'App 5-Organics'!H100+'App 5-Organics'!L100+'App 5-Organics'!P100</f>
        <v>0</v>
      </c>
      <c r="L101" s="122">
        <f>'App 5-Organics'!I100+'App 5-Organics'!M100+'App 5-Organics'!Q100</f>
        <v>0</v>
      </c>
      <c r="M101" s="122">
        <f>'App 5-Organics'!J100+'App 5-Organics'!N100+'App 5-Organics'!R100</f>
        <v>0</v>
      </c>
      <c r="N101" s="273">
        <f>'App 6-Residual Waste'!H100+'App 6-Residual Waste'!R100+'App 6-Residual Waste'!Y100</f>
        <v>800</v>
      </c>
      <c r="O101" s="273">
        <f>'App 6-Residual Waste'!I100+'App 6-Residual Waste'!S100+'App 6-Residual Waste'!Z100</f>
        <v>0</v>
      </c>
      <c r="P101" s="273">
        <f>'App 6-Residual Waste'!J100+'App 6-Residual Waste'!T100+'App 6-Residual Waste'!AA100</f>
        <v>800</v>
      </c>
      <c r="Q101" s="272"/>
      <c r="R101" s="273">
        <f t="shared" si="8"/>
        <v>947.23</v>
      </c>
      <c r="S101" s="273">
        <f t="shared" si="9"/>
        <v>141.11000000000001</v>
      </c>
      <c r="T101" s="273">
        <f t="shared" si="10"/>
        <v>806.12</v>
      </c>
      <c r="U101" s="274">
        <f t="shared" si="11"/>
        <v>0.14897121079357709</v>
      </c>
      <c r="W101" s="516">
        <f>(R101*1000)/'App 1-Services'!I99/52</f>
        <v>7.1211733926745655</v>
      </c>
      <c r="X101" s="516">
        <f>(R101*1000)/'App 1-Services'!K99/52</f>
        <v>17.024263120057512</v>
      </c>
    </row>
    <row r="102" spans="1:24" ht="15.75" x14ac:dyDescent="0.25">
      <c r="A102" s="380" t="s">
        <v>384</v>
      </c>
      <c r="B102" s="456" t="s">
        <v>439</v>
      </c>
      <c r="C102" s="117">
        <v>5650</v>
      </c>
      <c r="D102" s="118" t="s">
        <v>62</v>
      </c>
      <c r="E102" s="119" t="s">
        <v>11</v>
      </c>
      <c r="F102" s="120">
        <v>11</v>
      </c>
      <c r="G102" s="121"/>
      <c r="H102" s="122">
        <f>'App 4-Recyclables'!H101+'App 4-Recyclables'!L101+'App 4-Recyclables'!P101</f>
        <v>3442.6400000000003</v>
      </c>
      <c r="I102" s="122">
        <f>'App 4-Recyclables'!I101+'App 4-Recyclables'!M101+'App 4-Recyclables'!Q101</f>
        <v>3080.79</v>
      </c>
      <c r="J102" s="122">
        <f>'App 4-Recyclables'!J101+'App 4-Recyclables'!N101+'App 4-Recyclables'!R101</f>
        <v>361.85</v>
      </c>
      <c r="K102" s="122">
        <f>'App 5-Organics'!H101+'App 5-Organics'!L101+'App 5-Organics'!P101</f>
        <v>2086.7000000000003</v>
      </c>
      <c r="L102" s="122">
        <f>'App 5-Organics'!I101+'App 5-Organics'!M101+'App 5-Organics'!Q101</f>
        <v>1864.0600000000002</v>
      </c>
      <c r="M102" s="122">
        <f>'App 5-Organics'!J101+'App 5-Organics'!N101+'App 5-Organics'!R101</f>
        <v>222.64</v>
      </c>
      <c r="N102" s="273">
        <f>'App 6-Residual Waste'!H101+'App 6-Residual Waste'!R101+'App 6-Residual Waste'!Y101</f>
        <v>4554.1899999999996</v>
      </c>
      <c r="O102" s="273">
        <f>'App 6-Residual Waste'!I101+'App 6-Residual Waste'!S101+'App 6-Residual Waste'!Z101</f>
        <v>0</v>
      </c>
      <c r="P102" s="273">
        <f>'App 6-Residual Waste'!J101+'App 6-Residual Waste'!T101+'App 6-Residual Waste'!AA101</f>
        <v>4554.1899999999996</v>
      </c>
      <c r="Q102" s="272"/>
      <c r="R102" s="273">
        <f t="shared" ref="R102:R133" si="12">H102+K102+N102</f>
        <v>10083.529999999999</v>
      </c>
      <c r="S102" s="273">
        <f t="shared" ref="S102:S133" si="13">I102+L102+O102</f>
        <v>4944.8500000000004</v>
      </c>
      <c r="T102" s="273">
        <f t="shared" ref="T102:T133" si="14">J102+M102+P102</f>
        <v>5138.6799999999994</v>
      </c>
      <c r="U102" s="274">
        <f t="shared" ref="U102:U133" si="15">S102/R102</f>
        <v>0.49038878249977946</v>
      </c>
      <c r="W102" s="516">
        <f>(R102*1000)/'App 1-Services'!I100/52</f>
        <v>11.26817586504378</v>
      </c>
      <c r="X102" s="516">
        <f>(R102*1000)/'App 1-Services'!K100/52</f>
        <v>24.103671654634979</v>
      </c>
    </row>
    <row r="103" spans="1:24" ht="15.75" x14ac:dyDescent="0.25">
      <c r="A103" s="380" t="s">
        <v>358</v>
      </c>
      <c r="B103" s="456" t="s">
        <v>440</v>
      </c>
      <c r="C103" s="117">
        <v>5700</v>
      </c>
      <c r="D103" s="118" t="s">
        <v>61</v>
      </c>
      <c r="E103" s="119" t="s">
        <v>11</v>
      </c>
      <c r="F103" s="120">
        <v>11</v>
      </c>
      <c r="G103" s="121"/>
      <c r="H103" s="122">
        <f>'App 4-Recyclables'!H102+'App 4-Recyclables'!L102+'App 4-Recyclables'!P102</f>
        <v>2113</v>
      </c>
      <c r="I103" s="122">
        <f>'App 4-Recyclables'!I102+'App 4-Recyclables'!M102+'App 4-Recyclables'!Q102</f>
        <v>1944</v>
      </c>
      <c r="J103" s="122">
        <f>'App 4-Recyclables'!J102+'App 4-Recyclables'!N102+'App 4-Recyclables'!R102</f>
        <v>169</v>
      </c>
      <c r="K103" s="122">
        <f>'App 5-Organics'!H102+'App 5-Organics'!L102+'App 5-Organics'!P102</f>
        <v>3169.34</v>
      </c>
      <c r="L103" s="122">
        <f>'App 5-Organics'!I102+'App 5-Organics'!M102+'App 5-Organics'!Q102</f>
        <v>3105.96</v>
      </c>
      <c r="M103" s="122">
        <f>'App 5-Organics'!J102+'App 5-Organics'!N102+'App 5-Organics'!R102</f>
        <v>63.38</v>
      </c>
      <c r="N103" s="273">
        <f>'App 6-Residual Waste'!H102+'App 6-Residual Waste'!R102+'App 6-Residual Waste'!Y102</f>
        <v>3270.9</v>
      </c>
      <c r="O103" s="273">
        <f>'App 6-Residual Waste'!I102+'App 6-Residual Waste'!S102+'App 6-Residual Waste'!Z102</f>
        <v>1938.65</v>
      </c>
      <c r="P103" s="273">
        <f>'App 6-Residual Waste'!J102+'App 6-Residual Waste'!T102+'App 6-Residual Waste'!AA102</f>
        <v>1332.25</v>
      </c>
      <c r="Q103" s="272"/>
      <c r="R103" s="273">
        <f t="shared" si="12"/>
        <v>8553.24</v>
      </c>
      <c r="S103" s="273">
        <f t="shared" si="13"/>
        <v>6988.6100000000006</v>
      </c>
      <c r="T103" s="273">
        <f t="shared" si="14"/>
        <v>1564.63</v>
      </c>
      <c r="U103" s="274">
        <f t="shared" si="15"/>
        <v>0.81707165939456872</v>
      </c>
      <c r="W103" s="516">
        <f>(R103*1000)/'App 1-Services'!I101/52</f>
        <v>8.3929678852630172</v>
      </c>
      <c r="X103" s="516">
        <f>(R103*1000)/'App 1-Services'!K101/52</f>
        <v>17.201985423068876</v>
      </c>
    </row>
    <row r="104" spans="1:24" ht="15.75" x14ac:dyDescent="0.25">
      <c r="A104" s="380" t="s">
        <v>343</v>
      </c>
      <c r="B104" s="456" t="s">
        <v>441</v>
      </c>
      <c r="C104" s="117">
        <v>5750</v>
      </c>
      <c r="D104" s="118" t="s">
        <v>60</v>
      </c>
      <c r="E104" s="119" t="s">
        <v>3</v>
      </c>
      <c r="F104" s="120">
        <v>11</v>
      </c>
      <c r="G104" s="121"/>
      <c r="H104" s="122">
        <f>'App 4-Recyclables'!H103+'App 4-Recyclables'!L103+'App 4-Recyclables'!P103</f>
        <v>2257.98</v>
      </c>
      <c r="I104" s="122">
        <f>'App 4-Recyclables'!I103+'App 4-Recyclables'!M103+'App 4-Recyclables'!Q103</f>
        <v>2038.98</v>
      </c>
      <c r="J104" s="122">
        <f>'App 4-Recyclables'!J103+'App 4-Recyclables'!N103+'App 4-Recyclables'!R103</f>
        <v>219</v>
      </c>
      <c r="K104" s="122">
        <f>'App 5-Organics'!H103+'App 5-Organics'!L103+'App 5-Organics'!P103</f>
        <v>810.45</v>
      </c>
      <c r="L104" s="122">
        <f>'App 5-Organics'!I103+'App 5-Organics'!M103+'App 5-Organics'!Q103</f>
        <v>810.45</v>
      </c>
      <c r="M104" s="122">
        <f>'App 5-Organics'!J103+'App 5-Organics'!N103+'App 5-Organics'!R103</f>
        <v>0</v>
      </c>
      <c r="N104" s="273">
        <f>'App 6-Residual Waste'!H103+'App 6-Residual Waste'!R103+'App 6-Residual Waste'!Y103</f>
        <v>6154.76</v>
      </c>
      <c r="O104" s="273">
        <f>'App 6-Residual Waste'!I103+'App 6-Residual Waste'!S103+'App 6-Residual Waste'!Z103</f>
        <v>1900</v>
      </c>
      <c r="P104" s="273">
        <f>'App 6-Residual Waste'!J103+'App 6-Residual Waste'!T103+'App 6-Residual Waste'!AA103</f>
        <v>4254.76</v>
      </c>
      <c r="Q104" s="272"/>
      <c r="R104" s="273">
        <f t="shared" si="12"/>
        <v>9223.19</v>
      </c>
      <c r="S104" s="273">
        <f t="shared" si="13"/>
        <v>4749.43</v>
      </c>
      <c r="T104" s="273">
        <f t="shared" si="14"/>
        <v>4473.76</v>
      </c>
      <c r="U104" s="274">
        <f t="shared" si="15"/>
        <v>0.51494439559414906</v>
      </c>
      <c r="W104" s="516">
        <f>(R104*1000)/'App 1-Services'!I102/52</f>
        <v>12.853760305930754</v>
      </c>
      <c r="X104" s="516">
        <f>(R104*1000)/'App 1-Services'!K102/52</f>
        <v>30.538746291587202</v>
      </c>
    </row>
    <row r="105" spans="1:24" ht="15.75" x14ac:dyDescent="0.25">
      <c r="A105" s="380" t="s">
        <v>381</v>
      </c>
      <c r="B105" s="456" t="s">
        <v>442</v>
      </c>
      <c r="C105" s="117">
        <v>5800</v>
      </c>
      <c r="D105" s="118" t="s">
        <v>59</v>
      </c>
      <c r="E105" s="119" t="s">
        <v>3</v>
      </c>
      <c r="F105" s="120">
        <v>10</v>
      </c>
      <c r="G105" s="121"/>
      <c r="H105" s="122">
        <f>'App 4-Recyclables'!H104+'App 4-Recyclables'!L104+'App 4-Recyclables'!P104</f>
        <v>485</v>
      </c>
      <c r="I105" s="122">
        <f>'App 4-Recyclables'!I104+'App 4-Recyclables'!M104+'App 4-Recyclables'!Q104</f>
        <v>464.82</v>
      </c>
      <c r="J105" s="122">
        <f>'App 4-Recyclables'!J104+'App 4-Recyclables'!N104+'App 4-Recyclables'!R104</f>
        <v>20.18</v>
      </c>
      <c r="K105" s="122">
        <f>'App 5-Organics'!H104+'App 5-Organics'!L104+'App 5-Organics'!P104</f>
        <v>0</v>
      </c>
      <c r="L105" s="122">
        <f>'App 5-Organics'!I104+'App 5-Organics'!M104+'App 5-Organics'!Q104</f>
        <v>0</v>
      </c>
      <c r="M105" s="122">
        <f>'App 5-Organics'!J104+'App 5-Organics'!N104+'App 5-Organics'!R104</f>
        <v>0</v>
      </c>
      <c r="N105" s="273">
        <f>'App 6-Residual Waste'!H104+'App 6-Residual Waste'!R104+'App 6-Residual Waste'!Y104</f>
        <v>1050</v>
      </c>
      <c r="O105" s="273">
        <f>'App 6-Residual Waste'!I104+'App 6-Residual Waste'!S104+'App 6-Residual Waste'!Z104</f>
        <v>0</v>
      </c>
      <c r="P105" s="273">
        <f>'App 6-Residual Waste'!J104+'App 6-Residual Waste'!T104+'App 6-Residual Waste'!AA104</f>
        <v>1050</v>
      </c>
      <c r="Q105" s="272"/>
      <c r="R105" s="273">
        <f t="shared" si="12"/>
        <v>1535</v>
      </c>
      <c r="S105" s="273">
        <f t="shared" si="13"/>
        <v>464.82</v>
      </c>
      <c r="T105" s="273">
        <f t="shared" si="14"/>
        <v>1070.18</v>
      </c>
      <c r="U105" s="274">
        <f t="shared" si="15"/>
        <v>0.30281433224755699</v>
      </c>
      <c r="W105" s="516">
        <f>(R105*1000)/'App 1-Services'!I103/52</f>
        <v>4.9863565488565484</v>
      </c>
      <c r="X105" s="516">
        <f>(R105*1000)/'App 1-Services'!K103/52</f>
        <v>10.39409534127844</v>
      </c>
    </row>
    <row r="106" spans="1:24" ht="15.75" x14ac:dyDescent="0.25">
      <c r="A106" s="380" t="s">
        <v>353</v>
      </c>
      <c r="B106" s="456" t="s">
        <v>443</v>
      </c>
      <c r="C106" s="117">
        <v>5850</v>
      </c>
      <c r="D106" s="118" t="s">
        <v>58</v>
      </c>
      <c r="E106" s="119" t="s">
        <v>3</v>
      </c>
      <c r="F106" s="120">
        <v>10</v>
      </c>
      <c r="G106" s="121"/>
      <c r="H106" s="122">
        <f>'App 4-Recyclables'!H105+'App 4-Recyclables'!L105+'App 4-Recyclables'!P105</f>
        <v>992</v>
      </c>
      <c r="I106" s="122">
        <f>'App 4-Recyclables'!I105+'App 4-Recyclables'!M105+'App 4-Recyclables'!Q105</f>
        <v>948.6</v>
      </c>
      <c r="J106" s="122">
        <f>'App 4-Recyclables'!J105+'App 4-Recyclables'!N105+'App 4-Recyclables'!R105</f>
        <v>43.4</v>
      </c>
      <c r="K106" s="122">
        <f>'App 5-Organics'!H105+'App 5-Organics'!L105+'App 5-Organics'!P105</f>
        <v>30</v>
      </c>
      <c r="L106" s="122">
        <f>'App 5-Organics'!I105+'App 5-Organics'!M105+'App 5-Organics'!Q105</f>
        <v>30</v>
      </c>
      <c r="M106" s="122">
        <f>'App 5-Organics'!J105+'App 5-Organics'!N105+'App 5-Organics'!R105</f>
        <v>0</v>
      </c>
      <c r="N106" s="273">
        <f>'App 6-Residual Waste'!H105+'App 6-Residual Waste'!R105+'App 6-Residual Waste'!Y105</f>
        <v>2118</v>
      </c>
      <c r="O106" s="273">
        <f>'App 6-Residual Waste'!I105+'App 6-Residual Waste'!S105+'App 6-Residual Waste'!Z105</f>
        <v>0</v>
      </c>
      <c r="P106" s="273">
        <f>'App 6-Residual Waste'!J105+'App 6-Residual Waste'!T105+'App 6-Residual Waste'!AA105</f>
        <v>2118</v>
      </c>
      <c r="Q106" s="272"/>
      <c r="R106" s="273">
        <f t="shared" si="12"/>
        <v>3140</v>
      </c>
      <c r="S106" s="273">
        <f t="shared" si="13"/>
        <v>978.6</v>
      </c>
      <c r="T106" s="273">
        <f t="shared" si="14"/>
        <v>2161.4</v>
      </c>
      <c r="U106" s="274">
        <f t="shared" si="15"/>
        <v>0.31165605095541404</v>
      </c>
      <c r="W106" s="516">
        <f>(R106*1000)/'App 1-Services'!I104/52</f>
        <v>8.851453442482466</v>
      </c>
      <c r="X106" s="517">
        <f>(R106*1000)/'App 1-Services'!K104/52</f>
        <v>17.950242385438578</v>
      </c>
    </row>
    <row r="107" spans="1:24" ht="15.75" x14ac:dyDescent="0.25">
      <c r="A107" s="380" t="s">
        <v>384</v>
      </c>
      <c r="B107" s="456" t="s">
        <v>444</v>
      </c>
      <c r="C107" s="117">
        <v>5900</v>
      </c>
      <c r="D107" s="118" t="s">
        <v>57</v>
      </c>
      <c r="E107" s="119" t="s">
        <v>6</v>
      </c>
      <c r="F107" s="120">
        <v>5</v>
      </c>
      <c r="G107" s="121"/>
      <c r="H107" s="122">
        <f>'App 4-Recyclables'!H106+'App 4-Recyclables'!L106+'App 4-Recyclables'!P106</f>
        <v>16902.82</v>
      </c>
      <c r="I107" s="122">
        <f>'App 4-Recyclables'!I106+'App 4-Recyclables'!M106+'App 4-Recyclables'!Q106</f>
        <v>15570.039999999999</v>
      </c>
      <c r="J107" s="122">
        <f>'App 4-Recyclables'!J106+'App 4-Recyclables'!N106+'App 4-Recyclables'!R106</f>
        <v>1332.7800000000002</v>
      </c>
      <c r="K107" s="122">
        <f>'App 5-Organics'!H106+'App 5-Organics'!L106+'App 5-Organics'!P106</f>
        <v>14577.26</v>
      </c>
      <c r="L107" s="122">
        <f>'App 5-Organics'!I106+'App 5-Organics'!M106+'App 5-Organics'!Q106</f>
        <v>14335.26</v>
      </c>
      <c r="M107" s="122">
        <f>'App 5-Organics'!J106+'App 5-Organics'!N106+'App 5-Organics'!R106</f>
        <v>242</v>
      </c>
      <c r="N107" s="273">
        <f>'App 6-Residual Waste'!H106+'App 6-Residual Waste'!R106+'App 6-Residual Waste'!Y106</f>
        <v>43111.62</v>
      </c>
      <c r="O107" s="273">
        <f>'App 6-Residual Waste'!I106+'App 6-Residual Waste'!S106+'App 6-Residual Waste'!Z106</f>
        <v>25</v>
      </c>
      <c r="P107" s="273">
        <f>'App 6-Residual Waste'!J106+'App 6-Residual Waste'!T106+'App 6-Residual Waste'!AA106</f>
        <v>43086.62</v>
      </c>
      <c r="Q107" s="272"/>
      <c r="R107" s="273">
        <f t="shared" si="12"/>
        <v>74591.700000000012</v>
      </c>
      <c r="S107" s="273">
        <f t="shared" si="13"/>
        <v>29930.3</v>
      </c>
      <c r="T107" s="273">
        <f t="shared" si="14"/>
        <v>44661.4</v>
      </c>
      <c r="U107" s="274">
        <f t="shared" si="15"/>
        <v>0.40125509942795234</v>
      </c>
      <c r="W107" s="516">
        <f>(R107*1000)/'App 1-Services'!I105/52</f>
        <v>8.8972291470353202</v>
      </c>
      <c r="X107" s="516">
        <f>(R107*1000)/'App 1-Services'!K105/52</f>
        <v>20.929655065596243</v>
      </c>
    </row>
    <row r="108" spans="1:24" ht="15.75" x14ac:dyDescent="0.25">
      <c r="A108" s="380" t="s">
        <v>412</v>
      </c>
      <c r="B108" s="456" t="s">
        <v>445</v>
      </c>
      <c r="C108" s="117">
        <v>5950</v>
      </c>
      <c r="D108" s="118" t="s">
        <v>56</v>
      </c>
      <c r="E108" s="119" t="s">
        <v>8</v>
      </c>
      <c r="F108" s="120">
        <v>2</v>
      </c>
      <c r="G108" s="121"/>
      <c r="H108" s="122">
        <f>'App 4-Recyclables'!H107+'App 4-Recyclables'!L107+'App 4-Recyclables'!P107</f>
        <v>6756.05</v>
      </c>
      <c r="I108" s="122">
        <f>'App 4-Recyclables'!I107+'App 4-Recyclables'!M107+'App 4-Recyclables'!Q107</f>
        <v>6291.55</v>
      </c>
      <c r="J108" s="122">
        <f>'App 4-Recyclables'!J107+'App 4-Recyclables'!N107+'App 4-Recyclables'!R107</f>
        <v>464.5</v>
      </c>
      <c r="K108" s="122">
        <f>'App 5-Organics'!H107+'App 5-Organics'!L107+'App 5-Organics'!P107</f>
        <v>1675.2</v>
      </c>
      <c r="L108" s="122">
        <f>'App 5-Organics'!I107+'App 5-Organics'!M107+'App 5-Organics'!Q107</f>
        <v>1624.95</v>
      </c>
      <c r="M108" s="122">
        <f>'App 5-Organics'!J107+'App 5-Organics'!N107+'App 5-Organics'!R107</f>
        <v>50.25</v>
      </c>
      <c r="N108" s="273">
        <f>'App 6-Residual Waste'!H107+'App 6-Residual Waste'!R107+'App 6-Residual Waste'!Y107</f>
        <v>15353.5</v>
      </c>
      <c r="O108" s="273">
        <f>'App 6-Residual Waste'!I107+'App 6-Residual Waste'!S107+'App 6-Residual Waste'!Z107</f>
        <v>8305.8000000000011</v>
      </c>
      <c r="P108" s="273">
        <f>'App 6-Residual Waste'!J107+'App 6-Residual Waste'!T107+'App 6-Residual Waste'!AA107</f>
        <v>7047.7</v>
      </c>
      <c r="Q108" s="272"/>
      <c r="R108" s="273">
        <f t="shared" si="12"/>
        <v>23784.75</v>
      </c>
      <c r="S108" s="273">
        <f t="shared" si="13"/>
        <v>16222.300000000001</v>
      </c>
      <c r="T108" s="273">
        <f t="shared" si="14"/>
        <v>7562.45</v>
      </c>
      <c r="U108" s="274">
        <f t="shared" si="15"/>
        <v>0.68204626914304334</v>
      </c>
      <c r="W108" s="516">
        <f>(R108*1000)/'App 1-Services'!I106/52</f>
        <v>6.2987005764622888</v>
      </c>
      <c r="X108" s="516">
        <f>(R108*1000)/'App 1-Services'!K106/52</f>
        <v>13.107116326948976</v>
      </c>
    </row>
    <row r="109" spans="1:24" ht="15.75" x14ac:dyDescent="0.25">
      <c r="A109" s="380" t="s">
        <v>353</v>
      </c>
      <c r="B109" s="456" t="s">
        <v>446</v>
      </c>
      <c r="C109" s="117">
        <v>6110</v>
      </c>
      <c r="D109" s="118" t="s">
        <v>55</v>
      </c>
      <c r="E109" s="119" t="s">
        <v>3</v>
      </c>
      <c r="F109" s="120">
        <v>10</v>
      </c>
      <c r="G109" s="121"/>
      <c r="H109" s="122">
        <f>'App 4-Recyclables'!H108+'App 4-Recyclables'!L108+'App 4-Recyclables'!P108</f>
        <v>51</v>
      </c>
      <c r="I109" s="122">
        <f>'App 4-Recyclables'!I108+'App 4-Recyclables'!M108+'App 4-Recyclables'!Q108</f>
        <v>51</v>
      </c>
      <c r="J109" s="122">
        <f>'App 4-Recyclables'!J108+'App 4-Recyclables'!N108+'App 4-Recyclables'!R108</f>
        <v>0</v>
      </c>
      <c r="K109" s="122">
        <f>'App 5-Organics'!H108+'App 5-Organics'!L108+'App 5-Organics'!P108</f>
        <v>0</v>
      </c>
      <c r="L109" s="122">
        <f>'App 5-Organics'!I108+'App 5-Organics'!M108+'App 5-Organics'!Q108</f>
        <v>0</v>
      </c>
      <c r="M109" s="122">
        <f>'App 5-Organics'!J108+'App 5-Organics'!N108+'App 5-Organics'!R108</f>
        <v>0</v>
      </c>
      <c r="N109" s="273">
        <f>'App 6-Residual Waste'!H108+'App 6-Residual Waste'!R108+'App 6-Residual Waste'!Y108</f>
        <v>2079.3000000000002</v>
      </c>
      <c r="O109" s="273">
        <f>'App 6-Residual Waste'!I108+'App 6-Residual Waste'!S108+'App 6-Residual Waste'!Z108</f>
        <v>0</v>
      </c>
      <c r="P109" s="273">
        <f>'App 6-Residual Waste'!J108+'App 6-Residual Waste'!T108+'App 6-Residual Waste'!AA108</f>
        <v>2079.3000000000002</v>
      </c>
      <c r="Q109" s="272"/>
      <c r="R109" s="273">
        <f t="shared" si="12"/>
        <v>2130.3000000000002</v>
      </c>
      <c r="S109" s="273">
        <f t="shared" si="13"/>
        <v>51</v>
      </c>
      <c r="T109" s="273">
        <f t="shared" si="14"/>
        <v>2079.3000000000002</v>
      </c>
      <c r="U109" s="274">
        <f t="shared" si="15"/>
        <v>2.3940290099985915E-2</v>
      </c>
      <c r="W109" s="516">
        <f>(R109*1000)/'App 1-Services'!I107/52</f>
        <v>7.7035178059999421</v>
      </c>
      <c r="X109" s="516">
        <f>(R109*1000)/'App 1-Services'!K107/52</f>
        <v>15.726413701461686</v>
      </c>
    </row>
    <row r="110" spans="1:24" ht="15.75" x14ac:dyDescent="0.25">
      <c r="A110" s="380" t="s">
        <v>353</v>
      </c>
      <c r="B110" s="456" t="s">
        <v>447</v>
      </c>
      <c r="C110" s="117">
        <v>6150</v>
      </c>
      <c r="D110" s="118" t="s">
        <v>54</v>
      </c>
      <c r="E110" s="119" t="s">
        <v>3</v>
      </c>
      <c r="F110" s="120">
        <v>4</v>
      </c>
      <c r="G110" s="121"/>
      <c r="H110" s="122">
        <f>'App 4-Recyclables'!H109+'App 4-Recyclables'!L109+'App 4-Recyclables'!P109</f>
        <v>6229.65</v>
      </c>
      <c r="I110" s="122">
        <f>'App 4-Recyclables'!I109+'App 4-Recyclables'!M109+'App 4-Recyclables'!Q109</f>
        <v>5944.35</v>
      </c>
      <c r="J110" s="122">
        <f>'App 4-Recyclables'!J109+'App 4-Recyclables'!N109+'App 4-Recyclables'!R109</f>
        <v>285.3</v>
      </c>
      <c r="K110" s="122">
        <f>'App 5-Organics'!H109+'App 5-Organics'!L109+'App 5-Organics'!P109</f>
        <v>14027.64</v>
      </c>
      <c r="L110" s="122">
        <f>'App 5-Organics'!I109+'App 5-Organics'!M109+'App 5-Organics'!Q109</f>
        <v>12409.96</v>
      </c>
      <c r="M110" s="122">
        <f>'App 5-Organics'!J109+'App 5-Organics'!N109+'App 5-Organics'!R109</f>
        <v>1617.6799999999998</v>
      </c>
      <c r="N110" s="273">
        <f>'App 6-Residual Waste'!H109+'App 6-Residual Waste'!R109+'App 6-Residual Waste'!Y109</f>
        <v>12570.2</v>
      </c>
      <c r="O110" s="273">
        <f>'App 6-Residual Waste'!I109+'App 6-Residual Waste'!S109+'App 6-Residual Waste'!Z109</f>
        <v>96.579999999999984</v>
      </c>
      <c r="P110" s="273">
        <f>'App 6-Residual Waste'!J109+'App 6-Residual Waste'!T109+'App 6-Residual Waste'!AA109</f>
        <v>12473.62</v>
      </c>
      <c r="Q110" s="272"/>
      <c r="R110" s="273">
        <f t="shared" si="12"/>
        <v>32827.490000000005</v>
      </c>
      <c r="S110" s="273">
        <f t="shared" si="13"/>
        <v>18450.89</v>
      </c>
      <c r="T110" s="273">
        <f t="shared" si="14"/>
        <v>14376.6</v>
      </c>
      <c r="U110" s="274">
        <f t="shared" si="15"/>
        <v>0.56205606947104381</v>
      </c>
      <c r="W110" s="516">
        <f>(R110*1000)/'App 1-Services'!I108/52</f>
        <v>15.099569102714359</v>
      </c>
      <c r="X110" s="516">
        <f>(R110*1000)/'App 1-Services'!K108/52</f>
        <v>34.814861557127045</v>
      </c>
    </row>
    <row r="111" spans="1:24" ht="15.75" x14ac:dyDescent="0.25">
      <c r="A111" s="380" t="s">
        <v>356</v>
      </c>
      <c r="B111" s="456" t="s">
        <v>448</v>
      </c>
      <c r="C111" s="117">
        <v>6180</v>
      </c>
      <c r="D111" s="118" t="s">
        <v>53</v>
      </c>
      <c r="E111" s="119" t="s">
        <v>3</v>
      </c>
      <c r="F111" s="120">
        <v>11</v>
      </c>
      <c r="G111" s="121"/>
      <c r="H111" s="122">
        <f>'App 4-Recyclables'!H110+'App 4-Recyclables'!L110+'App 4-Recyclables'!P110</f>
        <v>909.92000000000007</v>
      </c>
      <c r="I111" s="122">
        <f>'App 4-Recyclables'!I110+'App 4-Recyclables'!M110+'App 4-Recyclables'!Q110</f>
        <v>818.0200000000001</v>
      </c>
      <c r="J111" s="122">
        <f>'App 4-Recyclables'!J110+'App 4-Recyclables'!N110+'App 4-Recyclables'!R110</f>
        <v>91.9</v>
      </c>
      <c r="K111" s="122">
        <f>'App 5-Organics'!H110+'App 5-Organics'!L110+'App 5-Organics'!P110</f>
        <v>908.55</v>
      </c>
      <c r="L111" s="122">
        <f>'App 5-Organics'!I110+'App 5-Organics'!M110+'App 5-Organics'!Q110</f>
        <v>908.55</v>
      </c>
      <c r="M111" s="122">
        <f>'App 5-Organics'!J110+'App 5-Organics'!N110+'App 5-Organics'!R110</f>
        <v>0</v>
      </c>
      <c r="N111" s="273">
        <f>'App 6-Residual Waste'!H110+'App 6-Residual Waste'!R110+'App 6-Residual Waste'!Y110</f>
        <v>4666.3500000000004</v>
      </c>
      <c r="O111" s="273">
        <f>'App 6-Residual Waste'!I110+'App 6-Residual Waste'!S110+'App 6-Residual Waste'!Z110</f>
        <v>270.48999999999978</v>
      </c>
      <c r="P111" s="273">
        <f>'App 6-Residual Waste'!J110+'App 6-Residual Waste'!T110+'App 6-Residual Waste'!AA110</f>
        <v>4395.8600000000006</v>
      </c>
      <c r="Q111" s="272"/>
      <c r="R111" s="273">
        <f t="shared" si="12"/>
        <v>6484.8200000000006</v>
      </c>
      <c r="S111" s="273">
        <f t="shared" si="13"/>
        <v>1997.06</v>
      </c>
      <c r="T111" s="273">
        <f t="shared" si="14"/>
        <v>4487.76</v>
      </c>
      <c r="U111" s="274">
        <f t="shared" si="15"/>
        <v>0.30795920318528497</v>
      </c>
      <c r="W111" s="516">
        <f>(R111*1000)/'App 1-Services'!I109/52</f>
        <v>7.8447554207131498</v>
      </c>
      <c r="X111" s="516">
        <f>(R111*1000)/'App 1-Services'!K109/52</f>
        <v>15.470546696821355</v>
      </c>
    </row>
    <row r="112" spans="1:24" ht="15.75" x14ac:dyDescent="0.25">
      <c r="A112" s="380" t="s">
        <v>353</v>
      </c>
      <c r="B112" s="456" t="s">
        <v>449</v>
      </c>
      <c r="C112" s="117">
        <v>6200</v>
      </c>
      <c r="D112" s="118" t="s">
        <v>52</v>
      </c>
      <c r="E112" s="119" t="s">
        <v>3</v>
      </c>
      <c r="F112" s="120">
        <v>11</v>
      </c>
      <c r="G112" s="121"/>
      <c r="H112" s="122">
        <f>'App 4-Recyclables'!H111+'App 4-Recyclables'!L111+'App 4-Recyclables'!P111</f>
        <v>919.95</v>
      </c>
      <c r="I112" s="122">
        <f>'App 4-Recyclables'!I111+'App 4-Recyclables'!M111+'App 4-Recyclables'!Q111</f>
        <v>915.89</v>
      </c>
      <c r="J112" s="122">
        <f>'App 4-Recyclables'!J111+'App 4-Recyclables'!N111+'App 4-Recyclables'!R111</f>
        <v>4.0599999999999996</v>
      </c>
      <c r="K112" s="122">
        <f>'App 5-Organics'!H111+'App 5-Organics'!L111+'App 5-Organics'!P111</f>
        <v>6.28</v>
      </c>
      <c r="L112" s="122">
        <f>'App 5-Organics'!I111+'App 5-Organics'!M111+'App 5-Organics'!Q111</f>
        <v>6.28</v>
      </c>
      <c r="M112" s="122">
        <f>'App 5-Organics'!J111+'App 5-Organics'!N111+'App 5-Organics'!R111</f>
        <v>0</v>
      </c>
      <c r="N112" s="273">
        <f>'App 6-Residual Waste'!H111+'App 6-Residual Waste'!R111+'App 6-Residual Waste'!Y111</f>
        <v>3365.58</v>
      </c>
      <c r="O112" s="273">
        <f>'App 6-Residual Waste'!I111+'App 6-Residual Waste'!S111+'App 6-Residual Waste'!Z111</f>
        <v>0</v>
      </c>
      <c r="P112" s="273">
        <f>'App 6-Residual Waste'!J111+'App 6-Residual Waste'!T111+'App 6-Residual Waste'!AA111</f>
        <v>3365.58</v>
      </c>
      <c r="Q112" s="272"/>
      <c r="R112" s="273">
        <f t="shared" si="12"/>
        <v>4291.8099999999995</v>
      </c>
      <c r="S112" s="273">
        <f t="shared" si="13"/>
        <v>922.17</v>
      </c>
      <c r="T112" s="273">
        <f t="shared" si="14"/>
        <v>3369.64</v>
      </c>
      <c r="U112" s="274">
        <f t="shared" si="15"/>
        <v>0.21486738695329011</v>
      </c>
      <c r="W112" s="516">
        <f>(R112*1000)/'App 1-Services'!I110/52</f>
        <v>5.381417988674948</v>
      </c>
      <c r="X112" s="516">
        <f>(R112*1000)/'App 1-Services'!K110/52</f>
        <v>10.407920263847121</v>
      </c>
    </row>
    <row r="113" spans="1:24" ht="15.75" x14ac:dyDescent="0.25">
      <c r="A113" s="380" t="s">
        <v>347</v>
      </c>
      <c r="B113" s="456" t="s">
        <v>450</v>
      </c>
      <c r="C113" s="117">
        <v>6250</v>
      </c>
      <c r="D113" s="118" t="s">
        <v>51</v>
      </c>
      <c r="E113" s="119" t="s">
        <v>8</v>
      </c>
      <c r="F113" s="120">
        <v>3</v>
      </c>
      <c r="G113" s="121"/>
      <c r="H113" s="122">
        <f>'App 4-Recyclables'!H112+'App 4-Recyclables'!L112+'App 4-Recyclables'!P112</f>
        <v>12986</v>
      </c>
      <c r="I113" s="122">
        <f>'App 4-Recyclables'!I112+'App 4-Recyclables'!M112+'App 4-Recyclables'!Q112</f>
        <v>12364.11</v>
      </c>
      <c r="J113" s="122">
        <f>'App 4-Recyclables'!J112+'App 4-Recyclables'!N112+'App 4-Recyclables'!R112</f>
        <v>621.89</v>
      </c>
      <c r="K113" s="122">
        <f>'App 5-Organics'!H112+'App 5-Organics'!L112+'App 5-Organics'!P112</f>
        <v>14221</v>
      </c>
      <c r="L113" s="122">
        <f>'App 5-Organics'!I112+'App 5-Organics'!M112+'App 5-Organics'!Q112</f>
        <v>13937</v>
      </c>
      <c r="M113" s="122">
        <f>'App 5-Organics'!J112+'App 5-Organics'!N112+'App 5-Organics'!R112</f>
        <v>284</v>
      </c>
      <c r="N113" s="273">
        <f>'App 6-Residual Waste'!H112+'App 6-Residual Waste'!R112+'App 6-Residual Waste'!Y112</f>
        <v>42368</v>
      </c>
      <c r="O113" s="273">
        <f>'App 6-Residual Waste'!I112+'App 6-Residual Waste'!S112+'App 6-Residual Waste'!Z112</f>
        <v>6239</v>
      </c>
      <c r="P113" s="273">
        <f>'App 6-Residual Waste'!J112+'App 6-Residual Waste'!T112+'App 6-Residual Waste'!AA112</f>
        <v>36129</v>
      </c>
      <c r="Q113" s="272"/>
      <c r="R113" s="273">
        <f t="shared" si="12"/>
        <v>69575</v>
      </c>
      <c r="S113" s="273">
        <f t="shared" si="13"/>
        <v>32540.11</v>
      </c>
      <c r="T113" s="273">
        <f t="shared" si="14"/>
        <v>37034.89</v>
      </c>
      <c r="U113" s="274">
        <f t="shared" si="15"/>
        <v>0.467698311174991</v>
      </c>
      <c r="W113" s="516">
        <f>(R113*1000)/'App 1-Services'!I111/52</f>
        <v>6.8809181335409431</v>
      </c>
      <c r="X113" s="516">
        <f>(R113*1000)/'App 1-Services'!K111/52</f>
        <v>19.952887382835041</v>
      </c>
    </row>
    <row r="114" spans="1:24" ht="15.75" x14ac:dyDescent="0.25">
      <c r="A114" s="380" t="s">
        <v>347</v>
      </c>
      <c r="B114" s="456" t="s">
        <v>451</v>
      </c>
      <c r="C114" s="117">
        <v>6350</v>
      </c>
      <c r="D114" s="118" t="s">
        <v>50</v>
      </c>
      <c r="E114" s="119" t="s">
        <v>8</v>
      </c>
      <c r="F114" s="120">
        <v>7</v>
      </c>
      <c r="G114" s="121"/>
      <c r="H114" s="122">
        <f>'App 4-Recyclables'!H113+'App 4-Recyclables'!L113+'App 4-Recyclables'!P113</f>
        <v>20446.52</v>
      </c>
      <c r="I114" s="122">
        <f>'App 4-Recyclables'!I113+'App 4-Recyclables'!M113+'App 4-Recyclables'!Q113</f>
        <v>19250.52</v>
      </c>
      <c r="J114" s="122">
        <f>'App 4-Recyclables'!J113+'App 4-Recyclables'!N113+'App 4-Recyclables'!R113</f>
        <v>1196</v>
      </c>
      <c r="K114" s="122">
        <f>'App 5-Organics'!H113+'App 5-Organics'!L113+'App 5-Organics'!P113</f>
        <v>32768</v>
      </c>
      <c r="L114" s="122">
        <f>'App 5-Organics'!I113+'App 5-Organics'!M113+'App 5-Organics'!Q113</f>
        <v>30422</v>
      </c>
      <c r="M114" s="122">
        <f>'App 5-Organics'!J113+'App 5-Organics'!N113+'App 5-Organics'!R113</f>
        <v>2346</v>
      </c>
      <c r="N114" s="273">
        <f>'App 6-Residual Waste'!H113+'App 6-Residual Waste'!R113+'App 6-Residual Waste'!Y113</f>
        <v>38995</v>
      </c>
      <c r="O114" s="273">
        <f>'App 6-Residual Waste'!I113+'App 6-Residual Waste'!S113+'App 6-Residual Waste'!Z113</f>
        <v>5698</v>
      </c>
      <c r="P114" s="273">
        <f>'App 6-Residual Waste'!J113+'App 6-Residual Waste'!T113+'App 6-Residual Waste'!AA113</f>
        <v>33297</v>
      </c>
      <c r="Q114" s="272"/>
      <c r="R114" s="273">
        <f t="shared" si="12"/>
        <v>92209.52</v>
      </c>
      <c r="S114" s="273">
        <f t="shared" si="13"/>
        <v>55370.520000000004</v>
      </c>
      <c r="T114" s="273">
        <f t="shared" si="14"/>
        <v>36839</v>
      </c>
      <c r="U114" s="274">
        <f t="shared" si="15"/>
        <v>0.60048593680999529</v>
      </c>
      <c r="W114" s="516">
        <f>(R114*1000)/'App 1-Services'!I112/52</f>
        <v>8.9593880417538223</v>
      </c>
      <c r="X114" s="516">
        <f>(R114*1000)/'App 1-Services'!K112/52</f>
        <v>25.029429615932926</v>
      </c>
    </row>
    <row r="115" spans="1:24" ht="15.75" x14ac:dyDescent="0.25">
      <c r="A115" s="380"/>
      <c r="B115" s="456" t="s">
        <v>434</v>
      </c>
      <c r="C115" s="117">
        <v>6370</v>
      </c>
      <c r="D115" s="118" t="s">
        <v>49</v>
      </c>
      <c r="E115" s="119" t="s">
        <v>8</v>
      </c>
      <c r="F115" s="120">
        <v>2</v>
      </c>
      <c r="G115" s="121"/>
      <c r="H115" s="122">
        <f>'App 4-Recyclables'!H114+'App 4-Recyclables'!L114+'App 4-Recyclables'!P114</f>
        <v>8391.9</v>
      </c>
      <c r="I115" s="122">
        <f>'App 4-Recyclables'!I114+'App 4-Recyclables'!M114+'App 4-Recyclables'!Q114</f>
        <v>7575.9</v>
      </c>
      <c r="J115" s="122">
        <f>'App 4-Recyclables'!J114+'App 4-Recyclables'!N114+'App 4-Recyclables'!R114</f>
        <v>816</v>
      </c>
      <c r="K115" s="122">
        <f>'App 5-Organics'!H114+'App 5-Organics'!L114+'App 5-Organics'!P114</f>
        <v>14702.880000000001</v>
      </c>
      <c r="L115" s="122">
        <f>'App 5-Organics'!I114+'App 5-Organics'!M114+'App 5-Organics'!Q114</f>
        <v>14702.880000000001</v>
      </c>
      <c r="M115" s="122">
        <f>'App 5-Organics'!J114+'App 5-Organics'!N114+'App 5-Organics'!R114</f>
        <v>0</v>
      </c>
      <c r="N115" s="273">
        <f>'App 6-Residual Waste'!H114+'App 6-Residual Waste'!R114+'App 6-Residual Waste'!Y114</f>
        <v>15119</v>
      </c>
      <c r="O115" s="273">
        <f>'App 6-Residual Waste'!I114+'App 6-Residual Waste'!S114+'App 6-Residual Waste'!Z114</f>
        <v>0</v>
      </c>
      <c r="P115" s="273">
        <f>'App 6-Residual Waste'!J114+'App 6-Residual Waste'!T114+'App 6-Residual Waste'!AA114</f>
        <v>15119</v>
      </c>
      <c r="Q115" s="272"/>
      <c r="R115" s="273">
        <f t="shared" si="12"/>
        <v>38213.78</v>
      </c>
      <c r="S115" s="273">
        <f t="shared" si="13"/>
        <v>22278.78</v>
      </c>
      <c r="T115" s="273">
        <f t="shared" si="14"/>
        <v>15935</v>
      </c>
      <c r="U115" s="274">
        <f t="shared" si="15"/>
        <v>0.58300382741513657</v>
      </c>
      <c r="W115" s="516">
        <f>(R115*1000)/'App 1-Services'!I113/52</f>
        <v>11.448696577534852</v>
      </c>
      <c r="X115" s="516">
        <f>(R115*1000)/'App 1-Services'!K113/52</f>
        <v>29.856195035970774</v>
      </c>
    </row>
    <row r="116" spans="1:24" ht="15.75" x14ac:dyDescent="0.25">
      <c r="A116" s="380" t="s">
        <v>384</v>
      </c>
      <c r="B116" s="456" t="s">
        <v>452</v>
      </c>
      <c r="C116" s="117">
        <v>6400</v>
      </c>
      <c r="D116" s="118" t="s">
        <v>48</v>
      </c>
      <c r="E116" s="119" t="s">
        <v>6</v>
      </c>
      <c r="F116" s="120">
        <v>4</v>
      </c>
      <c r="G116" s="121"/>
      <c r="H116" s="122">
        <f>'App 4-Recyclables'!H115+'App 4-Recyclables'!L115+'App 4-Recyclables'!P115</f>
        <v>8621.82</v>
      </c>
      <c r="I116" s="122">
        <f>'App 4-Recyclables'!I115+'App 4-Recyclables'!M115+'App 4-Recyclables'!Q115</f>
        <v>8098.8200000000006</v>
      </c>
      <c r="J116" s="122">
        <f>'App 4-Recyclables'!J115+'App 4-Recyclables'!N115+'App 4-Recyclables'!R115</f>
        <v>523</v>
      </c>
      <c r="K116" s="122">
        <f>'App 5-Organics'!H115+'App 5-Organics'!L115+'App 5-Organics'!P115</f>
        <v>2488.7799999999997</v>
      </c>
      <c r="L116" s="122">
        <f>'App 5-Organics'!I115+'App 5-Organics'!M115+'App 5-Organics'!Q115</f>
        <v>2488.7799999999997</v>
      </c>
      <c r="M116" s="122">
        <f>'App 5-Organics'!J115+'App 5-Organics'!N115+'App 5-Organics'!R115</f>
        <v>0</v>
      </c>
      <c r="N116" s="273">
        <f>'App 6-Residual Waste'!H115+'App 6-Residual Waste'!R115+'App 6-Residual Waste'!Y115</f>
        <v>33187.490000000005</v>
      </c>
      <c r="O116" s="273">
        <f>'App 6-Residual Waste'!I115+'App 6-Residual Waste'!S115+'App 6-Residual Waste'!Z115</f>
        <v>13378.5</v>
      </c>
      <c r="P116" s="273">
        <f>'App 6-Residual Waste'!J115+'App 6-Residual Waste'!T115+'App 6-Residual Waste'!AA115</f>
        <v>19808.990000000002</v>
      </c>
      <c r="Q116" s="272"/>
      <c r="R116" s="273">
        <f t="shared" si="12"/>
        <v>44298.090000000004</v>
      </c>
      <c r="S116" s="273">
        <f t="shared" si="13"/>
        <v>23966.1</v>
      </c>
      <c r="T116" s="273">
        <f t="shared" si="14"/>
        <v>20331.990000000002</v>
      </c>
      <c r="U116" s="274">
        <f t="shared" si="15"/>
        <v>0.54101881142053743</v>
      </c>
      <c r="W116" s="516">
        <f>(R116*1000)/'App 1-Services'!I114/52</f>
        <v>12.092585151303053</v>
      </c>
      <c r="X116" s="516">
        <f>(R116*1000)/'App 1-Services'!K114/52</f>
        <v>27.491733506110506</v>
      </c>
    </row>
    <row r="117" spans="1:24" ht="15.75" x14ac:dyDescent="0.25">
      <c r="A117" s="380" t="s">
        <v>356</v>
      </c>
      <c r="B117" s="456" t="s">
        <v>448</v>
      </c>
      <c r="C117" s="117">
        <v>6470</v>
      </c>
      <c r="D117" s="118" t="s">
        <v>47</v>
      </c>
      <c r="E117" s="119" t="s">
        <v>3</v>
      </c>
      <c r="F117" s="120">
        <v>4</v>
      </c>
      <c r="G117" s="121"/>
      <c r="H117" s="122">
        <f>'App 4-Recyclables'!H116+'App 4-Recyclables'!L116+'App 4-Recyclables'!P116</f>
        <v>3618.93</v>
      </c>
      <c r="I117" s="122">
        <f>'App 4-Recyclables'!I116+'App 4-Recyclables'!M116+'App 4-Recyclables'!Q116</f>
        <v>3297.3799999999997</v>
      </c>
      <c r="J117" s="122">
        <f>'App 4-Recyclables'!J116+'App 4-Recyclables'!N116+'App 4-Recyclables'!R116</f>
        <v>321.55</v>
      </c>
      <c r="K117" s="122">
        <f>'App 5-Organics'!H116+'App 5-Organics'!L116+'App 5-Organics'!P116</f>
        <v>3400</v>
      </c>
      <c r="L117" s="122">
        <f>'App 5-Organics'!I116+'App 5-Organics'!M116+'App 5-Organics'!Q116</f>
        <v>3384.21</v>
      </c>
      <c r="M117" s="122">
        <f>'App 5-Organics'!J116+'App 5-Organics'!N116+'App 5-Organics'!R116</f>
        <v>15.79</v>
      </c>
      <c r="N117" s="273">
        <f>'App 6-Residual Waste'!H116+'App 6-Residual Waste'!R116+'App 6-Residual Waste'!Y116</f>
        <v>8563.0400000000009</v>
      </c>
      <c r="O117" s="273">
        <f>'App 6-Residual Waste'!I116+'App 6-Residual Waste'!S116+'App 6-Residual Waste'!Z116</f>
        <v>0</v>
      </c>
      <c r="P117" s="273">
        <f>'App 6-Residual Waste'!J116+'App 6-Residual Waste'!T116+'App 6-Residual Waste'!AA116</f>
        <v>8563.0400000000009</v>
      </c>
      <c r="Q117" s="272"/>
      <c r="R117" s="273">
        <f t="shared" si="12"/>
        <v>15581.970000000001</v>
      </c>
      <c r="S117" s="273">
        <f t="shared" si="13"/>
        <v>6681.59</v>
      </c>
      <c r="T117" s="273">
        <f t="shared" si="14"/>
        <v>8900.380000000001</v>
      </c>
      <c r="U117" s="274">
        <f t="shared" si="15"/>
        <v>0.42880264818890035</v>
      </c>
      <c r="W117" s="516">
        <f>(R117*1000)/'App 1-Services'!I115/52</f>
        <v>7.3702749644776864</v>
      </c>
      <c r="X117" s="516">
        <f>(R117*1000)/'App 1-Services'!K115/52</f>
        <v>17.341045673076927</v>
      </c>
    </row>
    <row r="118" spans="1:24" ht="15.75" x14ac:dyDescent="0.25">
      <c r="A118" s="380" t="s">
        <v>345</v>
      </c>
      <c r="B118" s="456" t="s">
        <v>453</v>
      </c>
      <c r="C118" s="117">
        <v>6550</v>
      </c>
      <c r="D118" s="118" t="s">
        <v>46</v>
      </c>
      <c r="E118" s="119" t="s">
        <v>8</v>
      </c>
      <c r="F118" s="120">
        <v>3</v>
      </c>
      <c r="G118" s="121"/>
      <c r="H118" s="122">
        <f>'App 4-Recyclables'!H117+'App 4-Recyclables'!L117+'App 4-Recyclables'!P117</f>
        <v>12848</v>
      </c>
      <c r="I118" s="122">
        <f>'App 4-Recyclables'!I117+'App 4-Recyclables'!M117+'App 4-Recyclables'!Q117</f>
        <v>11957</v>
      </c>
      <c r="J118" s="122">
        <f>'App 4-Recyclables'!J117+'App 4-Recyclables'!N117+'App 4-Recyclables'!R117</f>
        <v>891</v>
      </c>
      <c r="K118" s="122">
        <f>'App 5-Organics'!H117+'App 5-Organics'!L117+'App 5-Organics'!P117</f>
        <v>7517</v>
      </c>
      <c r="L118" s="122">
        <f>'App 5-Organics'!I117+'App 5-Organics'!M117+'App 5-Organics'!Q117</f>
        <v>7404</v>
      </c>
      <c r="M118" s="122">
        <f>'App 5-Organics'!J117+'App 5-Organics'!N117+'App 5-Organics'!R117</f>
        <v>113</v>
      </c>
      <c r="N118" s="273">
        <f>'App 6-Residual Waste'!H117+'App 6-Residual Waste'!R117+'App 6-Residual Waste'!Y117</f>
        <v>31981</v>
      </c>
      <c r="O118" s="273">
        <f>'App 6-Residual Waste'!I117+'App 6-Residual Waste'!S117+'App 6-Residual Waste'!Z117</f>
        <v>12478</v>
      </c>
      <c r="P118" s="273">
        <f>'App 6-Residual Waste'!J117+'App 6-Residual Waste'!T117+'App 6-Residual Waste'!AA117</f>
        <v>19503</v>
      </c>
      <c r="Q118" s="272"/>
      <c r="R118" s="273">
        <f t="shared" si="12"/>
        <v>52346</v>
      </c>
      <c r="S118" s="273">
        <f t="shared" si="13"/>
        <v>31839</v>
      </c>
      <c r="T118" s="273">
        <f t="shared" si="14"/>
        <v>20507</v>
      </c>
      <c r="U118" s="274">
        <f t="shared" si="15"/>
        <v>0.60824131738814813</v>
      </c>
      <c r="W118" s="516">
        <f>(R118*1000)/'App 1-Services'!I116/52</f>
        <v>6.9033057162420359</v>
      </c>
      <c r="X118" s="516">
        <f>(R118*1000)/'App 1-Services'!K116/52</f>
        <v>17.54516507457684</v>
      </c>
    </row>
    <row r="119" spans="1:24" ht="15.75" x14ac:dyDescent="0.25">
      <c r="A119" s="380" t="s">
        <v>349</v>
      </c>
      <c r="B119" s="456" t="s">
        <v>454</v>
      </c>
      <c r="C119" s="117">
        <v>6610</v>
      </c>
      <c r="D119" s="118" t="s">
        <v>45</v>
      </c>
      <c r="E119" s="119" t="s">
        <v>11</v>
      </c>
      <c r="F119" s="120">
        <v>4</v>
      </c>
      <c r="G119" s="121"/>
      <c r="H119" s="122">
        <f>'App 4-Recyclables'!H118+'App 4-Recyclables'!L118+'App 4-Recyclables'!P118</f>
        <v>3991</v>
      </c>
      <c r="I119" s="122">
        <f>'App 4-Recyclables'!I118+'App 4-Recyclables'!M118+'App 4-Recyclables'!Q118</f>
        <v>3980.42</v>
      </c>
      <c r="J119" s="122">
        <f>'App 4-Recyclables'!J118+'App 4-Recyclables'!N118+'App 4-Recyclables'!R118</f>
        <v>10.58</v>
      </c>
      <c r="K119" s="122">
        <f>'App 5-Organics'!H118+'App 5-Organics'!L118+'App 5-Organics'!P118</f>
        <v>3210.96</v>
      </c>
      <c r="L119" s="122">
        <f>'App 5-Organics'!I118+'App 5-Organics'!M118+'App 5-Organics'!Q118</f>
        <v>3185.06</v>
      </c>
      <c r="M119" s="122">
        <f>'App 5-Organics'!J118+'App 5-Organics'!N118+'App 5-Organics'!R118</f>
        <v>25.9</v>
      </c>
      <c r="N119" s="273">
        <f>'App 6-Residual Waste'!H118+'App 6-Residual Waste'!R118+'App 6-Residual Waste'!Y118</f>
        <v>4299</v>
      </c>
      <c r="O119" s="273">
        <f>'App 6-Residual Waste'!I118+'App 6-Residual Waste'!S118+'App 6-Residual Waste'!Z118</f>
        <v>0</v>
      </c>
      <c r="P119" s="273">
        <f>'App 6-Residual Waste'!J118+'App 6-Residual Waste'!T118+'App 6-Residual Waste'!AA118</f>
        <v>4299</v>
      </c>
      <c r="Q119" s="272"/>
      <c r="R119" s="273">
        <f t="shared" si="12"/>
        <v>11500.96</v>
      </c>
      <c r="S119" s="273">
        <f t="shared" si="13"/>
        <v>7165.48</v>
      </c>
      <c r="T119" s="273">
        <f t="shared" si="14"/>
        <v>4335.4799999999996</v>
      </c>
      <c r="U119" s="274">
        <f t="shared" si="15"/>
        <v>0.62303320766266468</v>
      </c>
      <c r="W119" s="516">
        <f>(R119*1000)/'App 1-Services'!I117/52</f>
        <v>9.5411029589882972</v>
      </c>
      <c r="X119" s="516">
        <f>(R119*1000)/'App 1-Services'!K117/52</f>
        <v>19.24408837486363</v>
      </c>
    </row>
    <row r="120" spans="1:24" ht="15.75" x14ac:dyDescent="0.25">
      <c r="A120" s="380" t="s">
        <v>345</v>
      </c>
      <c r="B120" s="456" t="s">
        <v>370</v>
      </c>
      <c r="C120" s="117">
        <v>6650</v>
      </c>
      <c r="D120" s="118" t="s">
        <v>44</v>
      </c>
      <c r="E120" s="119" t="s">
        <v>8</v>
      </c>
      <c r="F120" s="120">
        <v>3</v>
      </c>
      <c r="G120" s="121"/>
      <c r="H120" s="122">
        <f>'App 4-Recyclables'!H119+'App 4-Recyclables'!L119+'App 4-Recyclables'!P119</f>
        <v>9282</v>
      </c>
      <c r="I120" s="122">
        <f>'App 4-Recyclables'!I119+'App 4-Recyclables'!M119+'App 4-Recyclables'!Q119</f>
        <v>7121</v>
      </c>
      <c r="J120" s="122">
        <f>'App 4-Recyclables'!J119+'App 4-Recyclables'!N119+'App 4-Recyclables'!R119</f>
        <v>2161</v>
      </c>
      <c r="K120" s="122">
        <f>'App 5-Organics'!H119+'App 5-Organics'!L119+'App 5-Organics'!P119</f>
        <v>52</v>
      </c>
      <c r="L120" s="122">
        <f>'App 5-Organics'!I119+'App 5-Organics'!M119+'App 5-Organics'!Q119</f>
        <v>52</v>
      </c>
      <c r="M120" s="122">
        <f>'App 5-Organics'!J119+'App 5-Organics'!N119+'App 5-Organics'!R119</f>
        <v>0</v>
      </c>
      <c r="N120" s="273">
        <f>'App 6-Residual Waste'!H119+'App 6-Residual Waste'!R119+'App 6-Residual Waste'!Y119</f>
        <v>39496</v>
      </c>
      <c r="O120" s="273">
        <f>'App 6-Residual Waste'!I119+'App 6-Residual Waste'!S119+'App 6-Residual Waste'!Z119</f>
        <v>20048</v>
      </c>
      <c r="P120" s="273">
        <f>'App 6-Residual Waste'!J119+'App 6-Residual Waste'!T119+'App 6-Residual Waste'!AA119</f>
        <v>19448</v>
      </c>
      <c r="Q120" s="272"/>
      <c r="R120" s="273">
        <f t="shared" si="12"/>
        <v>48830</v>
      </c>
      <c r="S120" s="273">
        <f t="shared" si="13"/>
        <v>27221</v>
      </c>
      <c r="T120" s="273">
        <f t="shared" si="14"/>
        <v>21609</v>
      </c>
      <c r="U120" s="274">
        <f t="shared" si="15"/>
        <v>0.55746467335654315</v>
      </c>
      <c r="W120" s="516">
        <f>(R120*1000)/'App 1-Services'!I118/52</f>
        <v>8.547436434239879</v>
      </c>
      <c r="X120" s="516">
        <f>(R120*1000)/'App 1-Services'!K118/52</f>
        <v>24.31293430180104</v>
      </c>
    </row>
    <row r="121" spans="1:24" ht="15.75" x14ac:dyDescent="0.25">
      <c r="A121" s="380" t="s">
        <v>412</v>
      </c>
      <c r="B121" s="456" t="s">
        <v>455</v>
      </c>
      <c r="C121" s="124">
        <v>6700</v>
      </c>
      <c r="D121" s="125" t="s">
        <v>43</v>
      </c>
      <c r="E121" s="119" t="s">
        <v>8</v>
      </c>
      <c r="F121" s="120">
        <v>3</v>
      </c>
      <c r="G121" s="121"/>
      <c r="H121" s="122">
        <f>'App 4-Recyclables'!H120+'App 4-Recyclables'!L120+'App 4-Recyclables'!P120</f>
        <v>9375.9</v>
      </c>
      <c r="I121" s="122">
        <f>'App 4-Recyclables'!I120+'App 4-Recyclables'!M120+'App 4-Recyclables'!Q120</f>
        <v>8638.2899999999991</v>
      </c>
      <c r="J121" s="122">
        <f>'App 4-Recyclables'!J120+'App 4-Recyclables'!N120+'App 4-Recyclables'!R120</f>
        <v>737.61</v>
      </c>
      <c r="K121" s="122">
        <f>'App 5-Organics'!H120+'App 5-Organics'!L120+'App 5-Organics'!P120</f>
        <v>10360.16</v>
      </c>
      <c r="L121" s="122">
        <f>'App 5-Organics'!I120+'App 5-Organics'!M120+'App 5-Organics'!Q120</f>
        <v>10360.16</v>
      </c>
      <c r="M121" s="122">
        <f>'App 5-Organics'!J120+'App 5-Organics'!N120+'App 5-Organics'!R120</f>
        <v>0</v>
      </c>
      <c r="N121" s="273">
        <f>'App 6-Residual Waste'!H120+'App 6-Residual Waste'!R120+'App 6-Residual Waste'!Y120</f>
        <v>27673.42</v>
      </c>
      <c r="O121" s="273">
        <f>'App 6-Residual Waste'!I120+'App 6-Residual Waste'!S120+'App 6-Residual Waste'!Z120</f>
        <v>1059.7800000000002</v>
      </c>
      <c r="P121" s="273">
        <f>'App 6-Residual Waste'!J120+'App 6-Residual Waste'!T120+'App 6-Residual Waste'!AA120</f>
        <v>26613.64</v>
      </c>
      <c r="Q121" s="272"/>
      <c r="R121" s="273">
        <f t="shared" si="12"/>
        <v>47409.479999999996</v>
      </c>
      <c r="S121" s="273">
        <f t="shared" si="13"/>
        <v>20058.229999999996</v>
      </c>
      <c r="T121" s="273">
        <f t="shared" si="14"/>
        <v>27351.25</v>
      </c>
      <c r="U121" s="274">
        <f t="shared" si="15"/>
        <v>0.42308479232423551</v>
      </c>
      <c r="W121" s="516">
        <f>(R121*1000)/'App 1-Services'!I119/52</f>
        <v>7.7811128114530828</v>
      </c>
      <c r="X121" s="516">
        <f>(R121*1000)/'App 1-Services'!K119/52</f>
        <v>20.25101106663044</v>
      </c>
    </row>
    <row r="122" spans="1:24" ht="15.75" x14ac:dyDescent="0.25">
      <c r="A122" s="380" t="s">
        <v>420</v>
      </c>
      <c r="B122" s="456" t="s">
        <v>456</v>
      </c>
      <c r="C122" s="117">
        <v>6900</v>
      </c>
      <c r="D122" s="126" t="s">
        <v>42</v>
      </c>
      <c r="E122" s="119" t="s">
        <v>6</v>
      </c>
      <c r="F122" s="120">
        <v>4</v>
      </c>
      <c r="G122" s="121"/>
      <c r="H122" s="122">
        <f>'App 4-Recyclables'!H121+'App 4-Recyclables'!L121+'App 4-Recyclables'!P121</f>
        <v>7672.4</v>
      </c>
      <c r="I122" s="122">
        <f>'App 4-Recyclables'!I121+'App 4-Recyclables'!M121+'App 4-Recyclables'!Q121</f>
        <v>7230.45</v>
      </c>
      <c r="J122" s="122">
        <f>'App 4-Recyclables'!J121+'App 4-Recyclables'!N121+'App 4-Recyclables'!R121</f>
        <v>441.95</v>
      </c>
      <c r="K122" s="122">
        <f>'App 5-Organics'!H121+'App 5-Organics'!L121+'App 5-Organics'!P121</f>
        <v>12326.46</v>
      </c>
      <c r="L122" s="122">
        <f>'App 5-Organics'!I121+'App 5-Organics'!M121+'App 5-Organics'!Q121</f>
        <v>12285.039999999999</v>
      </c>
      <c r="M122" s="122">
        <f>'App 5-Organics'!J121+'App 5-Organics'!N121+'App 5-Organics'!R121</f>
        <v>41.42</v>
      </c>
      <c r="N122" s="273">
        <f>'App 6-Residual Waste'!H121+'App 6-Residual Waste'!R121+'App 6-Residual Waste'!Y121</f>
        <v>20483.410000000003</v>
      </c>
      <c r="O122" s="273">
        <f>'App 6-Residual Waste'!I121+'App 6-Residual Waste'!S121+'App 6-Residual Waste'!Z121</f>
        <v>0</v>
      </c>
      <c r="P122" s="273">
        <f>'App 6-Residual Waste'!J121+'App 6-Residual Waste'!T121+'App 6-Residual Waste'!AA121</f>
        <v>20483.410000000003</v>
      </c>
      <c r="Q122" s="272"/>
      <c r="R122" s="273">
        <f t="shared" si="12"/>
        <v>40482.270000000004</v>
      </c>
      <c r="S122" s="273">
        <f t="shared" si="13"/>
        <v>19515.489999999998</v>
      </c>
      <c r="T122" s="273">
        <f t="shared" si="14"/>
        <v>20966.780000000002</v>
      </c>
      <c r="U122" s="274">
        <f t="shared" si="15"/>
        <v>0.48207499233615103</v>
      </c>
      <c r="W122" s="516">
        <f>(R122*1000)/'App 1-Services'!I120/52</f>
        <v>11.167128443464618</v>
      </c>
      <c r="X122" s="516">
        <f>(R122*1000)/'App 1-Services'!K120/52</f>
        <v>28.880590306710658</v>
      </c>
    </row>
    <row r="123" spans="1:24" ht="15.75" x14ac:dyDescent="0.25">
      <c r="A123" s="380" t="s">
        <v>420</v>
      </c>
      <c r="B123" s="456" t="s">
        <v>457</v>
      </c>
      <c r="C123" s="117">
        <v>6950</v>
      </c>
      <c r="D123" s="118" t="s">
        <v>41</v>
      </c>
      <c r="E123" s="119" t="s">
        <v>6</v>
      </c>
      <c r="F123" s="120">
        <v>5</v>
      </c>
      <c r="G123" s="121"/>
      <c r="H123" s="122">
        <f>'App 4-Recyclables'!H122+'App 4-Recyclables'!L122+'App 4-Recyclables'!P122</f>
        <v>20822.669999999998</v>
      </c>
      <c r="I123" s="122">
        <f>'App 4-Recyclables'!I122+'App 4-Recyclables'!M122+'App 4-Recyclables'!Q122</f>
        <v>19854.39</v>
      </c>
      <c r="J123" s="122">
        <f>'App 4-Recyclables'!J122+'App 4-Recyclables'!N122+'App 4-Recyclables'!R122</f>
        <v>968.28</v>
      </c>
      <c r="K123" s="122">
        <f>'App 5-Organics'!H122+'App 5-Organics'!L122+'App 5-Organics'!P122</f>
        <v>12072.71</v>
      </c>
      <c r="L123" s="122">
        <f>'App 5-Organics'!I122+'App 5-Organics'!M122+'App 5-Organics'!Q122</f>
        <v>12072.71</v>
      </c>
      <c r="M123" s="122">
        <f>'App 5-Organics'!J122+'App 5-Organics'!N122+'App 5-Organics'!R122</f>
        <v>0</v>
      </c>
      <c r="N123" s="273">
        <f>'App 6-Residual Waste'!H122+'App 6-Residual Waste'!R122+'App 6-Residual Waste'!Y122</f>
        <v>42796.29</v>
      </c>
      <c r="O123" s="273">
        <f>'App 6-Residual Waste'!I122+'App 6-Residual Waste'!S122+'App 6-Residual Waste'!Z122</f>
        <v>442.44</v>
      </c>
      <c r="P123" s="273">
        <f>'App 6-Residual Waste'!J122+'App 6-Residual Waste'!T122+'App 6-Residual Waste'!AA122</f>
        <v>42353.85</v>
      </c>
      <c r="Q123" s="272"/>
      <c r="R123" s="273">
        <f t="shared" si="12"/>
        <v>75691.67</v>
      </c>
      <c r="S123" s="273">
        <f t="shared" si="13"/>
        <v>32369.539999999997</v>
      </c>
      <c r="T123" s="273">
        <f t="shared" si="14"/>
        <v>43322.13</v>
      </c>
      <c r="U123" s="274">
        <f t="shared" si="15"/>
        <v>0.42764996465264932</v>
      </c>
      <c r="W123" s="516">
        <f>(R123*1000)/'App 1-Services'!I121/52</f>
        <v>14.534724339835826</v>
      </c>
      <c r="X123" s="516">
        <f>(R123*1000)/'App 1-Services'!K121/52</f>
        <v>27.04989664873148</v>
      </c>
    </row>
    <row r="124" spans="1:24" ht="15.75" x14ac:dyDescent="0.25">
      <c r="A124" s="380" t="s">
        <v>384</v>
      </c>
      <c r="B124" s="456" t="s">
        <v>458</v>
      </c>
      <c r="C124" s="117">
        <v>7000</v>
      </c>
      <c r="D124" s="118" t="s">
        <v>40</v>
      </c>
      <c r="E124" s="119" t="s">
        <v>11</v>
      </c>
      <c r="F124" s="120">
        <v>4</v>
      </c>
      <c r="G124" s="121"/>
      <c r="H124" s="122">
        <f>'App 4-Recyclables'!H123+'App 4-Recyclables'!L123+'App 4-Recyclables'!P123</f>
        <v>2473.27</v>
      </c>
      <c r="I124" s="122">
        <f>'App 4-Recyclables'!I123+'App 4-Recyclables'!M123+'App 4-Recyclables'!Q123</f>
        <v>2446.79</v>
      </c>
      <c r="J124" s="122">
        <f>'App 4-Recyclables'!J123+'App 4-Recyclables'!N123+'App 4-Recyclables'!R123</f>
        <v>26.48</v>
      </c>
      <c r="K124" s="122">
        <f>'App 5-Organics'!H123+'App 5-Organics'!L123+'App 5-Organics'!P123</f>
        <v>903</v>
      </c>
      <c r="L124" s="122">
        <f>'App 5-Organics'!I123+'App 5-Organics'!M123+'App 5-Organics'!Q123</f>
        <v>903</v>
      </c>
      <c r="M124" s="122">
        <f>'App 5-Organics'!J123+'App 5-Organics'!N123+'App 5-Organics'!R123</f>
        <v>0</v>
      </c>
      <c r="N124" s="273">
        <f>'App 6-Residual Waste'!H123+'App 6-Residual Waste'!R123+'App 6-Residual Waste'!Y123</f>
        <v>9268.48</v>
      </c>
      <c r="O124" s="273">
        <f>'App 6-Residual Waste'!I123+'App 6-Residual Waste'!S123+'App 6-Residual Waste'!Z123</f>
        <v>67</v>
      </c>
      <c r="P124" s="273">
        <f>'App 6-Residual Waste'!J123+'App 6-Residual Waste'!T123+'App 6-Residual Waste'!AA123</f>
        <v>9201.48</v>
      </c>
      <c r="Q124" s="272"/>
      <c r="R124" s="273">
        <f t="shared" si="12"/>
        <v>12644.75</v>
      </c>
      <c r="S124" s="273">
        <f t="shared" si="13"/>
        <v>3416.79</v>
      </c>
      <c r="T124" s="273">
        <f t="shared" si="14"/>
        <v>9227.9599999999991</v>
      </c>
      <c r="U124" s="274">
        <f t="shared" si="15"/>
        <v>0.27021412048478616</v>
      </c>
      <c r="W124" s="516">
        <f>(R124*1000)/'App 1-Services'!I122/52</f>
        <v>10.102125762567788</v>
      </c>
      <c r="X124" s="516">
        <f>(R124*1000)/'App 1-Services'!K122/52</f>
        <v>22.094154936468218</v>
      </c>
    </row>
    <row r="125" spans="1:24" ht="15.75" x14ac:dyDescent="0.25">
      <c r="A125" s="380" t="s">
        <v>356</v>
      </c>
      <c r="B125" s="456" t="s">
        <v>368</v>
      </c>
      <c r="C125" s="117">
        <v>7050</v>
      </c>
      <c r="D125" s="118" t="s">
        <v>39</v>
      </c>
      <c r="E125" s="119" t="s">
        <v>3</v>
      </c>
      <c r="F125" s="120">
        <v>10</v>
      </c>
      <c r="G125" s="121"/>
      <c r="H125" s="122">
        <f>'App 4-Recyclables'!H124+'App 4-Recyclables'!L124+'App 4-Recyclables'!P124</f>
        <v>1806.43</v>
      </c>
      <c r="I125" s="122">
        <f>'App 4-Recyclables'!I124+'App 4-Recyclables'!M124+'App 4-Recyclables'!Q124</f>
        <v>1182.3900000000001</v>
      </c>
      <c r="J125" s="122">
        <f>'App 4-Recyclables'!J124+'App 4-Recyclables'!N124+'App 4-Recyclables'!R124</f>
        <v>624.04</v>
      </c>
      <c r="K125" s="122">
        <f>'App 5-Organics'!H124+'App 5-Organics'!L124+'App 5-Organics'!P124</f>
        <v>446.62</v>
      </c>
      <c r="L125" s="122">
        <f>'App 5-Organics'!I124+'App 5-Organics'!M124+'App 5-Organics'!Q124</f>
        <v>446.62</v>
      </c>
      <c r="M125" s="122">
        <f>'App 5-Organics'!J124+'App 5-Organics'!N124+'App 5-Organics'!R124</f>
        <v>0</v>
      </c>
      <c r="N125" s="273">
        <f>'App 6-Residual Waste'!H124+'App 6-Residual Waste'!R124+'App 6-Residual Waste'!Y124</f>
        <v>2458.64</v>
      </c>
      <c r="O125" s="273">
        <f>'App 6-Residual Waste'!I124+'App 6-Residual Waste'!S124+'App 6-Residual Waste'!Z124</f>
        <v>0</v>
      </c>
      <c r="P125" s="273">
        <f>'App 6-Residual Waste'!J124+'App 6-Residual Waste'!T124+'App 6-Residual Waste'!AA124</f>
        <v>2458.64</v>
      </c>
      <c r="Q125" s="272"/>
      <c r="R125" s="273">
        <f t="shared" si="12"/>
        <v>4711.6900000000005</v>
      </c>
      <c r="S125" s="273">
        <f t="shared" si="13"/>
        <v>1629.0100000000002</v>
      </c>
      <c r="T125" s="273">
        <f t="shared" si="14"/>
        <v>3082.68</v>
      </c>
      <c r="U125" s="274">
        <f t="shared" si="15"/>
        <v>0.34573794116336176</v>
      </c>
      <c r="W125" s="516">
        <f>(R125*1000)/'App 1-Services'!I123/52</f>
        <v>11.079655548657751</v>
      </c>
      <c r="X125" s="516">
        <f>(R125*1000)/'App 1-Services'!K123/52</f>
        <v>15.251544029106732</v>
      </c>
    </row>
    <row r="126" spans="1:24" ht="15.75" x14ac:dyDescent="0.25">
      <c r="A126" s="459"/>
      <c r="B126" s="456" t="s">
        <v>459</v>
      </c>
      <c r="C126" s="117">
        <v>7100</v>
      </c>
      <c r="D126" s="118" t="s">
        <v>38</v>
      </c>
      <c r="E126" s="119" t="s">
        <v>8</v>
      </c>
      <c r="F126" s="120">
        <v>2</v>
      </c>
      <c r="G126" s="121"/>
      <c r="H126" s="122">
        <f>'App 4-Recyclables'!H125+'App 4-Recyclables'!L125+'App 4-Recyclables'!P125</f>
        <v>2962.49</v>
      </c>
      <c r="I126" s="122">
        <f>'App 4-Recyclables'!I125+'App 4-Recyclables'!M125+'App 4-Recyclables'!Q125</f>
        <v>2628.7</v>
      </c>
      <c r="J126" s="122">
        <f>'App 4-Recyclables'!J125+'App 4-Recyclables'!N125+'App 4-Recyclables'!R125</f>
        <v>333.79</v>
      </c>
      <c r="K126" s="122">
        <f>'App 5-Organics'!H125+'App 5-Organics'!L125+'App 5-Organics'!P125</f>
        <v>2914.32</v>
      </c>
      <c r="L126" s="122">
        <f>'App 5-Organics'!I125+'App 5-Organics'!M125+'App 5-Organics'!Q125</f>
        <v>2914.32</v>
      </c>
      <c r="M126" s="122">
        <f>'App 5-Organics'!J125+'App 5-Organics'!N125+'App 5-Organics'!R125</f>
        <v>0</v>
      </c>
      <c r="N126" s="273">
        <f>'App 6-Residual Waste'!H125+'App 6-Residual Waste'!R125+'App 6-Residual Waste'!Y125</f>
        <v>9588.92</v>
      </c>
      <c r="O126" s="273">
        <f>'App 6-Residual Waste'!I125+'App 6-Residual Waste'!S125+'App 6-Residual Waste'!Z125</f>
        <v>2.5</v>
      </c>
      <c r="P126" s="273">
        <f>'App 6-Residual Waste'!J125+'App 6-Residual Waste'!T125+'App 6-Residual Waste'!AA125</f>
        <v>9586.42</v>
      </c>
      <c r="Q126" s="272"/>
      <c r="R126" s="273">
        <f t="shared" si="12"/>
        <v>15465.73</v>
      </c>
      <c r="S126" s="273">
        <f t="shared" si="13"/>
        <v>5545.52</v>
      </c>
      <c r="T126" s="273">
        <f t="shared" si="14"/>
        <v>9920.2100000000009</v>
      </c>
      <c r="U126" s="274">
        <f t="shared" si="15"/>
        <v>0.35856826674201608</v>
      </c>
      <c r="W126" s="516">
        <f>(R126*1000)/'App 1-Services'!I124/52</f>
        <v>7.4122837287323273</v>
      </c>
      <c r="X126" s="516">
        <f>(R126*1000)/'App 1-Services'!K124/52</f>
        <v>18.8956724660346</v>
      </c>
    </row>
    <row r="127" spans="1:24" ht="15.75" x14ac:dyDescent="0.25">
      <c r="A127" s="380" t="s">
        <v>345</v>
      </c>
      <c r="B127" s="456" t="s">
        <v>460</v>
      </c>
      <c r="C127" s="117">
        <v>7150</v>
      </c>
      <c r="D127" s="118" t="s">
        <v>37</v>
      </c>
      <c r="E127" s="119" t="s">
        <v>8</v>
      </c>
      <c r="F127" s="120">
        <v>3</v>
      </c>
      <c r="G127" s="121"/>
      <c r="H127" s="122">
        <f>'App 4-Recyclables'!H126+'App 4-Recyclables'!L126+'App 4-Recyclables'!P126</f>
        <v>26203</v>
      </c>
      <c r="I127" s="122">
        <f>'App 4-Recyclables'!I126+'App 4-Recyclables'!M126+'App 4-Recyclables'!Q126</f>
        <v>23610.77</v>
      </c>
      <c r="J127" s="122">
        <f>'App 4-Recyclables'!J126+'App 4-Recyclables'!N126+'App 4-Recyclables'!R126</f>
        <v>2592.23</v>
      </c>
      <c r="K127" s="122">
        <f>'App 5-Organics'!H126+'App 5-Organics'!L126+'App 5-Organics'!P126</f>
        <v>30726</v>
      </c>
      <c r="L127" s="122">
        <f>'App 5-Organics'!I126+'App 5-Organics'!M126+'App 5-Organics'!Q126</f>
        <v>30726</v>
      </c>
      <c r="M127" s="122">
        <f>'App 5-Organics'!J126+'App 5-Organics'!N126+'App 5-Organics'!R126</f>
        <v>0</v>
      </c>
      <c r="N127" s="273">
        <f>'App 6-Residual Waste'!H126+'App 6-Residual Waste'!R126+'App 6-Residual Waste'!Y126</f>
        <v>52778</v>
      </c>
      <c r="O127" s="273">
        <f>'App 6-Residual Waste'!I126+'App 6-Residual Waste'!S126+'App 6-Residual Waste'!Z126</f>
        <v>0</v>
      </c>
      <c r="P127" s="273">
        <f>'App 6-Residual Waste'!J126+'App 6-Residual Waste'!T126+'App 6-Residual Waste'!AA126</f>
        <v>52778</v>
      </c>
      <c r="Q127" s="272"/>
      <c r="R127" s="273">
        <f t="shared" si="12"/>
        <v>109707</v>
      </c>
      <c r="S127" s="273">
        <f t="shared" si="13"/>
        <v>54336.770000000004</v>
      </c>
      <c r="T127" s="273">
        <f t="shared" si="14"/>
        <v>55370.23</v>
      </c>
      <c r="U127" s="274">
        <f t="shared" si="15"/>
        <v>0.49528990857465799</v>
      </c>
      <c r="W127" s="516">
        <f>(R127*1000)/'App 1-Services'!I125/52</f>
        <v>9.3260984881973297</v>
      </c>
      <c r="X127" s="516">
        <f>(R127*1000)/'App 1-Services'!K125/52</f>
        <v>25.095158796241229</v>
      </c>
    </row>
    <row r="128" spans="1:24" ht="15.75" x14ac:dyDescent="0.25">
      <c r="A128" s="380" t="s">
        <v>345</v>
      </c>
      <c r="B128" s="456" t="s">
        <v>461</v>
      </c>
      <c r="C128" s="117">
        <v>7210</v>
      </c>
      <c r="D128" s="118" t="s">
        <v>36</v>
      </c>
      <c r="E128" s="119" t="s">
        <v>8</v>
      </c>
      <c r="F128" s="120">
        <v>1</v>
      </c>
      <c r="G128" s="121"/>
      <c r="H128" s="122">
        <f>'App 4-Recyclables'!H127+'App 4-Recyclables'!L127+'App 4-Recyclables'!P127</f>
        <v>15785.86</v>
      </c>
      <c r="I128" s="122">
        <f>'App 4-Recyclables'!I127+'App 4-Recyclables'!M127+'App 4-Recyclables'!Q127</f>
        <v>13846.939999999999</v>
      </c>
      <c r="J128" s="122">
        <f>'App 4-Recyclables'!J127+'App 4-Recyclables'!N127+'App 4-Recyclables'!R127</f>
        <v>1938.92</v>
      </c>
      <c r="K128" s="122">
        <f>'App 5-Organics'!H127+'App 5-Organics'!L127+'App 5-Organics'!P127</f>
        <v>1125.58</v>
      </c>
      <c r="L128" s="122">
        <f>'App 5-Organics'!I127+'App 5-Organics'!M127+'App 5-Organics'!Q127</f>
        <v>1125.58</v>
      </c>
      <c r="M128" s="122">
        <f>'App 5-Organics'!J127+'App 5-Organics'!N127+'App 5-Organics'!R127</f>
        <v>0</v>
      </c>
      <c r="N128" s="273">
        <f>'App 6-Residual Waste'!H127+'App 6-Residual Waste'!R127+'App 6-Residual Waste'!Y127</f>
        <v>48219.44</v>
      </c>
      <c r="O128" s="273">
        <f>'App 6-Residual Waste'!I127+'App 6-Residual Waste'!S127+'App 6-Residual Waste'!Z127</f>
        <v>27733.49</v>
      </c>
      <c r="P128" s="273">
        <f>'App 6-Residual Waste'!J127+'App 6-Residual Waste'!T127+'App 6-Residual Waste'!AA127</f>
        <v>20485.95</v>
      </c>
      <c r="Q128" s="272"/>
      <c r="R128" s="273">
        <f t="shared" si="12"/>
        <v>65130.880000000005</v>
      </c>
      <c r="S128" s="273">
        <f t="shared" si="13"/>
        <v>42706.01</v>
      </c>
      <c r="T128" s="273">
        <f t="shared" si="14"/>
        <v>22424.870000000003</v>
      </c>
      <c r="U128" s="274">
        <f t="shared" si="15"/>
        <v>0.65569527081470413</v>
      </c>
      <c r="W128" s="516">
        <f>(R128*1000)/'App 1-Services'!I126/52</f>
        <v>6.0997517426154957</v>
      </c>
      <c r="X128" s="516">
        <f>(R128*1000)/'App 1-Services'!K126/52</f>
        <v>10.454978865593135</v>
      </c>
    </row>
    <row r="129" spans="1:24" ht="15.75" x14ac:dyDescent="0.25">
      <c r="A129" s="380" t="s">
        <v>343</v>
      </c>
      <c r="B129" s="456" t="s">
        <v>462</v>
      </c>
      <c r="C129" s="117">
        <v>7310</v>
      </c>
      <c r="D129" s="118" t="s">
        <v>35</v>
      </c>
      <c r="E129" s="119" t="s">
        <v>3</v>
      </c>
      <c r="F129" s="120">
        <v>4</v>
      </c>
      <c r="G129" s="121"/>
      <c r="H129" s="122">
        <f>'App 4-Recyclables'!H128+'App 4-Recyclables'!L128+'App 4-Recyclables'!P128</f>
        <v>5543.2500000000009</v>
      </c>
      <c r="I129" s="122">
        <f>'App 4-Recyclables'!I128+'App 4-Recyclables'!M128+'App 4-Recyclables'!Q128</f>
        <v>4901.05</v>
      </c>
      <c r="J129" s="122">
        <f>'App 4-Recyclables'!J128+'App 4-Recyclables'!N128+'App 4-Recyclables'!R128</f>
        <v>642.20000000000005</v>
      </c>
      <c r="K129" s="122">
        <f>'App 5-Organics'!H128+'App 5-Organics'!L128+'App 5-Organics'!P128</f>
        <v>7985.46</v>
      </c>
      <c r="L129" s="122">
        <f>'App 5-Organics'!I128+'App 5-Organics'!M128+'App 5-Organics'!Q128</f>
        <v>7884.96</v>
      </c>
      <c r="M129" s="122">
        <f>'App 5-Organics'!J128+'App 5-Organics'!N128+'App 5-Organics'!R128</f>
        <v>100.5</v>
      </c>
      <c r="N129" s="273">
        <f>'App 6-Residual Waste'!H128+'App 6-Residual Waste'!R128+'App 6-Residual Waste'!Y128</f>
        <v>16384.600000000002</v>
      </c>
      <c r="O129" s="273">
        <f>'App 6-Residual Waste'!I128+'App 6-Residual Waste'!S128+'App 6-Residual Waste'!Z128</f>
        <v>0</v>
      </c>
      <c r="P129" s="273">
        <f>'App 6-Residual Waste'!J128+'App 6-Residual Waste'!T128+'App 6-Residual Waste'!AA128</f>
        <v>16384.600000000002</v>
      </c>
      <c r="Q129" s="272"/>
      <c r="R129" s="273">
        <f t="shared" si="12"/>
        <v>29913.310000000005</v>
      </c>
      <c r="S129" s="273">
        <f t="shared" si="13"/>
        <v>12786.01</v>
      </c>
      <c r="T129" s="273">
        <f t="shared" si="14"/>
        <v>17127.300000000003</v>
      </c>
      <c r="U129" s="274">
        <f t="shared" si="15"/>
        <v>0.42743547939027804</v>
      </c>
      <c r="W129" s="516">
        <f>(R129*1000)/'App 1-Services'!I127/52</f>
        <v>9.4117563773246768</v>
      </c>
      <c r="X129" s="516">
        <f>(R129*1000)/'App 1-Services'!K127/52</f>
        <v>20.884224415990619</v>
      </c>
    </row>
    <row r="130" spans="1:24" ht="15.75" x14ac:dyDescent="0.25">
      <c r="A130" s="380" t="s">
        <v>362</v>
      </c>
      <c r="B130" s="456" t="s">
        <v>463</v>
      </c>
      <c r="C130" s="117">
        <v>7350</v>
      </c>
      <c r="D130" s="118" t="s">
        <v>34</v>
      </c>
      <c r="E130" s="119" t="s">
        <v>3</v>
      </c>
      <c r="F130" s="120">
        <v>10</v>
      </c>
      <c r="G130" s="121"/>
      <c r="H130" s="122">
        <f>'App 4-Recyclables'!H129+'App 4-Recyclables'!L129+'App 4-Recyclables'!P129</f>
        <v>403</v>
      </c>
      <c r="I130" s="122">
        <f>'App 4-Recyclables'!I129+'App 4-Recyclables'!M129+'App 4-Recyclables'!Q129</f>
        <v>403</v>
      </c>
      <c r="J130" s="122">
        <f>'App 4-Recyclables'!J129+'App 4-Recyclables'!N129+'App 4-Recyclables'!R129</f>
        <v>0</v>
      </c>
      <c r="K130" s="122">
        <f>'App 5-Organics'!H129+'App 5-Organics'!L129+'App 5-Organics'!P129</f>
        <v>0</v>
      </c>
      <c r="L130" s="122">
        <f>'App 5-Organics'!I129+'App 5-Organics'!M129+'App 5-Organics'!Q129</f>
        <v>0</v>
      </c>
      <c r="M130" s="122">
        <f>'App 5-Organics'!J129+'App 5-Organics'!N129+'App 5-Organics'!R129</f>
        <v>0</v>
      </c>
      <c r="N130" s="273">
        <f>'App 6-Residual Waste'!H129+'App 6-Residual Waste'!R129+'App 6-Residual Waste'!Y129</f>
        <v>2415</v>
      </c>
      <c r="O130" s="273">
        <f>'App 6-Residual Waste'!I129+'App 6-Residual Waste'!S129+'App 6-Residual Waste'!Z129</f>
        <v>0</v>
      </c>
      <c r="P130" s="273">
        <f>'App 6-Residual Waste'!J129+'App 6-Residual Waste'!T129+'App 6-Residual Waste'!AA129</f>
        <v>2415</v>
      </c>
      <c r="Q130" s="272"/>
      <c r="R130" s="273">
        <f t="shared" si="12"/>
        <v>2818</v>
      </c>
      <c r="S130" s="273">
        <f t="shared" si="13"/>
        <v>403</v>
      </c>
      <c r="T130" s="273">
        <f t="shared" si="14"/>
        <v>2415</v>
      </c>
      <c r="U130" s="274">
        <f t="shared" si="15"/>
        <v>0.14300922640170333</v>
      </c>
      <c r="W130" s="516">
        <f>(R130*1000)/'App 1-Services'!I128/52</f>
        <v>8.9264219555769539</v>
      </c>
      <c r="X130" s="516">
        <f>(R130*1000)/'App 1-Services'!K128/52</f>
        <v>14.223702806379972</v>
      </c>
    </row>
    <row r="131" spans="1:24" ht="15.75" x14ac:dyDescent="0.25">
      <c r="A131" s="380" t="s">
        <v>343</v>
      </c>
      <c r="B131" s="456" t="s">
        <v>464</v>
      </c>
      <c r="C131" s="117">
        <v>7400</v>
      </c>
      <c r="D131" s="118" t="s">
        <v>33</v>
      </c>
      <c r="E131" s="119" t="s">
        <v>3</v>
      </c>
      <c r="F131" s="120">
        <v>10</v>
      </c>
      <c r="G131" s="121"/>
      <c r="H131" s="122">
        <f>'App 4-Recyclables'!H130+'App 4-Recyclables'!L130+'App 4-Recyclables'!P130</f>
        <v>522.78</v>
      </c>
      <c r="I131" s="122">
        <f>'App 4-Recyclables'!I130+'App 4-Recyclables'!M130+'App 4-Recyclables'!Q130</f>
        <v>504.92999999999995</v>
      </c>
      <c r="J131" s="122">
        <f>'App 4-Recyclables'!J130+'App 4-Recyclables'!N130+'App 4-Recyclables'!R130</f>
        <v>17.850000000000001</v>
      </c>
      <c r="K131" s="122">
        <f>'App 5-Organics'!H130+'App 5-Organics'!L130+'App 5-Organics'!P130</f>
        <v>47</v>
      </c>
      <c r="L131" s="122">
        <f>'App 5-Organics'!I130+'App 5-Organics'!M130+'App 5-Organics'!Q130</f>
        <v>47</v>
      </c>
      <c r="M131" s="122">
        <f>'App 5-Organics'!J130+'App 5-Organics'!N130+'App 5-Organics'!R130</f>
        <v>0</v>
      </c>
      <c r="N131" s="273">
        <f>'App 6-Residual Waste'!H130+'App 6-Residual Waste'!R130+'App 6-Residual Waste'!Y130</f>
        <v>2480</v>
      </c>
      <c r="O131" s="273">
        <f>'App 6-Residual Waste'!I130+'App 6-Residual Waste'!S130+'App 6-Residual Waste'!Z130</f>
        <v>0</v>
      </c>
      <c r="P131" s="273">
        <f>'App 6-Residual Waste'!J130+'App 6-Residual Waste'!T130+'App 6-Residual Waste'!AA130</f>
        <v>2480</v>
      </c>
      <c r="Q131" s="272"/>
      <c r="R131" s="273">
        <f t="shared" si="12"/>
        <v>3049.7799999999997</v>
      </c>
      <c r="S131" s="273">
        <f t="shared" si="13"/>
        <v>551.92999999999995</v>
      </c>
      <c r="T131" s="273">
        <f t="shared" si="14"/>
        <v>2497.85</v>
      </c>
      <c r="U131" s="274">
        <f t="shared" si="15"/>
        <v>0.18097370957905159</v>
      </c>
      <c r="W131" s="516">
        <f>(R131*1000)/'App 1-Services'!I129/52</f>
        <v>8.3953070977119051</v>
      </c>
      <c r="X131" s="516">
        <f>(R131*1000)/'App 1-Services'!K129/52</f>
        <v>12.195802741654269</v>
      </c>
    </row>
    <row r="132" spans="1:24" ht="15.75" x14ac:dyDescent="0.25">
      <c r="A132" s="380" t="s">
        <v>362</v>
      </c>
      <c r="B132" s="456" t="s">
        <v>465</v>
      </c>
      <c r="C132" s="117">
        <v>7450</v>
      </c>
      <c r="D132" s="118" t="s">
        <v>32</v>
      </c>
      <c r="E132" s="119" t="s">
        <v>3</v>
      </c>
      <c r="F132" s="120">
        <v>9</v>
      </c>
      <c r="G132" s="121"/>
      <c r="H132" s="122">
        <f>'App 4-Recyclables'!H131+'App 4-Recyclables'!L131+'App 4-Recyclables'!P131</f>
        <v>375</v>
      </c>
      <c r="I132" s="122">
        <f>'App 4-Recyclables'!I131+'App 4-Recyclables'!M131+'App 4-Recyclables'!Q131</f>
        <v>345</v>
      </c>
      <c r="J132" s="122">
        <f>'App 4-Recyclables'!J131+'App 4-Recyclables'!N131+'App 4-Recyclables'!R131</f>
        <v>30</v>
      </c>
      <c r="K132" s="122">
        <f>'App 5-Organics'!H131+'App 5-Organics'!L131+'App 5-Organics'!P131</f>
        <v>0</v>
      </c>
      <c r="L132" s="122">
        <f>'App 5-Organics'!I131+'App 5-Organics'!M131+'App 5-Organics'!Q131</f>
        <v>0</v>
      </c>
      <c r="M132" s="122">
        <f>'App 5-Organics'!J131+'App 5-Organics'!N131+'App 5-Organics'!R131</f>
        <v>0</v>
      </c>
      <c r="N132" s="273">
        <f>'App 6-Residual Waste'!H131+'App 6-Residual Waste'!R131+'App 6-Residual Waste'!Y131</f>
        <v>1295</v>
      </c>
      <c r="O132" s="273">
        <f>'App 6-Residual Waste'!I131+'App 6-Residual Waste'!S131+'App 6-Residual Waste'!Z131</f>
        <v>0</v>
      </c>
      <c r="P132" s="273">
        <f>'App 6-Residual Waste'!J131+'App 6-Residual Waste'!T131+'App 6-Residual Waste'!AA131</f>
        <v>1295</v>
      </c>
      <c r="Q132" s="272"/>
      <c r="R132" s="273">
        <f t="shared" si="12"/>
        <v>1670</v>
      </c>
      <c r="S132" s="273">
        <f t="shared" si="13"/>
        <v>345</v>
      </c>
      <c r="T132" s="273">
        <f t="shared" si="14"/>
        <v>1325</v>
      </c>
      <c r="U132" s="274">
        <f t="shared" si="15"/>
        <v>0.20658682634730538</v>
      </c>
      <c r="W132" s="516">
        <f>(R132*1000)/'App 1-Services'!I130/52</f>
        <v>8.9557681582221456</v>
      </c>
      <c r="X132" s="516">
        <f>(R132*1000)/'App 1-Services'!K130/52</f>
        <v>16.814337494965766</v>
      </c>
    </row>
    <row r="133" spans="1:24" ht="15.75" x14ac:dyDescent="0.25">
      <c r="A133" s="380" t="s">
        <v>362</v>
      </c>
      <c r="B133" s="456" t="s">
        <v>465</v>
      </c>
      <c r="C133" s="117">
        <v>7510</v>
      </c>
      <c r="D133" s="118" t="s">
        <v>31</v>
      </c>
      <c r="E133" s="119" t="s">
        <v>3</v>
      </c>
      <c r="F133" s="120">
        <v>11</v>
      </c>
      <c r="G133" s="121"/>
      <c r="H133" s="122">
        <f>'App 4-Recyclables'!H132+'App 4-Recyclables'!L132+'App 4-Recyclables'!P132</f>
        <v>1655</v>
      </c>
      <c r="I133" s="122">
        <f>'App 4-Recyclables'!I132+'App 4-Recyclables'!M132+'App 4-Recyclables'!Q132</f>
        <v>1424</v>
      </c>
      <c r="J133" s="122">
        <f>'App 4-Recyclables'!J132+'App 4-Recyclables'!N132+'App 4-Recyclables'!R132</f>
        <v>231</v>
      </c>
      <c r="K133" s="122">
        <f>'App 5-Organics'!H132+'App 5-Organics'!L132+'App 5-Organics'!P132</f>
        <v>100</v>
      </c>
      <c r="L133" s="122">
        <f>'App 5-Organics'!I132+'App 5-Organics'!M132+'App 5-Organics'!Q132</f>
        <v>95</v>
      </c>
      <c r="M133" s="122">
        <f>'App 5-Organics'!J132+'App 5-Organics'!N132+'App 5-Organics'!R132</f>
        <v>5</v>
      </c>
      <c r="N133" s="273">
        <f>'App 6-Residual Waste'!H132+'App 6-Residual Waste'!R132+'App 6-Residual Waste'!Y132</f>
        <v>2650</v>
      </c>
      <c r="O133" s="273">
        <f>'App 6-Residual Waste'!I132+'App 6-Residual Waste'!S132+'App 6-Residual Waste'!Z132</f>
        <v>0</v>
      </c>
      <c r="P133" s="273">
        <f>'App 6-Residual Waste'!J132+'App 6-Residual Waste'!T132+'App 6-Residual Waste'!AA132</f>
        <v>2650</v>
      </c>
      <c r="Q133" s="272"/>
      <c r="R133" s="273">
        <f t="shared" si="12"/>
        <v>4405</v>
      </c>
      <c r="S133" s="273">
        <f t="shared" si="13"/>
        <v>1519</v>
      </c>
      <c r="T133" s="273">
        <f t="shared" si="14"/>
        <v>2886</v>
      </c>
      <c r="U133" s="274">
        <f t="shared" si="15"/>
        <v>0.3448354143019296</v>
      </c>
      <c r="W133" s="516">
        <f>(R133*1000)/'App 1-Services'!I131/52</f>
        <v>7.4256257417197116</v>
      </c>
      <c r="X133" s="516">
        <f>(R133*1000)/'App 1-Services'!K131/52</f>
        <v>18.908825549450547</v>
      </c>
    </row>
    <row r="134" spans="1:24" ht="15.75" x14ac:dyDescent="0.25">
      <c r="A134" s="380" t="s">
        <v>349</v>
      </c>
      <c r="B134" s="456" t="s">
        <v>466</v>
      </c>
      <c r="C134" s="117">
        <v>7550</v>
      </c>
      <c r="D134" s="118" t="s">
        <v>30</v>
      </c>
      <c r="E134" s="119" t="s">
        <v>11</v>
      </c>
      <c r="F134" s="120">
        <v>5</v>
      </c>
      <c r="G134" s="121"/>
      <c r="H134" s="122">
        <f>'App 4-Recyclables'!H133+'App 4-Recyclables'!L133+'App 4-Recyclables'!P133</f>
        <v>12873.7</v>
      </c>
      <c r="I134" s="122">
        <f>'App 4-Recyclables'!I133+'App 4-Recyclables'!M133+'App 4-Recyclables'!Q133</f>
        <v>11994.7</v>
      </c>
      <c r="J134" s="122">
        <f>'App 4-Recyclables'!J133+'App 4-Recyclables'!N133+'App 4-Recyclables'!R133</f>
        <v>879</v>
      </c>
      <c r="K134" s="122">
        <f>'App 5-Organics'!H133+'App 5-Organics'!L133+'App 5-Organics'!P133</f>
        <v>14591.74</v>
      </c>
      <c r="L134" s="122">
        <f>'App 5-Organics'!I133+'App 5-Organics'!M133+'App 5-Organics'!Q133</f>
        <v>14528.74</v>
      </c>
      <c r="M134" s="122">
        <f>'App 5-Organics'!J133+'App 5-Organics'!N133+'App 5-Organics'!R133</f>
        <v>63</v>
      </c>
      <c r="N134" s="273">
        <f>'App 6-Residual Waste'!H133+'App 6-Residual Waste'!R133+'App 6-Residual Waste'!Y133</f>
        <v>27263.21</v>
      </c>
      <c r="O134" s="273">
        <f>'App 6-Residual Waste'!I133+'App 6-Residual Waste'!S133+'App 6-Residual Waste'!Z133</f>
        <v>129.15999999999985</v>
      </c>
      <c r="P134" s="273">
        <f>'App 6-Residual Waste'!J133+'App 6-Residual Waste'!T133+'App 6-Residual Waste'!AA133</f>
        <v>27134.05</v>
      </c>
      <c r="Q134" s="272"/>
      <c r="R134" s="273">
        <f t="shared" ref="R134:R157" si="16">H134+K134+N134</f>
        <v>54728.65</v>
      </c>
      <c r="S134" s="273">
        <f t="shared" ref="S134:S157" si="17">I134+L134+O134</f>
        <v>26652.600000000002</v>
      </c>
      <c r="T134" s="273">
        <f t="shared" ref="T134:T157" si="18">J134+M134+P134</f>
        <v>28076.05</v>
      </c>
      <c r="U134" s="274">
        <f t="shared" ref="U134:U157" si="19">S134/R134</f>
        <v>0.48699538541513454</v>
      </c>
      <c r="W134" s="516">
        <f>(R134*1000)/'App 1-Services'!I132/52</f>
        <v>11.383020100168057</v>
      </c>
      <c r="X134" s="516">
        <f>(R134*1000)/'App 1-Services'!K132/52</f>
        <v>25.434365356731234</v>
      </c>
    </row>
    <row r="135" spans="1:24" ht="15.75" x14ac:dyDescent="0.25">
      <c r="A135" s="380" t="s">
        <v>384</v>
      </c>
      <c r="B135" s="456" t="s">
        <v>467</v>
      </c>
      <c r="C135" s="117">
        <v>7620</v>
      </c>
      <c r="D135" s="118" t="s">
        <v>29</v>
      </c>
      <c r="E135" s="119" t="s">
        <v>11</v>
      </c>
      <c r="F135" s="120">
        <v>11</v>
      </c>
      <c r="G135" s="121"/>
      <c r="H135" s="122">
        <f>'App 4-Recyclables'!H134+'App 4-Recyclables'!L134+'App 4-Recyclables'!P134</f>
        <v>1008</v>
      </c>
      <c r="I135" s="122">
        <f>'App 4-Recyclables'!I134+'App 4-Recyclables'!M134+'App 4-Recyclables'!Q134</f>
        <v>910</v>
      </c>
      <c r="J135" s="122">
        <f>'App 4-Recyclables'!J134+'App 4-Recyclables'!N134+'App 4-Recyclables'!R134</f>
        <v>98</v>
      </c>
      <c r="K135" s="122">
        <f>'App 5-Organics'!H134+'App 5-Organics'!L134+'App 5-Organics'!P134</f>
        <v>548.16999999999996</v>
      </c>
      <c r="L135" s="122">
        <f>'App 5-Organics'!I134+'App 5-Organics'!M134+'App 5-Organics'!Q134</f>
        <v>548.16999999999996</v>
      </c>
      <c r="M135" s="122">
        <f>'App 5-Organics'!J134+'App 5-Organics'!N134+'App 5-Organics'!R134</f>
        <v>0</v>
      </c>
      <c r="N135" s="273">
        <f>'App 6-Residual Waste'!H134+'App 6-Residual Waste'!R134+'App 6-Residual Waste'!Y134</f>
        <v>8033</v>
      </c>
      <c r="O135" s="273">
        <f>'App 6-Residual Waste'!I134+'App 6-Residual Waste'!S134+'App 6-Residual Waste'!Z134</f>
        <v>1077</v>
      </c>
      <c r="P135" s="273">
        <f>'App 6-Residual Waste'!J134+'App 6-Residual Waste'!T134+'App 6-Residual Waste'!AA134</f>
        <v>6956</v>
      </c>
      <c r="Q135" s="272"/>
      <c r="R135" s="273">
        <f t="shared" si="16"/>
        <v>9589.17</v>
      </c>
      <c r="S135" s="273">
        <f t="shared" si="17"/>
        <v>2535.17</v>
      </c>
      <c r="T135" s="273">
        <f t="shared" si="18"/>
        <v>7054</v>
      </c>
      <c r="U135" s="274">
        <f t="shared" si="19"/>
        <v>0.26437846028384104</v>
      </c>
      <c r="W135" s="516">
        <f>(R135*1000)/'App 1-Services'!I133/52</f>
        <v>12.685362549674306</v>
      </c>
      <c r="X135" s="516">
        <f>(R135*1000)/'App 1-Services'!K133/52</f>
        <v>23.678366125400025</v>
      </c>
    </row>
    <row r="136" spans="1:24" ht="15.75" x14ac:dyDescent="0.25">
      <c r="A136" s="380" t="s">
        <v>356</v>
      </c>
      <c r="B136" s="456" t="s">
        <v>468</v>
      </c>
      <c r="C136" s="117">
        <v>7640</v>
      </c>
      <c r="D136" s="118" t="s">
        <v>28</v>
      </c>
      <c r="E136" s="119" t="s">
        <v>3</v>
      </c>
      <c r="F136" s="120">
        <v>10</v>
      </c>
      <c r="G136" s="121"/>
      <c r="H136" s="122">
        <f>'App 4-Recyclables'!H135+'App 4-Recyclables'!L135+'App 4-Recyclables'!P135</f>
        <v>514.72</v>
      </c>
      <c r="I136" s="122">
        <f>'App 4-Recyclables'!I135+'App 4-Recyclables'!M135+'App 4-Recyclables'!Q135</f>
        <v>492.72</v>
      </c>
      <c r="J136" s="122">
        <f>'App 4-Recyclables'!J135+'App 4-Recyclables'!N135+'App 4-Recyclables'!R135</f>
        <v>22</v>
      </c>
      <c r="K136" s="122">
        <f>'App 5-Organics'!H135+'App 5-Organics'!L135+'App 5-Organics'!P135</f>
        <v>0</v>
      </c>
      <c r="L136" s="122">
        <f>'App 5-Organics'!I135+'App 5-Organics'!M135+'App 5-Organics'!Q135</f>
        <v>0</v>
      </c>
      <c r="M136" s="122">
        <f>'App 5-Organics'!J135+'App 5-Organics'!N135+'App 5-Organics'!R135</f>
        <v>0</v>
      </c>
      <c r="N136" s="273">
        <f>'App 6-Residual Waste'!H135+'App 6-Residual Waste'!R135+'App 6-Residual Waste'!Y135</f>
        <v>4199</v>
      </c>
      <c r="O136" s="273">
        <f>'App 6-Residual Waste'!I135+'App 6-Residual Waste'!S135+'App 6-Residual Waste'!Z135</f>
        <v>58.199999999999818</v>
      </c>
      <c r="P136" s="273">
        <f>'App 6-Residual Waste'!J135+'App 6-Residual Waste'!T135+'App 6-Residual Waste'!AA135</f>
        <v>4140.8</v>
      </c>
      <c r="Q136" s="272"/>
      <c r="R136" s="273">
        <f t="shared" si="16"/>
        <v>4713.72</v>
      </c>
      <c r="S136" s="273">
        <f t="shared" si="17"/>
        <v>550.91999999999985</v>
      </c>
      <c r="T136" s="273">
        <f t="shared" si="18"/>
        <v>4162.8</v>
      </c>
      <c r="U136" s="274">
        <f t="shared" si="19"/>
        <v>0.11687584328301211</v>
      </c>
      <c r="W136" s="516">
        <f>(R136*1000)/'App 1-Services'!I134/52</f>
        <v>11.509454232917921</v>
      </c>
      <c r="X136" s="516">
        <f>(R136*1000)/'App 1-Services'!K134/52</f>
        <v>15.020457587151871</v>
      </c>
    </row>
    <row r="137" spans="1:24" ht="15.75" x14ac:dyDescent="0.25">
      <c r="A137" s="380" t="s">
        <v>343</v>
      </c>
      <c r="B137" s="456" t="s">
        <v>469</v>
      </c>
      <c r="C137" s="117">
        <v>7650</v>
      </c>
      <c r="D137" s="118" t="s">
        <v>27</v>
      </c>
      <c r="E137" s="119" t="s">
        <v>3</v>
      </c>
      <c r="F137" s="120">
        <v>10</v>
      </c>
      <c r="G137" s="121"/>
      <c r="H137" s="122">
        <f>'App 4-Recyclables'!H136+'App 4-Recyclables'!L136+'App 4-Recyclables'!P136</f>
        <v>776.7</v>
      </c>
      <c r="I137" s="122">
        <f>'App 4-Recyclables'!I136+'App 4-Recyclables'!M136+'App 4-Recyclables'!Q136</f>
        <v>750.7</v>
      </c>
      <c r="J137" s="122">
        <f>'App 4-Recyclables'!J136+'App 4-Recyclables'!N136+'App 4-Recyclables'!R136</f>
        <v>26</v>
      </c>
      <c r="K137" s="122">
        <f>'App 5-Organics'!H136+'App 5-Organics'!L136+'App 5-Organics'!P136</f>
        <v>18.2</v>
      </c>
      <c r="L137" s="122">
        <f>'App 5-Organics'!I136+'App 5-Organics'!M136+'App 5-Organics'!Q136</f>
        <v>18.2</v>
      </c>
      <c r="M137" s="122">
        <f>'App 5-Organics'!J136+'App 5-Organics'!N136+'App 5-Organics'!R136</f>
        <v>0</v>
      </c>
      <c r="N137" s="273">
        <f>'App 6-Residual Waste'!H136+'App 6-Residual Waste'!R136+'App 6-Residual Waste'!Y136</f>
        <v>1218.0999999999999</v>
      </c>
      <c r="O137" s="273">
        <f>'App 6-Residual Waste'!I136+'App 6-Residual Waste'!S136+'App 6-Residual Waste'!Z136</f>
        <v>0</v>
      </c>
      <c r="P137" s="273">
        <f>'App 6-Residual Waste'!J136+'App 6-Residual Waste'!T136+'App 6-Residual Waste'!AA136</f>
        <v>1218.0999999999999</v>
      </c>
      <c r="Q137" s="272"/>
      <c r="R137" s="273">
        <f t="shared" si="16"/>
        <v>2013</v>
      </c>
      <c r="S137" s="273">
        <f t="shared" si="17"/>
        <v>768.90000000000009</v>
      </c>
      <c r="T137" s="273">
        <f t="shared" si="18"/>
        <v>1244.0999999999999</v>
      </c>
      <c r="U137" s="274">
        <f t="shared" si="19"/>
        <v>0.38196721311475412</v>
      </c>
      <c r="W137" s="516">
        <f>(R137*1000)/'App 1-Services'!I135/52</f>
        <v>6.0382995572513591</v>
      </c>
      <c r="X137" s="516">
        <f>(R137*1000)/'App 1-Services'!K135/52</f>
        <v>13.118108594218388</v>
      </c>
    </row>
    <row r="138" spans="1:24" ht="15.75" x14ac:dyDescent="0.25">
      <c r="A138" s="380" t="s">
        <v>341</v>
      </c>
      <c r="B138" s="456" t="s">
        <v>393</v>
      </c>
      <c r="C138" s="117">
        <v>7700</v>
      </c>
      <c r="D138" s="118" t="s">
        <v>26</v>
      </c>
      <c r="E138" s="119" t="s">
        <v>3</v>
      </c>
      <c r="F138" s="120">
        <v>8</v>
      </c>
      <c r="G138" s="121"/>
      <c r="H138" s="122">
        <f>'App 4-Recyclables'!H137+'App 4-Recyclables'!L137+'App 4-Recyclables'!P137</f>
        <v>40</v>
      </c>
      <c r="I138" s="122">
        <f>'App 4-Recyclables'!I137+'App 4-Recyclables'!M137+'App 4-Recyclables'!Q137</f>
        <v>10</v>
      </c>
      <c r="J138" s="122">
        <f>'App 4-Recyclables'!J137+'App 4-Recyclables'!N137+'App 4-Recyclables'!R137</f>
        <v>30</v>
      </c>
      <c r="K138" s="122">
        <f>'App 5-Organics'!H137+'App 5-Organics'!L137+'App 5-Organics'!P137</f>
        <v>0</v>
      </c>
      <c r="L138" s="122">
        <f>'App 5-Organics'!I137+'App 5-Organics'!M137+'App 5-Organics'!Q137</f>
        <v>0</v>
      </c>
      <c r="M138" s="122">
        <f>'App 5-Organics'!J137+'App 5-Organics'!N137+'App 5-Organics'!R137</f>
        <v>0</v>
      </c>
      <c r="N138" s="273">
        <f>'App 6-Residual Waste'!H137+'App 6-Residual Waste'!R137+'App 6-Residual Waste'!Y137</f>
        <v>240</v>
      </c>
      <c r="O138" s="273">
        <f>'App 6-Residual Waste'!I137+'App 6-Residual Waste'!S137+'App 6-Residual Waste'!Z137</f>
        <v>0</v>
      </c>
      <c r="P138" s="273">
        <f>'App 6-Residual Waste'!J137+'App 6-Residual Waste'!T137+'App 6-Residual Waste'!AA137</f>
        <v>240</v>
      </c>
      <c r="Q138" s="272"/>
      <c r="R138" s="273">
        <f t="shared" si="16"/>
        <v>280</v>
      </c>
      <c r="S138" s="273">
        <f t="shared" si="17"/>
        <v>10</v>
      </c>
      <c r="T138" s="273">
        <f t="shared" si="18"/>
        <v>270</v>
      </c>
      <c r="U138" s="274">
        <f t="shared" si="19"/>
        <v>3.5714285714285712E-2</v>
      </c>
      <c r="W138" s="516">
        <f>(R138*1000)/'App 1-Services'!I136/52</f>
        <v>4.7150747676141727</v>
      </c>
      <c r="X138" s="516">
        <f>(R138*1000)/'App 1-Services'!K136/52</f>
        <v>10.76923076923077</v>
      </c>
    </row>
    <row r="139" spans="1:24" ht="15.75" x14ac:dyDescent="0.25">
      <c r="A139" s="380" t="s">
        <v>362</v>
      </c>
      <c r="B139" s="456" t="s">
        <v>470</v>
      </c>
      <c r="C139" s="117">
        <v>7750</v>
      </c>
      <c r="D139" s="118" t="s">
        <v>25</v>
      </c>
      <c r="E139" s="119" t="s">
        <v>3</v>
      </c>
      <c r="F139" s="120">
        <v>4</v>
      </c>
      <c r="G139" s="121"/>
      <c r="H139" s="122">
        <f>'App 4-Recyclables'!H138+'App 4-Recyclables'!L138+'App 4-Recyclables'!P138</f>
        <v>11046</v>
      </c>
      <c r="I139" s="122">
        <f>'App 4-Recyclables'!I138+'App 4-Recyclables'!M138+'App 4-Recyclables'!Q138</f>
        <v>6800</v>
      </c>
      <c r="J139" s="122">
        <f>'App 4-Recyclables'!J138+'App 4-Recyclables'!N138+'App 4-Recyclables'!R138</f>
        <v>4246</v>
      </c>
      <c r="K139" s="122">
        <f>'App 5-Organics'!H138+'App 5-Organics'!L138+'App 5-Organics'!P138</f>
        <v>8061</v>
      </c>
      <c r="L139" s="122">
        <f>'App 5-Organics'!I138+'App 5-Organics'!M138+'App 5-Organics'!Q138</f>
        <v>0</v>
      </c>
      <c r="M139" s="122">
        <f>'App 5-Organics'!J138+'App 5-Organics'!N138+'App 5-Organics'!R138</f>
        <v>8061</v>
      </c>
      <c r="N139" s="273">
        <f>'App 6-Residual Waste'!H138+'App 6-Residual Waste'!R138+'App 6-Residual Waste'!Y138</f>
        <v>13290</v>
      </c>
      <c r="O139" s="273">
        <f>'App 6-Residual Waste'!I138+'App 6-Residual Waste'!S138+'App 6-Residual Waste'!Z138</f>
        <v>0</v>
      </c>
      <c r="P139" s="273">
        <f>'App 6-Residual Waste'!J138+'App 6-Residual Waste'!T138+'App 6-Residual Waste'!AA138</f>
        <v>13290</v>
      </c>
      <c r="Q139" s="272"/>
      <c r="R139" s="273">
        <f t="shared" si="16"/>
        <v>32397</v>
      </c>
      <c r="S139" s="273">
        <f t="shared" si="17"/>
        <v>6800</v>
      </c>
      <c r="T139" s="273">
        <f t="shared" si="18"/>
        <v>25597</v>
      </c>
      <c r="U139" s="274">
        <f t="shared" si="19"/>
        <v>0.20989597802265642</v>
      </c>
      <c r="W139" s="516">
        <f>(R139*1000)/'App 1-Services'!I137/52</f>
        <v>9.8224637505396792</v>
      </c>
      <c r="X139" s="516">
        <f>(R139*1000)/'App 1-Services'!K137/52</f>
        <v>26.097232470541233</v>
      </c>
    </row>
    <row r="140" spans="1:24" ht="15.75" x14ac:dyDescent="0.25">
      <c r="A140" s="380" t="s">
        <v>341</v>
      </c>
      <c r="B140" s="456" t="s">
        <v>438</v>
      </c>
      <c r="C140" s="117">
        <v>7800</v>
      </c>
      <c r="D140" s="118" t="s">
        <v>24</v>
      </c>
      <c r="E140" s="119" t="s">
        <v>3</v>
      </c>
      <c r="F140" s="120">
        <v>9</v>
      </c>
      <c r="G140" s="121"/>
      <c r="H140" s="122">
        <f>'App 4-Recyclables'!H139+'App 4-Recyclables'!L139+'App 4-Recyclables'!P139</f>
        <v>387.74</v>
      </c>
      <c r="I140" s="122">
        <f>'App 4-Recyclables'!I139+'App 4-Recyclables'!M139+'App 4-Recyclables'!Q139</f>
        <v>365.74</v>
      </c>
      <c r="J140" s="122">
        <f>'App 4-Recyclables'!J139+'App 4-Recyclables'!N139+'App 4-Recyclables'!R139</f>
        <v>22</v>
      </c>
      <c r="K140" s="122">
        <f>'App 5-Organics'!H139+'App 5-Organics'!L139+'App 5-Organics'!P139</f>
        <v>174.11</v>
      </c>
      <c r="L140" s="122">
        <f>'App 5-Organics'!I139+'App 5-Organics'!M139+'App 5-Organics'!Q139</f>
        <v>174.11</v>
      </c>
      <c r="M140" s="122">
        <f>'App 5-Organics'!J139+'App 5-Organics'!N139+'App 5-Organics'!R139</f>
        <v>0</v>
      </c>
      <c r="N140" s="273">
        <f>'App 6-Residual Waste'!H139+'App 6-Residual Waste'!R139+'App 6-Residual Waste'!Y139</f>
        <v>2924</v>
      </c>
      <c r="O140" s="273">
        <f>'App 6-Residual Waste'!I139+'App 6-Residual Waste'!S139+'App 6-Residual Waste'!Z139</f>
        <v>0</v>
      </c>
      <c r="P140" s="273">
        <f>'App 6-Residual Waste'!J139+'App 6-Residual Waste'!T139+'App 6-Residual Waste'!AA139</f>
        <v>2924</v>
      </c>
      <c r="Q140" s="272"/>
      <c r="R140" s="273">
        <f t="shared" si="16"/>
        <v>3485.85</v>
      </c>
      <c r="S140" s="273">
        <f t="shared" si="17"/>
        <v>539.85</v>
      </c>
      <c r="T140" s="273">
        <f t="shared" si="18"/>
        <v>2946</v>
      </c>
      <c r="U140" s="274">
        <f t="shared" si="19"/>
        <v>0.15486897026550198</v>
      </c>
      <c r="W140" s="516">
        <f>(R140*1000)/'App 1-Services'!I138/52</f>
        <v>16.813538230016785</v>
      </c>
      <c r="X140" s="516">
        <f>(R140*1000)/'App 1-Services'!K138/52</f>
        <v>23.41445229587039</v>
      </c>
    </row>
    <row r="141" spans="1:24" ht="15.75" x14ac:dyDescent="0.25">
      <c r="A141" s="380" t="s">
        <v>343</v>
      </c>
      <c r="B141" s="456" t="s">
        <v>471</v>
      </c>
      <c r="C141" s="117">
        <v>7850</v>
      </c>
      <c r="D141" s="118" t="s">
        <v>23</v>
      </c>
      <c r="E141" s="119" t="s">
        <v>3</v>
      </c>
      <c r="F141" s="120">
        <v>9</v>
      </c>
      <c r="G141" s="121"/>
      <c r="H141" s="122">
        <f>'App 4-Recyclables'!H140+'App 4-Recyclables'!L140+'App 4-Recyclables'!P140</f>
        <v>327.85</v>
      </c>
      <c r="I141" s="122">
        <f>'App 4-Recyclables'!I140+'App 4-Recyclables'!M140+'App 4-Recyclables'!Q140</f>
        <v>280.3</v>
      </c>
      <c r="J141" s="122">
        <f>'App 4-Recyclables'!J140+'App 4-Recyclables'!N140+'App 4-Recyclables'!R140</f>
        <v>47.55</v>
      </c>
      <c r="K141" s="122">
        <f>'App 5-Organics'!H140+'App 5-Organics'!L140+'App 5-Organics'!P140</f>
        <v>892.06</v>
      </c>
      <c r="L141" s="122">
        <f>'App 5-Organics'!I140+'App 5-Organics'!M140+'App 5-Organics'!Q140</f>
        <v>838</v>
      </c>
      <c r="M141" s="122">
        <f>'App 5-Organics'!J140+'App 5-Organics'!N140+'App 5-Organics'!R140</f>
        <v>54.06</v>
      </c>
      <c r="N141" s="273">
        <f>'App 6-Residual Waste'!H140+'App 6-Residual Waste'!R140+'App 6-Residual Waste'!Y140</f>
        <v>1127.9000000000001</v>
      </c>
      <c r="O141" s="273">
        <f>'App 6-Residual Waste'!I140+'App 6-Residual Waste'!S140+'App 6-Residual Waste'!Z140</f>
        <v>360.95999999999992</v>
      </c>
      <c r="P141" s="273">
        <f>'App 6-Residual Waste'!J140+'App 6-Residual Waste'!T140+'App 6-Residual Waste'!AA140</f>
        <v>766.94</v>
      </c>
      <c r="Q141" s="272"/>
      <c r="R141" s="273">
        <f t="shared" si="16"/>
        <v>2347.81</v>
      </c>
      <c r="S141" s="273">
        <f t="shared" si="17"/>
        <v>1479.2599999999998</v>
      </c>
      <c r="T141" s="273">
        <f t="shared" si="18"/>
        <v>868.55000000000007</v>
      </c>
      <c r="U141" s="274">
        <f t="shared" si="19"/>
        <v>0.63005950225955243</v>
      </c>
      <c r="W141" s="516">
        <f>(R141*1000)/'App 1-Services'!I139/52</f>
        <v>14.735702450291225</v>
      </c>
      <c r="X141" s="516">
        <f>(R141*1000)/'App 1-Services'!K139/52</f>
        <v>21.117957113045978</v>
      </c>
    </row>
    <row r="142" spans="1:24" ht="15.75" x14ac:dyDescent="0.25">
      <c r="A142" s="380" t="s">
        <v>353</v>
      </c>
      <c r="B142" s="456" t="s">
        <v>472</v>
      </c>
      <c r="C142" s="117">
        <v>7900</v>
      </c>
      <c r="D142" s="118" t="s">
        <v>22</v>
      </c>
      <c r="E142" s="119" t="s">
        <v>3</v>
      </c>
      <c r="F142" s="120">
        <v>10</v>
      </c>
      <c r="G142" s="121"/>
      <c r="H142" s="122">
        <f>'App 4-Recyclables'!H141+'App 4-Recyclables'!L141+'App 4-Recyclables'!P141</f>
        <v>0</v>
      </c>
      <c r="I142" s="122">
        <f>'App 4-Recyclables'!I141+'App 4-Recyclables'!M141+'App 4-Recyclables'!Q141</f>
        <v>0</v>
      </c>
      <c r="J142" s="122">
        <f>'App 4-Recyclables'!J141+'App 4-Recyclables'!N141+'App 4-Recyclables'!R141</f>
        <v>0</v>
      </c>
      <c r="K142" s="122">
        <f>'App 5-Organics'!H141+'App 5-Organics'!L141+'App 5-Organics'!P141</f>
        <v>0</v>
      </c>
      <c r="L142" s="122">
        <f>'App 5-Organics'!I141+'App 5-Organics'!M141+'App 5-Organics'!Q141</f>
        <v>0</v>
      </c>
      <c r="M142" s="122">
        <f>'App 5-Organics'!J141+'App 5-Organics'!N141+'App 5-Organics'!R141</f>
        <v>0</v>
      </c>
      <c r="N142" s="273">
        <f>'App 6-Residual Waste'!H141+'App 6-Residual Waste'!R141+'App 6-Residual Waste'!Y141</f>
        <v>1812</v>
      </c>
      <c r="O142" s="273">
        <f>'App 6-Residual Waste'!I141+'App 6-Residual Waste'!S141+'App 6-Residual Waste'!Z141</f>
        <v>0</v>
      </c>
      <c r="P142" s="273">
        <f>'App 6-Residual Waste'!J141+'App 6-Residual Waste'!T141+'App 6-Residual Waste'!AA141</f>
        <v>1812</v>
      </c>
      <c r="Q142" s="272"/>
      <c r="R142" s="273">
        <f t="shared" si="16"/>
        <v>1812</v>
      </c>
      <c r="S142" s="273">
        <f t="shared" si="17"/>
        <v>0</v>
      </c>
      <c r="T142" s="273">
        <f t="shared" si="18"/>
        <v>1812</v>
      </c>
      <c r="U142" s="274">
        <f t="shared" si="19"/>
        <v>0</v>
      </c>
      <c r="W142" s="516">
        <f>(R142*1000)/'App 1-Services'!I140/52</f>
        <v>5.131225717295516</v>
      </c>
      <c r="X142" s="516">
        <f>(R142*1000)/'App 1-Services'!K140/52</f>
        <v>9.5889251090131662</v>
      </c>
    </row>
    <row r="143" spans="1:24" ht="15.75" x14ac:dyDescent="0.25">
      <c r="A143" s="380" t="s">
        <v>353</v>
      </c>
      <c r="B143" s="456" t="s">
        <v>473</v>
      </c>
      <c r="C143" s="117">
        <v>7950</v>
      </c>
      <c r="D143" s="118" t="s">
        <v>21</v>
      </c>
      <c r="E143" s="119" t="s">
        <v>3</v>
      </c>
      <c r="F143" s="120">
        <v>9</v>
      </c>
      <c r="G143" s="121"/>
      <c r="H143" s="122">
        <f>'App 4-Recyclables'!H142+'App 4-Recyclables'!L142+'App 4-Recyclables'!P142</f>
        <v>150</v>
      </c>
      <c r="I143" s="122">
        <f>'App 4-Recyclables'!I142+'App 4-Recyclables'!M142+'App 4-Recyclables'!Q142</f>
        <v>149</v>
      </c>
      <c r="J143" s="122">
        <f>'App 4-Recyclables'!J142+'App 4-Recyclables'!N142+'App 4-Recyclables'!R142</f>
        <v>1</v>
      </c>
      <c r="K143" s="122">
        <f>'App 5-Organics'!H142+'App 5-Organics'!L142+'App 5-Organics'!P142</f>
        <v>650</v>
      </c>
      <c r="L143" s="122">
        <f>'App 5-Organics'!I142+'App 5-Organics'!M142+'App 5-Organics'!Q142</f>
        <v>650</v>
      </c>
      <c r="M143" s="122">
        <f>'App 5-Organics'!J142+'App 5-Organics'!N142+'App 5-Organics'!R142</f>
        <v>0</v>
      </c>
      <c r="N143" s="273">
        <f>'App 6-Residual Waste'!H142+'App 6-Residual Waste'!R142+'App 6-Residual Waste'!Y142</f>
        <v>1240</v>
      </c>
      <c r="O143" s="273">
        <f>'App 6-Residual Waste'!I142+'App 6-Residual Waste'!S142+'App 6-Residual Waste'!Z142</f>
        <v>0</v>
      </c>
      <c r="P143" s="273">
        <f>'App 6-Residual Waste'!J142+'App 6-Residual Waste'!T142+'App 6-Residual Waste'!AA142</f>
        <v>1240</v>
      </c>
      <c r="Q143" s="272"/>
      <c r="R143" s="273">
        <f t="shared" si="16"/>
        <v>2040</v>
      </c>
      <c r="S143" s="273">
        <f t="shared" si="17"/>
        <v>799</v>
      </c>
      <c r="T143" s="273">
        <f t="shared" si="18"/>
        <v>1241</v>
      </c>
      <c r="U143" s="274">
        <f t="shared" si="19"/>
        <v>0.39166666666666666</v>
      </c>
      <c r="W143" s="516">
        <f>(R143*1000)/'App 1-Services'!I141/52</f>
        <v>13.523188290509903</v>
      </c>
      <c r="X143" s="517">
        <f>(R143*1000)/'App 1-Services'!K141/52</f>
        <v>45.248868778280546</v>
      </c>
    </row>
    <row r="144" spans="1:24" ht="15.75" x14ac:dyDescent="0.25">
      <c r="A144" s="380"/>
      <c r="B144" s="456" t="s">
        <v>434</v>
      </c>
      <c r="C144" s="117">
        <v>8000</v>
      </c>
      <c r="D144" s="126" t="s">
        <v>20</v>
      </c>
      <c r="E144" s="119" t="s">
        <v>8</v>
      </c>
      <c r="F144" s="120">
        <v>3</v>
      </c>
      <c r="G144" s="121"/>
      <c r="H144" s="122">
        <f>'App 4-Recyclables'!H143+'App 4-Recyclables'!L143+'App 4-Recyclables'!P143</f>
        <v>17363</v>
      </c>
      <c r="I144" s="122">
        <f>'App 4-Recyclables'!I143+'App 4-Recyclables'!M143+'App 4-Recyclables'!Q143</f>
        <v>16097.75</v>
      </c>
      <c r="J144" s="122">
        <f>'App 4-Recyclables'!J143+'App 4-Recyclables'!N143+'App 4-Recyclables'!R143</f>
        <v>1265.25</v>
      </c>
      <c r="K144" s="122">
        <f>'App 5-Organics'!H143+'App 5-Organics'!L143+'App 5-Organics'!P143</f>
        <v>21525</v>
      </c>
      <c r="L144" s="122">
        <f>'App 5-Organics'!I143+'App 5-Organics'!M143+'App 5-Organics'!Q143</f>
        <v>21525</v>
      </c>
      <c r="M144" s="122">
        <f>'App 5-Organics'!J143+'App 5-Organics'!N143+'App 5-Organics'!R143</f>
        <v>0</v>
      </c>
      <c r="N144" s="273">
        <f>'App 6-Residual Waste'!H143+'App 6-Residual Waste'!R143+'App 6-Residual Waste'!Y143</f>
        <v>35637</v>
      </c>
      <c r="O144" s="273">
        <f>'App 6-Residual Waste'!I143+'App 6-Residual Waste'!S143+'App 6-Residual Waste'!Z143</f>
        <v>0</v>
      </c>
      <c r="P144" s="273">
        <f>'App 6-Residual Waste'!J143+'App 6-Residual Waste'!T143+'App 6-Residual Waste'!AA143</f>
        <v>35637</v>
      </c>
      <c r="Q144" s="272"/>
      <c r="R144" s="273">
        <f t="shared" si="16"/>
        <v>74525</v>
      </c>
      <c r="S144" s="273">
        <f t="shared" si="17"/>
        <v>37622.75</v>
      </c>
      <c r="T144" s="273">
        <f t="shared" si="18"/>
        <v>36902.25</v>
      </c>
      <c r="U144" s="274">
        <f t="shared" si="19"/>
        <v>0.50483394833948336</v>
      </c>
      <c r="W144" s="516">
        <f>(R144*1000)/'App 1-Services'!I142/52</f>
        <v>9.1463758873917591</v>
      </c>
      <c r="X144" s="516">
        <f>(R144*1000)/'App 1-Services'!K142/52</f>
        <v>24.488638454703658</v>
      </c>
    </row>
    <row r="145" spans="1:24" ht="15.75" x14ac:dyDescent="0.25">
      <c r="A145" s="380" t="s">
        <v>353</v>
      </c>
      <c r="B145" s="456" t="s">
        <v>474</v>
      </c>
      <c r="C145" s="117">
        <v>8020</v>
      </c>
      <c r="D145" s="118" t="s">
        <v>19</v>
      </c>
      <c r="E145" s="119" t="s">
        <v>3</v>
      </c>
      <c r="F145" s="120">
        <v>11</v>
      </c>
      <c r="G145" s="121"/>
      <c r="H145" s="122">
        <f>'App 4-Recyclables'!H144+'App 4-Recyclables'!L144+'App 4-Recyclables'!P144</f>
        <v>890</v>
      </c>
      <c r="I145" s="122">
        <f>'App 4-Recyclables'!I144+'App 4-Recyclables'!M144+'App 4-Recyclables'!Q144</f>
        <v>852.98</v>
      </c>
      <c r="J145" s="122">
        <f>'App 4-Recyclables'!J144+'App 4-Recyclables'!N144+'App 4-Recyclables'!R144</f>
        <v>37.020000000000003</v>
      </c>
      <c r="K145" s="122">
        <f>'App 5-Organics'!H144+'App 5-Organics'!L144+'App 5-Organics'!P144</f>
        <v>0</v>
      </c>
      <c r="L145" s="122">
        <f>'App 5-Organics'!I144+'App 5-Organics'!M144+'App 5-Organics'!Q144</f>
        <v>0</v>
      </c>
      <c r="M145" s="122">
        <f>'App 5-Organics'!J144+'App 5-Organics'!N144+'App 5-Organics'!R144</f>
        <v>0</v>
      </c>
      <c r="N145" s="273">
        <f>'App 6-Residual Waste'!H144+'App 6-Residual Waste'!R144+'App 6-Residual Waste'!Y144</f>
        <v>1760</v>
      </c>
      <c r="O145" s="273">
        <f>'App 6-Residual Waste'!I144+'App 6-Residual Waste'!S144+'App 6-Residual Waste'!Z144</f>
        <v>0</v>
      </c>
      <c r="P145" s="273">
        <f>'App 6-Residual Waste'!J144+'App 6-Residual Waste'!T144+'App 6-Residual Waste'!AA144</f>
        <v>1760</v>
      </c>
      <c r="Q145" s="272"/>
      <c r="R145" s="273">
        <f t="shared" si="16"/>
        <v>2650</v>
      </c>
      <c r="S145" s="273">
        <f t="shared" si="17"/>
        <v>852.98</v>
      </c>
      <c r="T145" s="273">
        <f t="shared" si="18"/>
        <v>1797.02</v>
      </c>
      <c r="U145" s="274">
        <f t="shared" si="19"/>
        <v>0.32187924528301887</v>
      </c>
      <c r="W145" s="516">
        <f>(R145*1000)/'App 1-Services'!I143/52</f>
        <v>5.2386449898785425</v>
      </c>
      <c r="X145" s="516">
        <f>(R145*1000)/'App 1-Services'!K143/52</f>
        <v>8.3311326567824846</v>
      </c>
    </row>
    <row r="146" spans="1:24" ht="15.75" x14ac:dyDescent="0.25">
      <c r="A146" s="380" t="s">
        <v>345</v>
      </c>
      <c r="B146" s="456" t="s">
        <v>475</v>
      </c>
      <c r="C146" s="117">
        <v>8050</v>
      </c>
      <c r="D146" s="118" t="s">
        <v>18</v>
      </c>
      <c r="E146" s="119" t="s">
        <v>8</v>
      </c>
      <c r="F146" s="120">
        <v>2</v>
      </c>
      <c r="G146" s="121"/>
      <c r="H146" s="122">
        <f>'App 4-Recyclables'!H145+'App 4-Recyclables'!L145+'App 4-Recyclables'!P145</f>
        <v>7006.8700000000008</v>
      </c>
      <c r="I146" s="122">
        <f>'App 4-Recyclables'!I145+'App 4-Recyclables'!M145+'App 4-Recyclables'!Q145</f>
        <v>6585.5700000000006</v>
      </c>
      <c r="J146" s="122">
        <f>'App 4-Recyclables'!J145+'App 4-Recyclables'!N145+'App 4-Recyclables'!R145</f>
        <v>421.3</v>
      </c>
      <c r="K146" s="122">
        <f>'App 5-Organics'!H145+'App 5-Organics'!L145+'App 5-Organics'!P145</f>
        <v>2336.06</v>
      </c>
      <c r="L146" s="122">
        <f>'App 5-Organics'!I145+'App 5-Organics'!M145+'App 5-Organics'!Q145</f>
        <v>2336.06</v>
      </c>
      <c r="M146" s="122">
        <f>'App 5-Organics'!J145+'App 5-Organics'!N145+'App 5-Organics'!R145</f>
        <v>0</v>
      </c>
      <c r="N146" s="273">
        <f>'App 6-Residual Waste'!H145+'App 6-Residual Waste'!R145+'App 6-Residual Waste'!Y145</f>
        <v>16731.72</v>
      </c>
      <c r="O146" s="273">
        <f>'App 6-Residual Waste'!I145+'App 6-Residual Waste'!S145+'App 6-Residual Waste'!Z145</f>
        <v>0</v>
      </c>
      <c r="P146" s="273">
        <f>'App 6-Residual Waste'!J145+'App 6-Residual Waste'!T145+'App 6-Residual Waste'!AA145</f>
        <v>16731.72</v>
      </c>
      <c r="Q146" s="272"/>
      <c r="R146" s="273">
        <f t="shared" si="16"/>
        <v>26074.65</v>
      </c>
      <c r="S146" s="273">
        <f t="shared" si="17"/>
        <v>8921.630000000001</v>
      </c>
      <c r="T146" s="273">
        <f t="shared" si="18"/>
        <v>17153.02</v>
      </c>
      <c r="U146" s="274">
        <f t="shared" si="19"/>
        <v>0.34215722933960763</v>
      </c>
      <c r="W146" s="516">
        <f>(R146*1000)/'App 1-Services'!I144/52</f>
        <v>6.8974205549330385</v>
      </c>
      <c r="X146" s="516">
        <f>(R146*1000)/'App 1-Services'!K144/52</f>
        <v>16.502191039395672</v>
      </c>
    </row>
    <row r="147" spans="1:24" ht="15.75" x14ac:dyDescent="0.25">
      <c r="A147" s="380" t="s">
        <v>353</v>
      </c>
      <c r="B147" s="456" t="s">
        <v>476</v>
      </c>
      <c r="C147" s="117">
        <v>8100</v>
      </c>
      <c r="D147" s="118" t="s">
        <v>17</v>
      </c>
      <c r="E147" s="119" t="s">
        <v>3</v>
      </c>
      <c r="F147" s="120">
        <v>9</v>
      </c>
      <c r="G147" s="121"/>
      <c r="H147" s="122">
        <f>'App 4-Recyclables'!H146+'App 4-Recyclables'!L146+'App 4-Recyclables'!P146</f>
        <v>928.91</v>
      </c>
      <c r="I147" s="122">
        <f>'App 4-Recyclables'!I146+'App 4-Recyclables'!M146+'App 4-Recyclables'!Q146</f>
        <v>913.18</v>
      </c>
      <c r="J147" s="122">
        <f>'App 4-Recyclables'!J146+'App 4-Recyclables'!N146+'App 4-Recyclables'!R146</f>
        <v>15.73</v>
      </c>
      <c r="K147" s="122">
        <f>'App 5-Organics'!H146+'App 5-Organics'!L146+'App 5-Organics'!P146</f>
        <v>221.13</v>
      </c>
      <c r="L147" s="122">
        <f>'App 5-Organics'!I146+'App 5-Organics'!M146+'App 5-Organics'!Q146</f>
        <v>0</v>
      </c>
      <c r="M147" s="122">
        <f>'App 5-Organics'!J146+'App 5-Organics'!N146+'App 5-Organics'!R146</f>
        <v>221.13</v>
      </c>
      <c r="N147" s="273">
        <f>'App 6-Residual Waste'!H146+'App 6-Residual Waste'!R146+'App 6-Residual Waste'!Y146</f>
        <v>1214</v>
      </c>
      <c r="O147" s="273">
        <f>'App 6-Residual Waste'!I146+'App 6-Residual Waste'!S146+'App 6-Residual Waste'!Z146</f>
        <v>0</v>
      </c>
      <c r="P147" s="273">
        <f>'App 6-Residual Waste'!J146+'App 6-Residual Waste'!T146+'App 6-Residual Waste'!AA146</f>
        <v>1214</v>
      </c>
      <c r="Q147" s="272"/>
      <c r="R147" s="273">
        <f t="shared" si="16"/>
        <v>2364.04</v>
      </c>
      <c r="S147" s="273">
        <f t="shared" si="17"/>
        <v>913.18</v>
      </c>
      <c r="T147" s="273">
        <f t="shared" si="18"/>
        <v>1450.86</v>
      </c>
      <c r="U147" s="274">
        <f t="shared" si="19"/>
        <v>0.38627941997597331</v>
      </c>
      <c r="W147" s="516">
        <f>(R147*1000)/'App 1-Services'!I145/52</f>
        <v>12.283790243801052</v>
      </c>
      <c r="X147" s="516">
        <f>(R147*1000)/'App 1-Services'!K145/52</f>
        <v>17.539470560303894</v>
      </c>
    </row>
    <row r="148" spans="1:24" ht="15.75" x14ac:dyDescent="0.25">
      <c r="A148" s="380" t="s">
        <v>353</v>
      </c>
      <c r="B148" s="456" t="s">
        <v>395</v>
      </c>
      <c r="C148" s="117">
        <v>8150</v>
      </c>
      <c r="D148" s="118" t="s">
        <v>16</v>
      </c>
      <c r="E148" s="119" t="s">
        <v>3</v>
      </c>
      <c r="F148" s="120">
        <v>10</v>
      </c>
      <c r="G148" s="121"/>
      <c r="H148" s="122">
        <f>'App 4-Recyclables'!H147+'App 4-Recyclables'!L147+'App 4-Recyclables'!P147</f>
        <v>959</v>
      </c>
      <c r="I148" s="122">
        <f>'App 4-Recyclables'!I147+'App 4-Recyclables'!M147+'App 4-Recyclables'!Q147</f>
        <v>951</v>
      </c>
      <c r="J148" s="122">
        <f>'App 4-Recyclables'!J147+'App 4-Recyclables'!N147+'App 4-Recyclables'!R147</f>
        <v>8</v>
      </c>
      <c r="K148" s="122">
        <f>'App 5-Organics'!H147+'App 5-Organics'!L147+'App 5-Organics'!P147</f>
        <v>10</v>
      </c>
      <c r="L148" s="122">
        <f>'App 5-Organics'!I147+'App 5-Organics'!M147+'App 5-Organics'!Q147</f>
        <v>0</v>
      </c>
      <c r="M148" s="122">
        <f>'App 5-Organics'!J147+'App 5-Organics'!N147+'App 5-Organics'!R147</f>
        <v>10</v>
      </c>
      <c r="N148" s="273">
        <f>'App 6-Residual Waste'!H147+'App 6-Residual Waste'!R147+'App 6-Residual Waste'!Y147</f>
        <v>5980</v>
      </c>
      <c r="O148" s="273">
        <f>'App 6-Residual Waste'!I147+'App 6-Residual Waste'!S147+'App 6-Residual Waste'!Z147</f>
        <v>0</v>
      </c>
      <c r="P148" s="273">
        <f>'App 6-Residual Waste'!J147+'App 6-Residual Waste'!T147+'App 6-Residual Waste'!AA147</f>
        <v>5980</v>
      </c>
      <c r="Q148" s="272"/>
      <c r="R148" s="273">
        <f t="shared" si="16"/>
        <v>6949</v>
      </c>
      <c r="S148" s="273">
        <f t="shared" si="17"/>
        <v>951</v>
      </c>
      <c r="T148" s="273">
        <f t="shared" si="18"/>
        <v>5998</v>
      </c>
      <c r="U148" s="274">
        <f t="shared" si="19"/>
        <v>0.13685422362929919</v>
      </c>
      <c r="W148" s="516">
        <f>(R148*1000)/'App 1-Services'!I146/52</f>
        <v>14.728823474552561</v>
      </c>
      <c r="X148" s="516">
        <f>(R148*1000)/'App 1-Services'!K146/52</f>
        <v>27.604754262469612</v>
      </c>
    </row>
    <row r="149" spans="1:24" ht="15.75" x14ac:dyDescent="0.25">
      <c r="A149" s="380" t="s">
        <v>341</v>
      </c>
      <c r="B149" s="456" t="s">
        <v>477</v>
      </c>
      <c r="C149" s="117">
        <v>8200</v>
      </c>
      <c r="D149" s="118" t="s">
        <v>15</v>
      </c>
      <c r="E149" s="119" t="s">
        <v>3</v>
      </c>
      <c r="F149" s="120">
        <v>10</v>
      </c>
      <c r="G149" s="121"/>
      <c r="H149" s="122">
        <f>'App 4-Recyclables'!H148+'App 4-Recyclables'!L148+'App 4-Recyclables'!P148</f>
        <v>38.880000000000003</v>
      </c>
      <c r="I149" s="122">
        <f>'App 4-Recyclables'!I148+'App 4-Recyclables'!M148+'App 4-Recyclables'!Q148</f>
        <v>32.880000000000003</v>
      </c>
      <c r="J149" s="122">
        <f>'App 4-Recyclables'!J148+'App 4-Recyclables'!N148+'App 4-Recyclables'!R148</f>
        <v>6</v>
      </c>
      <c r="K149" s="122">
        <f>'App 5-Organics'!H148+'App 5-Organics'!L148+'App 5-Organics'!P148</f>
        <v>470</v>
      </c>
      <c r="L149" s="122">
        <f>'App 5-Organics'!I148+'App 5-Organics'!M148+'App 5-Organics'!Q148</f>
        <v>470</v>
      </c>
      <c r="M149" s="122">
        <f>'App 5-Organics'!J148+'App 5-Organics'!N148+'App 5-Organics'!R148</f>
        <v>0</v>
      </c>
      <c r="N149" s="273">
        <f>'App 6-Residual Waste'!H148+'App 6-Residual Waste'!R148+'App 6-Residual Waste'!Y148</f>
        <v>3792.08</v>
      </c>
      <c r="O149" s="273">
        <f>'App 6-Residual Waste'!I148+'App 6-Residual Waste'!S148+'App 6-Residual Waste'!Z148</f>
        <v>282.08</v>
      </c>
      <c r="P149" s="273">
        <f>'App 6-Residual Waste'!J148+'App 6-Residual Waste'!T148+'App 6-Residual Waste'!AA148</f>
        <v>3510</v>
      </c>
      <c r="Q149" s="272"/>
      <c r="R149" s="273">
        <f t="shared" si="16"/>
        <v>4300.96</v>
      </c>
      <c r="S149" s="273">
        <f t="shared" si="17"/>
        <v>784.96</v>
      </c>
      <c r="T149" s="273">
        <f t="shared" si="18"/>
        <v>3516</v>
      </c>
      <c r="U149" s="274">
        <f t="shared" si="19"/>
        <v>0.18250809121684461</v>
      </c>
      <c r="W149" s="516">
        <f>(R149*1000)/'App 1-Services'!I147/52</f>
        <v>12.016674303467852</v>
      </c>
      <c r="X149" s="516">
        <f>(R149*1000)/'App 1-Services'!K147/52</f>
        <v>21.73167872589838</v>
      </c>
    </row>
    <row r="150" spans="1:24" ht="15.75" x14ac:dyDescent="0.25">
      <c r="A150" s="380" t="s">
        <v>412</v>
      </c>
      <c r="B150" s="456" t="s">
        <v>478</v>
      </c>
      <c r="C150" s="117">
        <v>8250</v>
      </c>
      <c r="D150" s="118" t="s">
        <v>14</v>
      </c>
      <c r="E150" s="119" t="s">
        <v>8</v>
      </c>
      <c r="F150" s="120">
        <v>2</v>
      </c>
      <c r="G150" s="121"/>
      <c r="H150" s="122">
        <f>'App 4-Recyclables'!H149+'App 4-Recyclables'!L149+'App 4-Recyclables'!P149</f>
        <v>6974</v>
      </c>
      <c r="I150" s="122">
        <f>'App 4-Recyclables'!I149+'App 4-Recyclables'!M149+'App 4-Recyclables'!Q149</f>
        <v>6332</v>
      </c>
      <c r="J150" s="122">
        <f>'App 4-Recyclables'!J149+'App 4-Recyclables'!N149+'App 4-Recyclables'!R149</f>
        <v>642</v>
      </c>
      <c r="K150" s="122">
        <f>'App 5-Organics'!H149+'App 5-Organics'!L149+'App 5-Organics'!P149</f>
        <v>7244</v>
      </c>
      <c r="L150" s="122">
        <f>'App 5-Organics'!I149+'App 5-Organics'!M149+'App 5-Organics'!Q149</f>
        <v>7244</v>
      </c>
      <c r="M150" s="122">
        <f>'App 5-Organics'!J149+'App 5-Organics'!N149+'App 5-Organics'!R149</f>
        <v>0</v>
      </c>
      <c r="N150" s="273">
        <f>'App 6-Residual Waste'!H149+'App 6-Residual Waste'!R149+'App 6-Residual Waste'!Y149</f>
        <v>18400</v>
      </c>
      <c r="O150" s="273">
        <f>'App 6-Residual Waste'!I149+'App 6-Residual Waste'!S149+'App 6-Residual Waste'!Z149</f>
        <v>6549</v>
      </c>
      <c r="P150" s="273">
        <f>'App 6-Residual Waste'!J149+'App 6-Residual Waste'!T149+'App 6-Residual Waste'!AA149</f>
        <v>11851</v>
      </c>
      <c r="Q150" s="272"/>
      <c r="R150" s="273">
        <f t="shared" si="16"/>
        <v>32618</v>
      </c>
      <c r="S150" s="273">
        <f t="shared" si="17"/>
        <v>20125</v>
      </c>
      <c r="T150" s="273">
        <f t="shared" si="18"/>
        <v>12493</v>
      </c>
      <c r="U150" s="274">
        <f t="shared" si="19"/>
        <v>0.61699061867680427</v>
      </c>
      <c r="W150" s="516">
        <f>(R150*1000)/'App 1-Services'!I148/52</f>
        <v>8.2152766164081878</v>
      </c>
      <c r="X150" s="516">
        <f>(R150*1000)/'App 1-Services'!K148/52</f>
        <v>19.737861257685044</v>
      </c>
    </row>
    <row r="151" spans="1:24" ht="15.75" x14ac:dyDescent="0.25">
      <c r="A151" s="380" t="s">
        <v>420</v>
      </c>
      <c r="B151" s="456" t="s">
        <v>479</v>
      </c>
      <c r="C151" s="117">
        <v>8350</v>
      </c>
      <c r="D151" s="118" t="s">
        <v>13</v>
      </c>
      <c r="E151" s="119" t="s">
        <v>6</v>
      </c>
      <c r="F151" s="120">
        <v>4</v>
      </c>
      <c r="G151" s="121"/>
      <c r="H151" s="122">
        <f>'App 4-Recyclables'!H150+'App 4-Recyclables'!L150+'App 4-Recyclables'!P150</f>
        <v>9640.1499999999978</v>
      </c>
      <c r="I151" s="122">
        <f>'App 4-Recyclables'!I150+'App 4-Recyclables'!M150+'App 4-Recyclables'!Q150</f>
        <v>6979.0499999999984</v>
      </c>
      <c r="J151" s="122">
        <f>'App 4-Recyclables'!J150+'App 4-Recyclables'!N150+'App 4-Recyclables'!R150</f>
        <v>2661.1000000000004</v>
      </c>
      <c r="K151" s="122">
        <f>'App 5-Organics'!H150+'App 5-Organics'!L150+'App 5-Organics'!P150</f>
        <v>7283.73</v>
      </c>
      <c r="L151" s="122">
        <f>'App 5-Organics'!I150+'App 5-Organics'!M150+'App 5-Organics'!Q150</f>
        <v>7072.5599999999995</v>
      </c>
      <c r="M151" s="122">
        <f>'App 5-Organics'!J150+'App 5-Organics'!N150+'App 5-Organics'!R150</f>
        <v>211.17</v>
      </c>
      <c r="N151" s="273">
        <f>'App 6-Residual Waste'!H150+'App 6-Residual Waste'!R150+'App 6-Residual Waste'!Y150</f>
        <v>7532.8600000000006</v>
      </c>
      <c r="O151" s="273">
        <f>'App 6-Residual Waste'!I150+'App 6-Residual Waste'!S150+'App 6-Residual Waste'!Z150</f>
        <v>896.6699999999995</v>
      </c>
      <c r="P151" s="273">
        <f>'App 6-Residual Waste'!J150+'App 6-Residual Waste'!T150+'App 6-Residual Waste'!AA150</f>
        <v>6636.1900000000005</v>
      </c>
      <c r="Q151" s="272"/>
      <c r="R151" s="273">
        <f t="shared" si="16"/>
        <v>24456.739999999998</v>
      </c>
      <c r="S151" s="273">
        <f t="shared" si="17"/>
        <v>14948.279999999997</v>
      </c>
      <c r="T151" s="273">
        <f t="shared" si="18"/>
        <v>9508.4600000000009</v>
      </c>
      <c r="U151" s="274">
        <f t="shared" si="19"/>
        <v>0.61121310526259831</v>
      </c>
      <c r="W151" s="516">
        <f>(R151*1000)/'App 1-Services'!I149/52</f>
        <v>9.7926610118456523</v>
      </c>
      <c r="X151" s="516">
        <f>(R151*1000)/'App 1-Services'!K149/52</f>
        <v>18.867214500839335</v>
      </c>
    </row>
    <row r="152" spans="1:24" ht="15.75" x14ac:dyDescent="0.25">
      <c r="A152" s="380" t="s">
        <v>377</v>
      </c>
      <c r="B152" s="456" t="s">
        <v>480</v>
      </c>
      <c r="C152" s="117">
        <v>8400</v>
      </c>
      <c r="D152" s="118" t="s">
        <v>12</v>
      </c>
      <c r="E152" s="119" t="s">
        <v>11</v>
      </c>
      <c r="F152" s="120">
        <v>6</v>
      </c>
      <c r="G152" s="121"/>
      <c r="H152" s="122">
        <f>'App 4-Recyclables'!H151+'App 4-Recyclables'!L151+'App 4-Recyclables'!P151</f>
        <v>7849.99</v>
      </c>
      <c r="I152" s="122">
        <f>'App 4-Recyclables'!I151+'App 4-Recyclables'!M151+'App 4-Recyclables'!Q151</f>
        <v>7801.99</v>
      </c>
      <c r="J152" s="122">
        <f>'App 4-Recyclables'!J151+'App 4-Recyclables'!N151+'App 4-Recyclables'!R151</f>
        <v>48</v>
      </c>
      <c r="K152" s="122">
        <f>'App 5-Organics'!H151+'App 5-Organics'!L151+'App 5-Organics'!P151</f>
        <v>5909.9</v>
      </c>
      <c r="L152" s="122">
        <f>'App 5-Organics'!I151+'App 5-Organics'!M151+'App 5-Organics'!Q151</f>
        <v>5867.9</v>
      </c>
      <c r="M152" s="122">
        <f>'App 5-Organics'!J151+'App 5-Organics'!N151+'App 5-Organics'!R151</f>
        <v>42</v>
      </c>
      <c r="N152" s="273">
        <f>'App 6-Residual Waste'!H151+'App 6-Residual Waste'!R151+'App 6-Residual Waste'!Y151</f>
        <v>18748.240000000002</v>
      </c>
      <c r="O152" s="273">
        <f>'App 6-Residual Waste'!I151+'App 6-Residual Waste'!S151+'App 6-Residual Waste'!Z151</f>
        <v>4625.82</v>
      </c>
      <c r="P152" s="273">
        <f>'App 6-Residual Waste'!J151+'App 6-Residual Waste'!T151+'App 6-Residual Waste'!AA151</f>
        <v>14122.42</v>
      </c>
      <c r="Q152" s="272"/>
      <c r="R152" s="273">
        <f t="shared" si="16"/>
        <v>32508.13</v>
      </c>
      <c r="S152" s="273">
        <f t="shared" si="17"/>
        <v>18295.71</v>
      </c>
      <c r="T152" s="273">
        <f t="shared" si="18"/>
        <v>14212.42</v>
      </c>
      <c r="U152" s="274">
        <f t="shared" si="19"/>
        <v>0.56280413545780694</v>
      </c>
      <c r="W152" s="516">
        <f>(R152*1000)/'App 1-Services'!I150/52</f>
        <v>13.024904601409382</v>
      </c>
      <c r="X152" s="516">
        <f>(R152*1000)/'App 1-Services'!K150/52</f>
        <v>35.329547677527337</v>
      </c>
    </row>
    <row r="153" spans="1:24" ht="15.75" x14ac:dyDescent="0.25">
      <c r="A153" s="380" t="s">
        <v>420</v>
      </c>
      <c r="B153" s="456" t="s">
        <v>481</v>
      </c>
      <c r="C153" s="117">
        <v>8450</v>
      </c>
      <c r="D153" s="118" t="s">
        <v>10</v>
      </c>
      <c r="E153" s="119" t="s">
        <v>6</v>
      </c>
      <c r="F153" s="120">
        <v>5</v>
      </c>
      <c r="G153" s="121"/>
      <c r="H153" s="122">
        <f>'App 4-Recyclables'!H152+'App 4-Recyclables'!L152+'App 4-Recyclables'!P152</f>
        <v>21348.3</v>
      </c>
      <c r="I153" s="122">
        <f>'App 4-Recyclables'!I152+'App 4-Recyclables'!M152+'App 4-Recyclables'!Q152</f>
        <v>19850.3</v>
      </c>
      <c r="J153" s="122">
        <f>'App 4-Recyclables'!J152+'App 4-Recyclables'!N152+'App 4-Recyclables'!R152</f>
        <v>1498</v>
      </c>
      <c r="K153" s="122">
        <f>'App 5-Organics'!H152+'App 5-Organics'!L152+'App 5-Organics'!P152</f>
        <v>26774.14</v>
      </c>
      <c r="L153" s="122">
        <f>'App 5-Organics'!I152+'App 5-Organics'!M152+'App 5-Organics'!Q152</f>
        <v>26687.14</v>
      </c>
      <c r="M153" s="122">
        <f>'App 5-Organics'!J152+'App 5-Organics'!N152+'App 5-Organics'!R152</f>
        <v>87</v>
      </c>
      <c r="N153" s="273">
        <f>'App 6-Residual Waste'!H152+'App 6-Residual Waste'!R152+'App 6-Residual Waste'!Y152</f>
        <v>54212.959999999999</v>
      </c>
      <c r="O153" s="273">
        <f>'App 6-Residual Waste'!I152+'App 6-Residual Waste'!S152+'App 6-Residual Waste'!Z152</f>
        <v>35.6</v>
      </c>
      <c r="P153" s="273">
        <f>'App 6-Residual Waste'!J152+'App 6-Residual Waste'!T152+'App 6-Residual Waste'!AA152</f>
        <v>54177.36</v>
      </c>
      <c r="Q153" s="272"/>
      <c r="R153" s="273">
        <f t="shared" si="16"/>
        <v>102335.4</v>
      </c>
      <c r="S153" s="273">
        <f t="shared" si="17"/>
        <v>46573.04</v>
      </c>
      <c r="T153" s="273">
        <f t="shared" si="18"/>
        <v>55762.36</v>
      </c>
      <c r="U153" s="274">
        <f t="shared" si="19"/>
        <v>0.45510194908115864</v>
      </c>
      <c r="W153" s="516">
        <f>(R153*1000)/'App 1-Services'!I151/52</f>
        <v>9.4218478110758177</v>
      </c>
      <c r="X153" s="516">
        <f>(R153*1000)/'App 1-Services'!K151/52</f>
        <v>24.040904734161515</v>
      </c>
    </row>
    <row r="154" spans="1:24" ht="15.75" x14ac:dyDescent="0.25">
      <c r="A154" s="380" t="s">
        <v>345</v>
      </c>
      <c r="B154" s="457" t="s">
        <v>482</v>
      </c>
      <c r="C154" s="117">
        <v>8500</v>
      </c>
      <c r="D154" s="126" t="s">
        <v>9</v>
      </c>
      <c r="E154" s="119" t="s">
        <v>8</v>
      </c>
      <c r="F154" s="120">
        <v>2</v>
      </c>
      <c r="G154" s="121"/>
      <c r="H154" s="122">
        <f>'App 4-Recyclables'!H153+'App 4-Recyclables'!L153+'App 4-Recyclables'!P153</f>
        <v>8477.2199999999993</v>
      </c>
      <c r="I154" s="122">
        <f>'App 4-Recyclables'!I153+'App 4-Recyclables'!M153+'App 4-Recyclables'!Q153</f>
        <v>8057.4599999999991</v>
      </c>
      <c r="J154" s="122">
        <f>'App 4-Recyclables'!J153+'App 4-Recyclables'!N153+'App 4-Recyclables'!R153</f>
        <v>419.76</v>
      </c>
      <c r="K154" s="122">
        <f>'App 5-Organics'!H153+'App 5-Organics'!L153+'App 5-Organics'!P153</f>
        <v>4080</v>
      </c>
      <c r="L154" s="122">
        <f>'App 5-Organics'!I153+'App 5-Organics'!M153+'App 5-Organics'!Q153</f>
        <v>4080</v>
      </c>
      <c r="M154" s="122">
        <f>'App 5-Organics'!J153+'App 5-Organics'!N153+'App 5-Organics'!R153</f>
        <v>0</v>
      </c>
      <c r="N154" s="273">
        <f>'App 6-Residual Waste'!H153+'App 6-Residual Waste'!R153+'App 6-Residual Waste'!Y153</f>
        <v>13153</v>
      </c>
      <c r="O154" s="273">
        <f>'App 6-Residual Waste'!I153+'App 6-Residual Waste'!S153+'App 6-Residual Waste'!Z153</f>
        <v>171</v>
      </c>
      <c r="P154" s="273">
        <f>'App 6-Residual Waste'!J153+'App 6-Residual Waste'!T153+'App 6-Residual Waste'!AA153</f>
        <v>12982</v>
      </c>
      <c r="Q154" s="272"/>
      <c r="R154" s="273">
        <f t="shared" si="16"/>
        <v>25710.22</v>
      </c>
      <c r="S154" s="273">
        <f t="shared" si="17"/>
        <v>12308.46</v>
      </c>
      <c r="T154" s="273">
        <f t="shared" si="18"/>
        <v>13401.76</v>
      </c>
      <c r="U154" s="274">
        <f t="shared" si="19"/>
        <v>0.47873802713473468</v>
      </c>
      <c r="W154" s="516">
        <f>(R154*1000)/'App 1-Services'!I152/52</f>
        <v>8.3367445274977268</v>
      </c>
      <c r="X154" s="516">
        <f>(R154*1000)/'App 1-Services'!K152/52</f>
        <v>18.66961098411463</v>
      </c>
    </row>
    <row r="155" spans="1:24" ht="15.75" x14ac:dyDescent="0.25">
      <c r="A155" s="459" t="s">
        <v>384</v>
      </c>
      <c r="B155" s="456" t="s">
        <v>403</v>
      </c>
      <c r="C155" s="117">
        <v>8550</v>
      </c>
      <c r="D155" s="118" t="s">
        <v>7</v>
      </c>
      <c r="E155" s="119" t="s">
        <v>6</v>
      </c>
      <c r="F155" s="120">
        <v>7</v>
      </c>
      <c r="G155" s="121"/>
      <c r="H155" s="122">
        <f>'App 4-Recyclables'!H154+'App 4-Recyclables'!L154+'App 4-Recyclables'!P154</f>
        <v>20418.7</v>
      </c>
      <c r="I155" s="122">
        <f>'App 4-Recyclables'!I154+'App 4-Recyclables'!M154+'App 4-Recyclables'!Q154</f>
        <v>16562.7</v>
      </c>
      <c r="J155" s="122">
        <f>'App 4-Recyclables'!J154+'App 4-Recyclables'!N154+'App 4-Recyclables'!R154</f>
        <v>3856</v>
      </c>
      <c r="K155" s="122">
        <f>'App 5-Organics'!H154+'App 5-Organics'!L154+'App 5-Organics'!P154</f>
        <v>29518.639999999999</v>
      </c>
      <c r="L155" s="122">
        <f>'App 5-Organics'!I154+'App 5-Organics'!M154+'App 5-Organics'!Q154</f>
        <v>29372.76</v>
      </c>
      <c r="M155" s="122">
        <f>'App 5-Organics'!J154+'App 5-Organics'!N154+'App 5-Organics'!R154</f>
        <v>145.88</v>
      </c>
      <c r="N155" s="273">
        <f>'App 6-Residual Waste'!H154+'App 6-Residual Waste'!R154+'App 6-Residual Waste'!Y154</f>
        <v>52166.400000000001</v>
      </c>
      <c r="O155" s="273">
        <f>'App 6-Residual Waste'!I154+'App 6-Residual Waste'!S154+'App 6-Residual Waste'!Z154</f>
        <v>9967</v>
      </c>
      <c r="P155" s="273">
        <f>'App 6-Residual Waste'!J154+'App 6-Residual Waste'!T154+'App 6-Residual Waste'!AA154</f>
        <v>42199.4</v>
      </c>
      <c r="Q155" s="272"/>
      <c r="R155" s="273">
        <f t="shared" si="16"/>
        <v>102103.73999999999</v>
      </c>
      <c r="S155" s="273">
        <f t="shared" si="17"/>
        <v>55902.46</v>
      </c>
      <c r="T155" s="273">
        <f t="shared" si="18"/>
        <v>46201.279999999999</v>
      </c>
      <c r="U155" s="274">
        <f t="shared" si="19"/>
        <v>0.54750648702976012</v>
      </c>
      <c r="W155" s="516">
        <f>(R155*1000)/'App 1-Services'!I153/52</f>
        <v>12.273541617682481</v>
      </c>
      <c r="X155" s="516">
        <f>(R155*1000)/'App 1-Services'!K153/52</f>
        <v>31.23561868121379</v>
      </c>
    </row>
    <row r="156" spans="1:24" ht="15.75" customHeight="1" x14ac:dyDescent="0.25">
      <c r="A156" s="380" t="s">
        <v>356</v>
      </c>
      <c r="B156" s="456" t="s">
        <v>483</v>
      </c>
      <c r="C156" s="117">
        <v>8710</v>
      </c>
      <c r="D156" s="126" t="s">
        <v>5</v>
      </c>
      <c r="E156" s="119" t="s">
        <v>3</v>
      </c>
      <c r="F156" s="120">
        <v>11</v>
      </c>
      <c r="G156" s="121"/>
      <c r="H156" s="122">
        <f>'App 4-Recyclables'!H155+'App 4-Recyclables'!L155+'App 4-Recyclables'!P155</f>
        <v>2364.6999999999998</v>
      </c>
      <c r="I156" s="122">
        <f>'App 4-Recyclables'!I155+'App 4-Recyclables'!M155+'App 4-Recyclables'!Q155</f>
        <v>2327.0099999999998</v>
      </c>
      <c r="J156" s="122">
        <f>'App 4-Recyclables'!J155+'App 4-Recyclables'!N155+'App 4-Recyclables'!R155</f>
        <v>37.69</v>
      </c>
      <c r="K156" s="122">
        <f>'App 5-Organics'!H155+'App 5-Organics'!L155+'App 5-Organics'!P155</f>
        <v>2270</v>
      </c>
      <c r="L156" s="122">
        <f>'App 5-Organics'!I155+'App 5-Organics'!M155+'App 5-Organics'!Q155</f>
        <v>2270</v>
      </c>
      <c r="M156" s="122">
        <f>'App 5-Organics'!J155+'App 5-Organics'!N155+'App 5-Organics'!R155</f>
        <v>0</v>
      </c>
      <c r="N156" s="273">
        <f>'App 6-Residual Waste'!H155+'App 6-Residual Waste'!R155+'App 6-Residual Waste'!Y155</f>
        <v>8029.84</v>
      </c>
      <c r="O156" s="273">
        <f>'App 6-Residual Waste'!I155+'App 6-Residual Waste'!S155+'App 6-Residual Waste'!Z155</f>
        <v>0</v>
      </c>
      <c r="P156" s="273">
        <f>'App 6-Residual Waste'!J155+'App 6-Residual Waste'!T155+'App 6-Residual Waste'!AA155</f>
        <v>8029.84</v>
      </c>
      <c r="Q156" s="272"/>
      <c r="R156" s="273">
        <f t="shared" si="16"/>
        <v>12664.54</v>
      </c>
      <c r="S156" s="273">
        <f t="shared" si="17"/>
        <v>4597.01</v>
      </c>
      <c r="T156" s="273">
        <f t="shared" si="18"/>
        <v>8067.53</v>
      </c>
      <c r="U156" s="274">
        <f t="shared" si="19"/>
        <v>0.36298278500442971</v>
      </c>
      <c r="W156" s="516">
        <f>(R156*1000)/'App 1-Services'!I154/52</f>
        <v>14.703504356064125</v>
      </c>
      <c r="X156" s="516">
        <f>(R156*1000)/'App 1-Services'!K154/52</f>
        <v>33.91572847150065</v>
      </c>
    </row>
    <row r="157" spans="1:24" ht="15.75" x14ac:dyDescent="0.25">
      <c r="A157" s="380" t="s">
        <v>356</v>
      </c>
      <c r="B157" s="456" t="s">
        <v>369</v>
      </c>
      <c r="C157" s="117">
        <v>8750</v>
      </c>
      <c r="D157" s="118" t="s">
        <v>4</v>
      </c>
      <c r="E157" s="119" t="s">
        <v>3</v>
      </c>
      <c r="F157" s="120">
        <v>11</v>
      </c>
      <c r="G157" s="121"/>
      <c r="H157" s="122">
        <f>'App 4-Recyclables'!H156+'App 4-Recyclables'!L156+'App 4-Recyclables'!P156</f>
        <v>2330.2400000000002</v>
      </c>
      <c r="I157" s="122">
        <f>'App 4-Recyclables'!I156+'App 4-Recyclables'!M156+'App 4-Recyclables'!Q156</f>
        <v>2265.2400000000002</v>
      </c>
      <c r="J157" s="122">
        <f>'App 4-Recyclables'!J156+'App 4-Recyclables'!N156+'App 4-Recyclables'!R156</f>
        <v>65</v>
      </c>
      <c r="K157" s="122">
        <f>'App 5-Organics'!H156+'App 5-Organics'!L156+'App 5-Organics'!P156</f>
        <v>1684</v>
      </c>
      <c r="L157" s="122">
        <f>'App 5-Organics'!I156+'App 5-Organics'!M156+'App 5-Organics'!Q156</f>
        <v>1684</v>
      </c>
      <c r="M157" s="122">
        <f>'App 5-Organics'!J156+'App 5-Organics'!N156+'App 5-Organics'!R156</f>
        <v>0</v>
      </c>
      <c r="N157" s="273">
        <f>'App 6-Residual Waste'!H156+'App 6-Residual Waste'!R156+'App 6-Residual Waste'!Y156</f>
        <v>2116.7800000000002</v>
      </c>
      <c r="O157" s="273">
        <f>'App 6-Residual Waste'!I156+'App 6-Residual Waste'!S156+'App 6-Residual Waste'!Z156</f>
        <v>0</v>
      </c>
      <c r="P157" s="273">
        <f>'App 6-Residual Waste'!J156+'App 6-Residual Waste'!T156+'App 6-Residual Waste'!AA156</f>
        <v>2116.7800000000002</v>
      </c>
      <c r="Q157" s="272"/>
      <c r="R157" s="273">
        <f t="shared" si="16"/>
        <v>6131.02</v>
      </c>
      <c r="S157" s="273">
        <f t="shared" si="17"/>
        <v>3949.2400000000002</v>
      </c>
      <c r="T157" s="273">
        <f t="shared" si="18"/>
        <v>2181.7800000000002</v>
      </c>
      <c r="U157" s="274">
        <f t="shared" si="19"/>
        <v>0.64414077918519264</v>
      </c>
      <c r="W157" s="516">
        <f>(R157*1000)/'App 1-Services'!I155/52</f>
        <v>9.366399012490529</v>
      </c>
      <c r="X157" s="516">
        <f>(R157*1000)/'App 1-Services'!K155/52</f>
        <v>17.070252029713444</v>
      </c>
    </row>
    <row r="158" spans="1:24" s="56" customFormat="1" ht="15.75" x14ac:dyDescent="0.25">
      <c r="C158" s="565" t="s">
        <v>237</v>
      </c>
      <c r="D158" s="565"/>
      <c r="E158" s="565"/>
      <c r="F158" s="127"/>
      <c r="G158" s="128"/>
      <c r="H158" s="129"/>
      <c r="I158" s="129"/>
      <c r="J158" s="129"/>
      <c r="K158" s="129"/>
      <c r="L158" s="129"/>
      <c r="M158" s="129"/>
      <c r="N158" s="129"/>
      <c r="O158" s="129"/>
      <c r="P158" s="129"/>
      <c r="Q158" s="109"/>
      <c r="R158" s="149"/>
      <c r="S158" s="116"/>
      <c r="T158" s="116"/>
      <c r="U158" s="116"/>
    </row>
    <row r="159" spans="1:24" s="56" customFormat="1" ht="15" customHeight="1" x14ac:dyDescent="0.25">
      <c r="C159" s="566" t="s">
        <v>174</v>
      </c>
      <c r="D159" s="567"/>
      <c r="E159" s="568"/>
      <c r="F159" s="127"/>
      <c r="G159" s="128"/>
      <c r="H159" s="130">
        <f t="shared" ref="H159:P159" si="20">SUM(H6:H157)</f>
        <v>810398.62600000005</v>
      </c>
      <c r="I159" s="130">
        <f t="shared" si="20"/>
        <v>743021.56599999999</v>
      </c>
      <c r="J159" s="130">
        <f t="shared" si="20"/>
        <v>67377.060000000027</v>
      </c>
      <c r="K159" s="130">
        <f t="shared" si="20"/>
        <v>745642.34000000008</v>
      </c>
      <c r="L159" s="130">
        <f t="shared" si="20"/>
        <v>723558.22</v>
      </c>
      <c r="M159" s="130">
        <f t="shared" si="20"/>
        <v>22084.120000000003</v>
      </c>
      <c r="N159" s="130">
        <f t="shared" si="20"/>
        <v>2151078.5799999996</v>
      </c>
      <c r="O159" s="130">
        <f t="shared" si="20"/>
        <v>295534.08999999997</v>
      </c>
      <c r="P159" s="130">
        <f t="shared" si="20"/>
        <v>1855544.49</v>
      </c>
      <c r="Q159" s="109"/>
      <c r="R159" s="130">
        <f>SUM(R6:R158)</f>
        <v>3707119.5460000006</v>
      </c>
      <c r="S159" s="130">
        <f t="shared" ref="S159:T159" si="21">SUM(S6:S157)</f>
        <v>1762113.8759999995</v>
      </c>
      <c r="T159" s="130">
        <f t="shared" si="21"/>
        <v>1945005.6699999997</v>
      </c>
      <c r="U159" s="131">
        <f>S159/R159</f>
        <v>0.47533235821901904</v>
      </c>
      <c r="W159" s="518">
        <f>(R159*1000)/'App 1-Services'!I157/52</f>
        <v>9.3599253340895778</v>
      </c>
      <c r="X159" s="518">
        <f>(R159*1000)/'App 1-Services'!K157/52</f>
        <v>23.203780167603135</v>
      </c>
    </row>
    <row r="160" spans="1:24" s="56" customFormat="1" ht="11.25" x14ac:dyDescent="0.2">
      <c r="D160" s="56" t="s">
        <v>278</v>
      </c>
      <c r="F160" s="127"/>
      <c r="G160" s="128"/>
      <c r="H160" s="310"/>
      <c r="I160" s="301"/>
      <c r="J160" s="301"/>
      <c r="K160" s="311"/>
      <c r="L160" s="301"/>
      <c r="M160" s="301"/>
      <c r="N160" s="301"/>
      <c r="O160" s="301"/>
      <c r="P160" s="301"/>
      <c r="Q160" s="301"/>
      <c r="R160" s="310"/>
      <c r="S160" s="301"/>
      <c r="T160" s="310"/>
      <c r="U160" s="301"/>
    </row>
    <row r="161" spans="1:22" s="56" customFormat="1" ht="15" customHeight="1" x14ac:dyDescent="0.2">
      <c r="C161" s="564" t="s">
        <v>175</v>
      </c>
      <c r="D161" s="564"/>
      <c r="E161" s="564"/>
      <c r="F161" s="127"/>
      <c r="G161" s="133"/>
      <c r="H161" s="134">
        <f>SUMIF($E$6:$E$157,"S",H$6:H$157)</f>
        <v>390401.29599999997</v>
      </c>
      <c r="I161" s="134">
        <f t="shared" ref="I161:T161" si="22">SUMIF($E$6:$E$157,"S",I$6:I$157)</f>
        <v>355948.826</v>
      </c>
      <c r="J161" s="134">
        <f t="shared" si="22"/>
        <v>34452.470000000008</v>
      </c>
      <c r="K161" s="134">
        <f>SUMIF($E$6:$E$157,"S",K$6:K$157)</f>
        <v>340871.73000000004</v>
      </c>
      <c r="L161" s="134">
        <f t="shared" si="22"/>
        <v>334510.23000000004</v>
      </c>
      <c r="M161" s="134">
        <f t="shared" si="22"/>
        <v>6361.5</v>
      </c>
      <c r="N161" s="134">
        <f>SUMIF($E$6:$E$157,"S",N$6:N$157)</f>
        <v>1131346.7200000002</v>
      </c>
      <c r="O161" s="134">
        <f t="shared" si="22"/>
        <v>249801.56</v>
      </c>
      <c r="P161" s="134">
        <f t="shared" si="22"/>
        <v>881545.15999999992</v>
      </c>
      <c r="Q161" s="135"/>
      <c r="R161" s="134">
        <f t="shared" si="22"/>
        <v>1862619.746</v>
      </c>
      <c r="S161" s="134">
        <f t="shared" si="22"/>
        <v>940260.61600000004</v>
      </c>
      <c r="T161" s="134">
        <f t="shared" si="22"/>
        <v>922359.13</v>
      </c>
      <c r="U161" s="135">
        <f>S161/R161</f>
        <v>0.50480545909556784</v>
      </c>
    </row>
    <row r="162" spans="1:22" s="56" customFormat="1" ht="15" customHeight="1" x14ac:dyDescent="0.2">
      <c r="C162" s="564" t="s">
        <v>176</v>
      </c>
      <c r="D162" s="564"/>
      <c r="E162" s="564"/>
      <c r="F162" s="127"/>
      <c r="G162" s="133"/>
      <c r="H162" s="134">
        <f>SUMIF($E$6:$E$157,"E",H$6:H$157)</f>
        <v>177210.03</v>
      </c>
      <c r="I162" s="134">
        <f t="shared" ref="I162:T162" si="23">SUMIF($E$6:$E$157,"E",I$6:I$157)</f>
        <v>162778.99000000002</v>
      </c>
      <c r="J162" s="134">
        <f t="shared" si="23"/>
        <v>14431.04</v>
      </c>
      <c r="K162" s="134">
        <f>SUMIF($E$6:$E$157,"E",K$6:K$157)</f>
        <v>170558.91999999998</v>
      </c>
      <c r="L162" s="134">
        <f t="shared" si="23"/>
        <v>169458.96999999997</v>
      </c>
      <c r="M162" s="134">
        <f t="shared" si="23"/>
        <v>1099.9499999999998</v>
      </c>
      <c r="N162" s="134">
        <f>SUMIF($E$6:$E$157,"E",N$6:N$157)</f>
        <v>461253.51</v>
      </c>
      <c r="O162" s="134">
        <f t="shared" si="23"/>
        <v>26994.469999999998</v>
      </c>
      <c r="P162" s="134">
        <f t="shared" si="23"/>
        <v>434259.04</v>
      </c>
      <c r="Q162" s="135"/>
      <c r="R162" s="134">
        <f t="shared" si="23"/>
        <v>809022.46000000008</v>
      </c>
      <c r="S162" s="134">
        <f t="shared" si="23"/>
        <v>359232.43</v>
      </c>
      <c r="T162" s="134">
        <f t="shared" si="23"/>
        <v>449790.03</v>
      </c>
      <c r="U162" s="135">
        <f t="shared" ref="U162:U164" si="24">S162/R162</f>
        <v>0.44403270336895218</v>
      </c>
    </row>
    <row r="163" spans="1:22" s="56" customFormat="1" ht="15" customHeight="1" x14ac:dyDescent="0.2">
      <c r="C163" s="564" t="s">
        <v>177</v>
      </c>
      <c r="D163" s="564"/>
      <c r="E163" s="564"/>
      <c r="F163" s="127"/>
      <c r="G163" s="133"/>
      <c r="H163" s="134">
        <f>SUMIF($E$6:$E$157,"R",H$6:H$157)</f>
        <v>123305.58</v>
      </c>
      <c r="I163" s="134">
        <f t="shared" ref="I163:T163" si="25">SUMIF($E$6:$E$157,"R",I$6:I$157)</f>
        <v>117945.45999999998</v>
      </c>
      <c r="J163" s="134">
        <f t="shared" si="25"/>
        <v>5360.12</v>
      </c>
      <c r="K163" s="134">
        <f>SUMIF($E$6:$E$157,"R",K$6:K$157)</f>
        <v>129067.54999999999</v>
      </c>
      <c r="L163" s="134">
        <f t="shared" si="25"/>
        <v>127242.59</v>
      </c>
      <c r="M163" s="134">
        <f t="shared" si="25"/>
        <v>1824.96</v>
      </c>
      <c r="N163" s="134">
        <f>SUMIF($E$6:$E$157,"R",N$6:N$157)</f>
        <v>223405.58000000002</v>
      </c>
      <c r="O163" s="134">
        <f t="shared" si="25"/>
        <v>15391.97</v>
      </c>
      <c r="P163" s="134">
        <f t="shared" si="25"/>
        <v>208013.61000000002</v>
      </c>
      <c r="Q163" s="135"/>
      <c r="R163" s="134">
        <f t="shared" si="25"/>
        <v>475778.71000000008</v>
      </c>
      <c r="S163" s="134">
        <f t="shared" si="25"/>
        <v>260580.02</v>
      </c>
      <c r="T163" s="134">
        <f t="shared" si="25"/>
        <v>215198.69</v>
      </c>
      <c r="U163" s="135">
        <f>S163/R163</f>
        <v>0.54769163588677594</v>
      </c>
    </row>
    <row r="164" spans="1:22" s="56" customFormat="1" ht="15" customHeight="1" x14ac:dyDescent="0.2">
      <c r="C164" s="564" t="s">
        <v>178</v>
      </c>
      <c r="D164" s="564"/>
      <c r="E164" s="564"/>
      <c r="F164" s="127"/>
      <c r="G164" s="133"/>
      <c r="H164" s="134">
        <f>SUMIF($E$6:$E$157,"N",H$6:H$157)</f>
        <v>119481.72</v>
      </c>
      <c r="I164" s="134">
        <f t="shared" ref="I164:T164" si="26">SUMIF($E$6:$E$157,"N",I$6:I$157)</f>
        <v>106348.29000000002</v>
      </c>
      <c r="J164" s="134">
        <f t="shared" si="26"/>
        <v>13133.43</v>
      </c>
      <c r="K164" s="134">
        <f>SUMIF($E$6:$E$157,"N",K$6:K$157)</f>
        <v>105144.14000000001</v>
      </c>
      <c r="L164" s="134">
        <f t="shared" si="26"/>
        <v>92346.430000000008</v>
      </c>
      <c r="M164" s="134">
        <f t="shared" si="26"/>
        <v>12797.71</v>
      </c>
      <c r="N164" s="134">
        <f>SUMIF($E$6:$E$157,"N",N$6:N$157)</f>
        <v>335072.77000000008</v>
      </c>
      <c r="O164" s="134">
        <f t="shared" si="26"/>
        <v>3346.0899999999992</v>
      </c>
      <c r="P164" s="134">
        <f t="shared" si="26"/>
        <v>331726.67999999993</v>
      </c>
      <c r="Q164" s="135"/>
      <c r="R164" s="134">
        <f t="shared" si="26"/>
        <v>559698.62999999989</v>
      </c>
      <c r="S164" s="134">
        <f t="shared" si="26"/>
        <v>202040.81000000003</v>
      </c>
      <c r="T164" s="134">
        <f t="shared" si="26"/>
        <v>357657.81999999995</v>
      </c>
      <c r="U164" s="135">
        <f t="shared" si="24"/>
        <v>0.36098142673674233</v>
      </c>
    </row>
    <row r="165" spans="1:22" s="56" customFormat="1" ht="15" customHeight="1" x14ac:dyDescent="0.2">
      <c r="C165" s="421"/>
      <c r="D165" s="421"/>
      <c r="E165" s="421"/>
      <c r="F165" s="127"/>
      <c r="G165" s="133"/>
      <c r="H165" s="422"/>
      <c r="I165" s="422"/>
      <c r="J165" s="422"/>
      <c r="K165" s="422"/>
      <c r="L165" s="422"/>
      <c r="M165" s="422"/>
      <c r="N165" s="422"/>
      <c r="O165" s="422"/>
      <c r="P165" s="422"/>
      <c r="Q165" s="423"/>
      <c r="R165" s="422"/>
      <c r="S165" s="422"/>
      <c r="T165" s="422"/>
      <c r="U165" s="423"/>
    </row>
    <row r="166" spans="1:22" s="87" customFormat="1" ht="11.25" x14ac:dyDescent="0.2">
      <c r="F166" s="127"/>
      <c r="G166" s="136"/>
      <c r="H166" s="137"/>
      <c r="I166" s="137"/>
      <c r="J166" s="137"/>
      <c r="K166" s="137"/>
      <c r="L166" s="137"/>
      <c r="M166" s="137"/>
      <c r="N166" s="137"/>
      <c r="O166" s="137"/>
      <c r="P166" s="137"/>
      <c r="Q166" s="138"/>
    </row>
    <row r="167" spans="1:22" s="87" customFormat="1" ht="15.75" x14ac:dyDescent="0.25">
      <c r="C167" s="581" t="s">
        <v>174</v>
      </c>
      <c r="D167" s="582"/>
      <c r="E167" s="583"/>
      <c r="F167" s="424"/>
      <c r="G167" s="425"/>
      <c r="H167" s="426">
        <v>810826.45399999979</v>
      </c>
      <c r="I167" s="426">
        <v>756589.84400000004</v>
      </c>
      <c r="J167" s="426">
        <v>54236.3</v>
      </c>
      <c r="K167" s="426">
        <v>753410.64599999995</v>
      </c>
      <c r="L167" s="426">
        <v>725978.2758050001</v>
      </c>
      <c r="M167" s="426">
        <v>27432.34019499999</v>
      </c>
      <c r="N167" s="426">
        <v>2127203.2800000003</v>
      </c>
      <c r="O167" s="426">
        <v>290906.63299999991</v>
      </c>
      <c r="P167" s="426">
        <v>1836296.6470000006</v>
      </c>
      <c r="Q167" s="442"/>
      <c r="R167" s="426">
        <v>3691440.3800000004</v>
      </c>
      <c r="S167" s="426">
        <v>1773474.7528050002</v>
      </c>
      <c r="T167" s="426">
        <v>1917965.2871949996</v>
      </c>
      <c r="U167" s="443">
        <v>0.48042893023914962</v>
      </c>
    </row>
    <row r="168" spans="1:22" s="87" customFormat="1" ht="11.25" x14ac:dyDescent="0.2">
      <c r="C168" s="428"/>
      <c r="D168" s="428" t="s">
        <v>254</v>
      </c>
      <c r="E168" s="428"/>
      <c r="F168" s="424"/>
      <c r="G168" s="444"/>
      <c r="H168" s="444"/>
      <c r="I168" s="444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</row>
    <row r="169" spans="1:22" s="87" customFormat="1" ht="15.75" x14ac:dyDescent="0.25">
      <c r="C169" s="584" t="s">
        <v>175</v>
      </c>
      <c r="D169" s="584"/>
      <c r="E169" s="584"/>
      <c r="F169" s="424"/>
      <c r="G169" s="433"/>
      <c r="H169" s="431">
        <v>384319.01399999997</v>
      </c>
      <c r="I169" s="431">
        <v>355570.984</v>
      </c>
      <c r="J169" s="431">
        <v>28748.029999999995</v>
      </c>
      <c r="K169" s="431">
        <v>326139.74999999994</v>
      </c>
      <c r="L169" s="431">
        <v>310678.23340000003</v>
      </c>
      <c r="M169" s="431">
        <v>15461.516599999999</v>
      </c>
      <c r="N169" s="431">
        <v>1092206.9299999997</v>
      </c>
      <c r="O169" s="431">
        <v>239205.09300000002</v>
      </c>
      <c r="P169" s="431">
        <v>853001.83699999994</v>
      </c>
      <c r="Q169" s="442"/>
      <c r="R169" s="431">
        <v>1802665.6939999999</v>
      </c>
      <c r="S169" s="431">
        <v>905454.31039999996</v>
      </c>
      <c r="T169" s="431">
        <v>897211.38359999983</v>
      </c>
      <c r="U169" s="445">
        <v>0.50228631598954698</v>
      </c>
    </row>
    <row r="170" spans="1:22" ht="15.75" x14ac:dyDescent="0.25">
      <c r="A170" s="87"/>
      <c r="B170" s="87"/>
      <c r="C170" s="584" t="s">
        <v>176</v>
      </c>
      <c r="D170" s="584"/>
      <c r="E170" s="584"/>
      <c r="F170" s="424"/>
      <c r="G170" s="433"/>
      <c r="H170" s="431">
        <v>170038.95</v>
      </c>
      <c r="I170" s="431">
        <v>161953.36000000002</v>
      </c>
      <c r="J170" s="431">
        <v>8085.59</v>
      </c>
      <c r="K170" s="431">
        <v>187109.53</v>
      </c>
      <c r="L170" s="431">
        <v>183328.3904</v>
      </c>
      <c r="M170" s="431">
        <v>3781.1095999999998</v>
      </c>
      <c r="N170" s="431">
        <v>459292.18999999994</v>
      </c>
      <c r="O170" s="431">
        <v>22425.309999999998</v>
      </c>
      <c r="P170" s="431">
        <v>436866.88</v>
      </c>
      <c r="Q170" s="442"/>
      <c r="R170" s="431">
        <v>816440.67</v>
      </c>
      <c r="S170" s="431">
        <v>367707.06040000002</v>
      </c>
      <c r="T170" s="431">
        <v>448733.57959999994</v>
      </c>
      <c r="U170" s="445">
        <v>0.4503781767755396</v>
      </c>
    </row>
    <row r="171" spans="1:22" ht="15.75" x14ac:dyDescent="0.25">
      <c r="A171" s="87"/>
      <c r="B171" s="87"/>
      <c r="C171" s="584" t="s">
        <v>177</v>
      </c>
      <c r="D171" s="584"/>
      <c r="E171" s="584"/>
      <c r="F171" s="424"/>
      <c r="G171" s="433"/>
      <c r="H171" s="431">
        <v>123318.63000000002</v>
      </c>
      <c r="I171" s="431">
        <v>116752.89</v>
      </c>
      <c r="J171" s="431">
        <v>6565.73</v>
      </c>
      <c r="K171" s="431">
        <v>122302.56000000001</v>
      </c>
      <c r="L171" s="431">
        <v>118111.38041199998</v>
      </c>
      <c r="M171" s="431">
        <v>4191.179588</v>
      </c>
      <c r="N171" s="431">
        <v>218838.86</v>
      </c>
      <c r="O171" s="431">
        <v>23012.85</v>
      </c>
      <c r="P171" s="431">
        <v>195826.01</v>
      </c>
      <c r="Q171" s="442"/>
      <c r="R171" s="431">
        <v>464460.05</v>
      </c>
      <c r="S171" s="431">
        <v>257877.12041199993</v>
      </c>
      <c r="T171" s="431">
        <v>206582.91958800002</v>
      </c>
      <c r="U171" s="445">
        <v>0.55521916343935274</v>
      </c>
    </row>
    <row r="172" spans="1:22" ht="15.75" x14ac:dyDescent="0.25">
      <c r="A172" s="87"/>
      <c r="B172" s="87"/>
      <c r="C172" s="584" t="s">
        <v>178</v>
      </c>
      <c r="D172" s="584"/>
      <c r="E172" s="584"/>
      <c r="F172" s="424"/>
      <c r="G172" s="433"/>
      <c r="H172" s="431">
        <v>133149.85999999999</v>
      </c>
      <c r="I172" s="431">
        <v>122312.61</v>
      </c>
      <c r="J172" s="431">
        <v>10836.949999999997</v>
      </c>
      <c r="K172" s="431">
        <v>117858.806</v>
      </c>
      <c r="L172" s="431">
        <v>113860.27159300001</v>
      </c>
      <c r="M172" s="431">
        <v>3998.5344069999996</v>
      </c>
      <c r="N172" s="431">
        <v>356865.30000000005</v>
      </c>
      <c r="O172" s="431">
        <v>6263.38</v>
      </c>
      <c r="P172" s="431">
        <v>350601.92000000004</v>
      </c>
      <c r="Q172" s="442"/>
      <c r="R172" s="431">
        <v>607873.96600000001</v>
      </c>
      <c r="S172" s="431">
        <v>242436.261593</v>
      </c>
      <c r="T172" s="431">
        <v>365437.40440699999</v>
      </c>
      <c r="U172" s="445">
        <v>0.3988265251566967</v>
      </c>
    </row>
    <row r="173" spans="1:22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</row>
    <row r="174" spans="1:22" s="87" customFormat="1" ht="15.75" x14ac:dyDescent="0.25">
      <c r="C174" s="560" t="s">
        <v>174</v>
      </c>
      <c r="D174" s="561"/>
      <c r="E174" s="562"/>
      <c r="F174" s="127"/>
      <c r="G174" s="292"/>
      <c r="H174" s="293">
        <v>783766.02854000009</v>
      </c>
      <c r="I174" s="293">
        <v>732227.93373999989</v>
      </c>
      <c r="J174" s="293">
        <v>51537.83479999999</v>
      </c>
      <c r="K174" s="293">
        <v>668256.89999999991</v>
      </c>
      <c r="L174" s="293">
        <v>643114.76829999988</v>
      </c>
      <c r="M174" s="293">
        <v>25142.561700000002</v>
      </c>
      <c r="N174" s="293">
        <v>2071313.8699999996</v>
      </c>
      <c r="O174" s="293">
        <v>272947.21999999997</v>
      </c>
      <c r="P174" s="293">
        <v>1798366.6399999997</v>
      </c>
      <c r="Q174" s="294"/>
      <c r="R174" s="293">
        <v>3523336.7985399985</v>
      </c>
      <c r="S174" s="293">
        <v>1648289.9220400001</v>
      </c>
      <c r="T174" s="293">
        <v>1875047.0364999999</v>
      </c>
      <c r="U174" s="295">
        <v>0.46782070982343188</v>
      </c>
    </row>
    <row r="175" spans="1:22" s="87" customFormat="1" ht="11.25" x14ac:dyDescent="0.2">
      <c r="C175" s="296"/>
      <c r="D175" s="296" t="s">
        <v>253</v>
      </c>
      <c r="E175" s="296"/>
      <c r="F175" s="127"/>
    </row>
    <row r="176" spans="1:22" s="87" customFormat="1" ht="15.75" x14ac:dyDescent="0.25">
      <c r="C176" s="563" t="s">
        <v>175</v>
      </c>
      <c r="D176" s="563"/>
      <c r="E176" s="563"/>
      <c r="F176" s="127"/>
      <c r="G176" s="297"/>
      <c r="H176" s="298">
        <v>388848.38492599997</v>
      </c>
      <c r="I176" s="298">
        <v>361077.60492600006</v>
      </c>
      <c r="J176" s="298">
        <v>27770.78</v>
      </c>
      <c r="K176" s="298">
        <v>302376.85999999993</v>
      </c>
      <c r="L176" s="298">
        <v>288141.67549999995</v>
      </c>
      <c r="M176" s="298">
        <v>14235.404500000002</v>
      </c>
      <c r="N176" s="298">
        <v>1056264.5399999998</v>
      </c>
      <c r="O176" s="298">
        <v>227224.71</v>
      </c>
      <c r="P176" s="298">
        <v>829039.82</v>
      </c>
      <c r="Q176" s="294"/>
      <c r="R176" s="298">
        <v>1747489.7849260001</v>
      </c>
      <c r="S176" s="298">
        <v>876443.99042600009</v>
      </c>
      <c r="T176" s="298">
        <v>871046.00449999992</v>
      </c>
      <c r="U176" s="299">
        <v>0.50154455721932267</v>
      </c>
    </row>
    <row r="177" spans="1:21" ht="15.75" x14ac:dyDescent="0.25">
      <c r="A177" s="87"/>
      <c r="B177" s="87"/>
      <c r="C177" s="563" t="s">
        <v>176</v>
      </c>
      <c r="D177" s="563"/>
      <c r="E177" s="563"/>
      <c r="F177" s="127"/>
      <c r="G177" s="297"/>
      <c r="H177" s="298">
        <v>167150.26034000001</v>
      </c>
      <c r="I177" s="298">
        <v>158553.06034000003</v>
      </c>
      <c r="J177" s="298">
        <v>8597.2000000000007</v>
      </c>
      <c r="K177" s="298">
        <v>154225.84999999998</v>
      </c>
      <c r="L177" s="298">
        <v>153131.26</v>
      </c>
      <c r="M177" s="298">
        <v>1094.6100000000001</v>
      </c>
      <c r="N177" s="298">
        <v>421353.74000000005</v>
      </c>
      <c r="O177" s="298">
        <v>21954.73</v>
      </c>
      <c r="P177" s="298">
        <v>399399.01</v>
      </c>
      <c r="Q177" s="294"/>
      <c r="R177" s="298">
        <v>742729.85034</v>
      </c>
      <c r="S177" s="298">
        <v>333639.05034000002</v>
      </c>
      <c r="T177" s="298">
        <v>409090.81999999995</v>
      </c>
      <c r="U177" s="299">
        <v>0.44920646475602105</v>
      </c>
    </row>
    <row r="178" spans="1:21" ht="15.75" x14ac:dyDescent="0.25">
      <c r="A178" s="87"/>
      <c r="B178" s="87"/>
      <c r="C178" s="563" t="s">
        <v>177</v>
      </c>
      <c r="D178" s="563"/>
      <c r="E178" s="563"/>
      <c r="F178" s="127"/>
      <c r="G178" s="297"/>
      <c r="H178" s="298">
        <v>113441.12880399998</v>
      </c>
      <c r="I178" s="298">
        <v>107682.15880399999</v>
      </c>
      <c r="J178" s="298">
        <v>5758.97</v>
      </c>
      <c r="K178" s="298">
        <v>111325.99</v>
      </c>
      <c r="L178" s="298">
        <v>107619.91280000001</v>
      </c>
      <c r="M178" s="298">
        <v>3706.1372000000001</v>
      </c>
      <c r="N178" s="298">
        <v>225905.72999999998</v>
      </c>
      <c r="O178" s="298">
        <v>19363.61</v>
      </c>
      <c r="P178" s="298">
        <v>206542.12</v>
      </c>
      <c r="Q178" s="294"/>
      <c r="R178" s="298">
        <v>450672.84880400001</v>
      </c>
      <c r="S178" s="298">
        <v>234665.68160400001</v>
      </c>
      <c r="T178" s="298">
        <v>216007.22719999996</v>
      </c>
      <c r="U178" s="299">
        <v>0.52070073053381871</v>
      </c>
    </row>
    <row r="179" spans="1:21" ht="15.75" x14ac:dyDescent="0.25">
      <c r="A179" s="87"/>
      <c r="B179" s="87"/>
      <c r="C179" s="563" t="s">
        <v>178</v>
      </c>
      <c r="D179" s="563"/>
      <c r="E179" s="563"/>
      <c r="F179" s="127"/>
      <c r="G179" s="297"/>
      <c r="H179" s="298">
        <v>114326.25446999999</v>
      </c>
      <c r="I179" s="298">
        <v>104915.10966999999</v>
      </c>
      <c r="J179" s="298">
        <v>9410.8847999999998</v>
      </c>
      <c r="K179" s="298">
        <v>100328.19999999998</v>
      </c>
      <c r="L179" s="298">
        <v>94221.919999999984</v>
      </c>
      <c r="M179" s="298">
        <v>6106.4100000000008</v>
      </c>
      <c r="N179" s="298">
        <v>367789.8600000001</v>
      </c>
      <c r="O179" s="298">
        <v>4404.17</v>
      </c>
      <c r="P179" s="298">
        <v>363385.69000000006</v>
      </c>
      <c r="Q179" s="294"/>
      <c r="R179" s="298">
        <v>582444.3144700001</v>
      </c>
      <c r="S179" s="298">
        <v>203541.19967000006</v>
      </c>
      <c r="T179" s="298">
        <v>378902.98479999998</v>
      </c>
      <c r="U179" s="299">
        <v>0.34946035975166828</v>
      </c>
    </row>
    <row r="180" spans="1:21" x14ac:dyDescent="0.2">
      <c r="C180" s="87"/>
      <c r="D180" s="87"/>
      <c r="E180" s="87"/>
      <c r="F180" s="127"/>
      <c r="G180" s="136"/>
      <c r="H180" s="137"/>
      <c r="I180" s="137"/>
      <c r="J180" s="137"/>
      <c r="K180" s="137"/>
      <c r="L180" s="137"/>
      <c r="M180" s="137"/>
      <c r="N180" s="137"/>
      <c r="O180" s="137"/>
      <c r="P180" s="137"/>
      <c r="Q180" s="138"/>
      <c r="R180" s="87"/>
      <c r="S180" s="87"/>
      <c r="T180" s="87"/>
      <c r="U180" s="87"/>
    </row>
    <row r="181" spans="1:21" ht="15.75" x14ac:dyDescent="0.25">
      <c r="C181" s="556" t="s">
        <v>174</v>
      </c>
      <c r="D181" s="557"/>
      <c r="E181" s="558"/>
      <c r="F181" s="127"/>
      <c r="G181" s="284"/>
      <c r="H181" s="285">
        <v>781932.51</v>
      </c>
      <c r="I181" s="285">
        <v>724099.25</v>
      </c>
      <c r="J181" s="285">
        <v>57833.27</v>
      </c>
      <c r="K181" s="285">
        <v>667415.55000000005</v>
      </c>
      <c r="L181" s="285">
        <v>632189.61</v>
      </c>
      <c r="M181" s="285">
        <v>35225.93</v>
      </c>
      <c r="N181" s="285">
        <v>2023642.96</v>
      </c>
      <c r="O181" s="285">
        <v>259067.64</v>
      </c>
      <c r="P181" s="285">
        <v>1764575.32</v>
      </c>
      <c r="Q181" s="286">
        <v>0</v>
      </c>
      <c r="R181" s="285">
        <v>3472992</v>
      </c>
      <c r="S181" s="285">
        <v>1615356.51</v>
      </c>
      <c r="T181" s="285">
        <v>1857634.52</v>
      </c>
      <c r="U181" s="287">
        <v>0.46510000000000001</v>
      </c>
    </row>
    <row r="182" spans="1:21" x14ac:dyDescent="0.2">
      <c r="C182" s="288"/>
      <c r="D182" s="288" t="s">
        <v>252</v>
      </c>
      <c r="E182" s="288"/>
      <c r="F182" s="127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1:21" ht="15.75" x14ac:dyDescent="0.25">
      <c r="C183" s="559" t="s">
        <v>175</v>
      </c>
      <c r="D183" s="559"/>
      <c r="E183" s="559"/>
      <c r="F183" s="127"/>
      <c r="G183" s="289"/>
      <c r="H183" s="290">
        <v>393104.56</v>
      </c>
      <c r="I183" s="290">
        <v>363575.96</v>
      </c>
      <c r="J183" s="290">
        <v>29528.6</v>
      </c>
      <c r="K183" s="290">
        <v>321065.7</v>
      </c>
      <c r="L183" s="290">
        <v>311375.11</v>
      </c>
      <c r="M183" s="290">
        <v>9690.58</v>
      </c>
      <c r="N183" s="290">
        <v>1025007.22</v>
      </c>
      <c r="O183" s="290">
        <v>216885.01</v>
      </c>
      <c r="P183" s="290">
        <v>808122.21</v>
      </c>
      <c r="Q183" s="286">
        <v>0</v>
      </c>
      <c r="R183" s="290">
        <v>1739177.48</v>
      </c>
      <c r="S183" s="290">
        <v>891836.08</v>
      </c>
      <c r="T183" s="290">
        <v>847341.39</v>
      </c>
      <c r="U183" s="291">
        <v>0.51270000000000004</v>
      </c>
    </row>
    <row r="184" spans="1:21" ht="15.75" x14ac:dyDescent="0.25">
      <c r="C184" s="559" t="s">
        <v>176</v>
      </c>
      <c r="D184" s="559"/>
      <c r="E184" s="559"/>
      <c r="F184" s="127"/>
      <c r="G184" s="289"/>
      <c r="H184" s="290">
        <v>161529.84</v>
      </c>
      <c r="I184" s="290">
        <v>152860.59</v>
      </c>
      <c r="J184" s="290">
        <v>8669.25</v>
      </c>
      <c r="K184" s="290">
        <v>137604.97</v>
      </c>
      <c r="L184" s="290">
        <v>132106.82</v>
      </c>
      <c r="M184" s="290">
        <v>5498.14</v>
      </c>
      <c r="N184" s="290">
        <v>435845.71</v>
      </c>
      <c r="O184" s="290">
        <v>20298.78</v>
      </c>
      <c r="P184" s="290">
        <v>415546.93</v>
      </c>
      <c r="Q184" s="286">
        <v>0</v>
      </c>
      <c r="R184" s="290">
        <v>734980.52</v>
      </c>
      <c r="S184" s="290">
        <v>305266.19</v>
      </c>
      <c r="T184" s="290">
        <v>429714.32</v>
      </c>
      <c r="U184" s="291">
        <v>0.4153</v>
      </c>
    </row>
    <row r="185" spans="1:21" ht="15.75" x14ac:dyDescent="0.25">
      <c r="C185" s="559" t="s">
        <v>177</v>
      </c>
      <c r="D185" s="559"/>
      <c r="E185" s="559"/>
      <c r="F185" s="127"/>
      <c r="G185" s="289"/>
      <c r="H185" s="290">
        <v>104664.76</v>
      </c>
      <c r="I185" s="290">
        <v>98441.04</v>
      </c>
      <c r="J185" s="290">
        <v>6223.71</v>
      </c>
      <c r="K185" s="290">
        <v>115584.1</v>
      </c>
      <c r="L185" s="290">
        <v>111889.41</v>
      </c>
      <c r="M185" s="290">
        <v>3694.68</v>
      </c>
      <c r="N185" s="290">
        <v>223425.77</v>
      </c>
      <c r="O185" s="290">
        <v>18348.169999999998</v>
      </c>
      <c r="P185" s="290">
        <v>205077.6</v>
      </c>
      <c r="Q185" s="286">
        <v>0</v>
      </c>
      <c r="R185" s="290">
        <v>443674.63</v>
      </c>
      <c r="S185" s="290">
        <v>228678.63</v>
      </c>
      <c r="T185" s="290">
        <v>214995.99</v>
      </c>
      <c r="U185" s="291">
        <v>0.51539999999999997</v>
      </c>
    </row>
    <row r="186" spans="1:21" ht="15.75" x14ac:dyDescent="0.25">
      <c r="C186" s="559" t="s">
        <v>178</v>
      </c>
      <c r="D186" s="559"/>
      <c r="E186" s="559"/>
      <c r="F186" s="127"/>
      <c r="G186" s="289"/>
      <c r="H186" s="290">
        <v>122633.34</v>
      </c>
      <c r="I186" s="290">
        <v>109221.64</v>
      </c>
      <c r="J186" s="290">
        <v>13411.7</v>
      </c>
      <c r="K186" s="290">
        <v>93160.78</v>
      </c>
      <c r="L186" s="290">
        <v>76818.25</v>
      </c>
      <c r="M186" s="290">
        <v>16342.52</v>
      </c>
      <c r="N186" s="290">
        <v>339364.26</v>
      </c>
      <c r="O186" s="290">
        <v>3535.68</v>
      </c>
      <c r="P186" s="290">
        <v>335828.58</v>
      </c>
      <c r="Q186" s="286">
        <v>0</v>
      </c>
      <c r="R186" s="290">
        <v>555158.38</v>
      </c>
      <c r="S186" s="290">
        <v>189575.58</v>
      </c>
      <c r="T186" s="290">
        <v>365582.8</v>
      </c>
      <c r="U186" s="291">
        <v>0.34139999999999998</v>
      </c>
    </row>
    <row r="187" spans="1:21" x14ac:dyDescent="0.2">
      <c r="F187" s="127"/>
    </row>
    <row r="188" spans="1:21" ht="15.75" x14ac:dyDescent="0.25">
      <c r="C188" s="552" t="s">
        <v>174</v>
      </c>
      <c r="D188" s="553"/>
      <c r="E188" s="554"/>
      <c r="F188" s="127"/>
      <c r="G188" s="303"/>
      <c r="H188" s="304">
        <v>780245.88684224233</v>
      </c>
      <c r="I188" s="304">
        <v>722570.62020977982</v>
      </c>
      <c r="J188" s="304">
        <v>57675.268989419019</v>
      </c>
      <c r="K188" s="304">
        <v>726885.98999999976</v>
      </c>
      <c r="L188" s="304">
        <v>702956.36975000019</v>
      </c>
      <c r="M188" s="304">
        <v>23928.62025</v>
      </c>
      <c r="N188" s="304">
        <v>2015711.9399999997</v>
      </c>
      <c r="O188" s="304">
        <v>231353.48999999996</v>
      </c>
      <c r="P188" s="304">
        <v>1784358.4500000002</v>
      </c>
      <c r="Q188" s="305">
        <v>0.47032470529589121</v>
      </c>
      <c r="R188" s="304">
        <f>H188+K188+N188</f>
        <v>3522843.8168422421</v>
      </c>
      <c r="S188" s="304">
        <f t="shared" ref="S188:T188" si="27">I188+L188+O188</f>
        <v>1656880.4799597801</v>
      </c>
      <c r="T188" s="304">
        <f t="shared" si="27"/>
        <v>1865962.3392394192</v>
      </c>
      <c r="U188" s="306">
        <f>S188/R188</f>
        <v>0.47032470529589121</v>
      </c>
    </row>
    <row r="189" spans="1:21" x14ac:dyDescent="0.2">
      <c r="C189" s="302"/>
      <c r="D189" s="302" t="s">
        <v>259</v>
      </c>
      <c r="E189" s="302"/>
      <c r="F189" s="127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1:21" ht="15.75" x14ac:dyDescent="0.25">
      <c r="C190" s="555" t="s">
        <v>175</v>
      </c>
      <c r="D190" s="555"/>
      <c r="E190" s="555"/>
      <c r="F190" s="127"/>
      <c r="G190" s="307"/>
      <c r="H190" s="308">
        <v>418977.82041186071</v>
      </c>
      <c r="I190" s="308">
        <v>385217.15643382585</v>
      </c>
      <c r="J190" s="308">
        <v>33760.663978034994</v>
      </c>
      <c r="K190" s="308">
        <v>350643.41</v>
      </c>
      <c r="L190" s="308">
        <v>344413.04</v>
      </c>
      <c r="M190" s="308">
        <v>6229.3700000000008</v>
      </c>
      <c r="N190" s="308">
        <v>1029387.1299999999</v>
      </c>
      <c r="O190" s="308">
        <v>205658.04999999993</v>
      </c>
      <c r="P190" s="308">
        <v>823729.08000000007</v>
      </c>
      <c r="Q190" s="305">
        <v>0.51989099495885793</v>
      </c>
      <c r="R190" s="308">
        <f>H190+K190+N190</f>
        <v>1799008.3604118605</v>
      </c>
      <c r="S190" s="308">
        <f t="shared" ref="S190:T193" si="28">I190+L190+O190</f>
        <v>935288.24643382581</v>
      </c>
      <c r="T190" s="308">
        <f t="shared" si="28"/>
        <v>863719.11397803505</v>
      </c>
      <c r="U190" s="309">
        <f>S190/R190</f>
        <v>0.51989099495885793</v>
      </c>
    </row>
    <row r="191" spans="1:21" ht="15.75" x14ac:dyDescent="0.25">
      <c r="C191" s="555" t="s">
        <v>176</v>
      </c>
      <c r="D191" s="555"/>
      <c r="E191" s="555"/>
      <c r="F191" s="127"/>
      <c r="G191" s="307"/>
      <c r="H191" s="308">
        <v>154127.14000000001</v>
      </c>
      <c r="I191" s="308">
        <v>146047.087640154</v>
      </c>
      <c r="J191" s="308">
        <v>8080.0523598459822</v>
      </c>
      <c r="K191" s="308">
        <v>155695.62</v>
      </c>
      <c r="L191" s="308">
        <v>148631.96</v>
      </c>
      <c r="M191" s="308">
        <v>7063.6600000000035</v>
      </c>
      <c r="N191" s="308">
        <v>430801.91000000003</v>
      </c>
      <c r="O191" s="308">
        <v>15114.29</v>
      </c>
      <c r="P191" s="308">
        <v>415687.62</v>
      </c>
      <c r="Q191" s="305">
        <v>0.41828654943421473</v>
      </c>
      <c r="R191" s="308">
        <f t="shared" ref="R191:R193" si="29">H191+K191+N191</f>
        <v>740624.67</v>
      </c>
      <c r="S191" s="308">
        <f t="shared" si="28"/>
        <v>309793.337640154</v>
      </c>
      <c r="T191" s="308">
        <f t="shared" si="28"/>
        <v>430831.33235984598</v>
      </c>
      <c r="U191" s="309">
        <f t="shared" ref="U191:U193" si="30">S191/R191</f>
        <v>0.41828654943421473</v>
      </c>
    </row>
    <row r="192" spans="1:21" ht="15.75" x14ac:dyDescent="0.25">
      <c r="C192" s="555" t="s">
        <v>177</v>
      </c>
      <c r="D192" s="555"/>
      <c r="E192" s="555"/>
      <c r="F192" s="127"/>
      <c r="G192" s="307"/>
      <c r="H192" s="308">
        <v>104184.5236</v>
      </c>
      <c r="I192" s="308">
        <v>97571.581858261095</v>
      </c>
      <c r="J192" s="308">
        <v>6612.9417417388931</v>
      </c>
      <c r="K192" s="308">
        <v>121636.20999999998</v>
      </c>
      <c r="L192" s="308">
        <v>114191.06974999998</v>
      </c>
      <c r="M192" s="308">
        <v>7445.1402500000004</v>
      </c>
      <c r="N192" s="308">
        <v>226341.53000000003</v>
      </c>
      <c r="O192" s="308">
        <v>10312.009999999998</v>
      </c>
      <c r="P192" s="308">
        <v>216029.52000000002</v>
      </c>
      <c r="Q192" s="305">
        <v>0.49113930879627055</v>
      </c>
      <c r="R192" s="308">
        <f t="shared" si="29"/>
        <v>452162.26360000001</v>
      </c>
      <c r="S192" s="308">
        <f t="shared" si="28"/>
        <v>222074.66160826109</v>
      </c>
      <c r="T192" s="308">
        <f t="shared" si="28"/>
        <v>230087.60199173892</v>
      </c>
      <c r="U192" s="309">
        <f t="shared" si="30"/>
        <v>0.49113930879627055</v>
      </c>
    </row>
    <row r="193" spans="3:21" ht="15.75" x14ac:dyDescent="0.25">
      <c r="C193" s="555" t="s">
        <v>178</v>
      </c>
      <c r="D193" s="555"/>
      <c r="E193" s="555"/>
      <c r="F193" s="127"/>
      <c r="G193" s="307"/>
      <c r="H193" s="308">
        <v>102956.40283038173</v>
      </c>
      <c r="I193" s="308">
        <v>93734.794277538749</v>
      </c>
      <c r="J193" s="308">
        <v>9221.6109097991703</v>
      </c>
      <c r="K193" s="308">
        <v>98910.75</v>
      </c>
      <c r="L193" s="308">
        <v>95720.299999999988</v>
      </c>
      <c r="M193" s="308">
        <v>3190.45</v>
      </c>
      <c r="N193" s="308">
        <v>329181.36999999994</v>
      </c>
      <c r="O193" s="308">
        <v>269.14</v>
      </c>
      <c r="P193" s="308">
        <v>328912.22999999992</v>
      </c>
      <c r="Q193" s="305">
        <v>0.35726346298139916</v>
      </c>
      <c r="R193" s="308">
        <f t="shared" si="29"/>
        <v>531048.52283038164</v>
      </c>
      <c r="S193" s="308">
        <f t="shared" si="28"/>
        <v>189724.23427753875</v>
      </c>
      <c r="T193" s="308">
        <f t="shared" si="28"/>
        <v>341324.29090979911</v>
      </c>
      <c r="U193" s="309">
        <f t="shared" si="30"/>
        <v>0.35726346298139916</v>
      </c>
    </row>
  </sheetData>
  <sortState ref="A6:X157">
    <sortCondition ref="C6:C157"/>
  </sortState>
  <mergeCells count="35">
    <mergeCell ref="C167:E167"/>
    <mergeCell ref="C169:E169"/>
    <mergeCell ref="C170:E170"/>
    <mergeCell ref="C171:E171"/>
    <mergeCell ref="C172:E172"/>
    <mergeCell ref="C1:U1"/>
    <mergeCell ref="H3:U3"/>
    <mergeCell ref="H4:J4"/>
    <mergeCell ref="K4:M4"/>
    <mergeCell ref="N4:P4"/>
    <mergeCell ref="R4:R5"/>
    <mergeCell ref="S4:S5"/>
    <mergeCell ref="T4:T5"/>
    <mergeCell ref="U4:U5"/>
    <mergeCell ref="C164:E164"/>
    <mergeCell ref="C158:E158"/>
    <mergeCell ref="C159:E159"/>
    <mergeCell ref="C161:E161"/>
    <mergeCell ref="C162:E162"/>
    <mergeCell ref="C163:E163"/>
    <mergeCell ref="C174:E174"/>
    <mergeCell ref="C176:E176"/>
    <mergeCell ref="C177:E177"/>
    <mergeCell ref="C178:E178"/>
    <mergeCell ref="C179:E179"/>
    <mergeCell ref="C181:E181"/>
    <mergeCell ref="C183:E183"/>
    <mergeCell ref="C184:E184"/>
    <mergeCell ref="C185:E185"/>
    <mergeCell ref="C186:E186"/>
    <mergeCell ref="C188:E188"/>
    <mergeCell ref="C190:E190"/>
    <mergeCell ref="C191:E191"/>
    <mergeCell ref="C192:E192"/>
    <mergeCell ref="C193:E193"/>
  </mergeCells>
  <conditionalFormatting sqref="U6:U157">
    <cfRule type="cellIs" dxfId="0" priority="1" operator="greaterThan">
      <formula>0.66</formula>
    </cfRule>
  </conditionalFormatting>
  <hyperlinks>
    <hyperlink ref="A63" location="'2009-10'!A160" display="Bottom" xr:uid="{00000000-0004-0000-0200-000000000000}"/>
  </hyperlinks>
  <printOptions horizontalCentered="1"/>
  <pageMargins left="0.25" right="0.25" top="0.75" bottom="0.75" header="0.3" footer="0.3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82"/>
  <sheetViews>
    <sheetView zoomScaleNormal="100" zoomScaleSheetLayoutView="100" workbookViewId="0">
      <pane xSplit="6" ySplit="4" topLeftCell="G145" activePane="bottomRight" state="frozen"/>
      <selection activeCell="B36" sqref="B36"/>
      <selection pane="topRight" activeCell="B36" sqref="B36"/>
      <selection pane="bottomLeft" activeCell="B36" sqref="B36"/>
      <selection pane="bottomRight" activeCell="D3" sqref="D3"/>
    </sheetView>
  </sheetViews>
  <sheetFormatPr defaultRowHeight="12.75" x14ac:dyDescent="0.2"/>
  <cols>
    <col min="1" max="1" width="9.140625" style="56"/>
    <col min="2" max="2" width="9.140625" style="116"/>
    <col min="3" max="3" width="4.42578125" style="116" bestFit="1" customWidth="1"/>
    <col min="4" max="4" width="19" style="116" bestFit="1" customWidth="1"/>
    <col min="5" max="5" width="3" style="116" bestFit="1" customWidth="1"/>
    <col min="6" max="6" width="3" style="139" bestFit="1" customWidth="1"/>
    <col min="7" max="7" width="0.85546875" style="140" customWidth="1"/>
    <col min="8" max="9" width="10.28515625" style="141" bestFit="1" customWidth="1"/>
    <col min="10" max="10" width="8.42578125" style="141" bestFit="1" customWidth="1"/>
    <col min="11" max="11" width="0.85546875" style="154" customWidth="1"/>
    <col min="12" max="12" width="8.42578125" style="141" bestFit="1" customWidth="1"/>
    <col min="13" max="13" width="9.28515625" style="141" customWidth="1"/>
    <col min="14" max="14" width="8.42578125" style="141" bestFit="1" customWidth="1"/>
    <col min="15" max="15" width="0.85546875" style="154" customWidth="1"/>
    <col min="16" max="16" width="8.42578125" style="116" bestFit="1" customWidth="1"/>
    <col min="17" max="17" width="9.42578125" style="116" bestFit="1" customWidth="1"/>
    <col min="18" max="18" width="8.42578125" style="116" bestFit="1" customWidth="1"/>
    <col min="19" max="19" width="1.7109375" style="116" customWidth="1"/>
    <col min="23" max="16384" width="9.140625" style="116"/>
  </cols>
  <sheetData>
    <row r="1" spans="1:22" s="96" customFormat="1" ht="15.75" x14ac:dyDescent="0.25">
      <c r="A1" s="460"/>
      <c r="B1" s="379"/>
      <c r="C1" s="569" t="s">
        <v>281</v>
      </c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T1" s="54"/>
      <c r="U1" s="54"/>
      <c r="V1" s="54"/>
    </row>
    <row r="2" spans="1:22" s="102" customFormat="1" ht="15.75" x14ac:dyDescent="0.25">
      <c r="A2" s="461"/>
      <c r="B2" s="383"/>
      <c r="C2" s="97"/>
      <c r="D2" s="98"/>
      <c r="E2" s="98"/>
      <c r="F2" s="98"/>
      <c r="G2" s="99"/>
      <c r="H2" s="99"/>
      <c r="I2" s="99"/>
      <c r="J2" s="99"/>
      <c r="K2" s="98"/>
      <c r="L2" s="99"/>
      <c r="M2" s="99"/>
      <c r="N2" s="99"/>
      <c r="O2" s="98"/>
      <c r="P2" s="99"/>
      <c r="Q2" s="99"/>
      <c r="R2" s="99"/>
      <c r="T2" s="48"/>
      <c r="U2" s="48"/>
      <c r="V2" s="48"/>
    </row>
    <row r="3" spans="1:22" s="107" customFormat="1" ht="15.75" customHeight="1" x14ac:dyDescent="0.25">
      <c r="A3" s="142"/>
      <c r="C3" s="103"/>
      <c r="D3" s="104"/>
      <c r="E3" s="98"/>
      <c r="F3" s="105"/>
      <c r="G3" s="143"/>
      <c r="H3" s="585" t="s">
        <v>206</v>
      </c>
      <c r="I3" s="586"/>
      <c r="J3" s="586"/>
      <c r="K3" s="105"/>
      <c r="L3" s="585" t="s">
        <v>207</v>
      </c>
      <c r="M3" s="587"/>
      <c r="N3" s="587"/>
      <c r="O3" s="105"/>
      <c r="P3" s="585" t="s">
        <v>208</v>
      </c>
      <c r="Q3" s="586"/>
      <c r="R3" s="586"/>
      <c r="T3" s="588" t="s">
        <v>332</v>
      </c>
      <c r="U3" s="589"/>
      <c r="V3" s="589"/>
    </row>
    <row r="4" spans="1:22" ht="49.5" x14ac:dyDescent="0.2">
      <c r="A4" s="181" t="s">
        <v>276</v>
      </c>
      <c r="B4" s="458" t="s">
        <v>484</v>
      </c>
      <c r="C4" s="110" t="s">
        <v>169</v>
      </c>
      <c r="D4" s="111" t="s">
        <v>168</v>
      </c>
      <c r="E4" s="112" t="s">
        <v>167</v>
      </c>
      <c r="F4" s="113" t="s">
        <v>166</v>
      </c>
      <c r="G4" s="144"/>
      <c r="H4" s="145" t="s">
        <v>180</v>
      </c>
      <c r="I4" s="115" t="s">
        <v>257</v>
      </c>
      <c r="J4" s="146" t="s">
        <v>182</v>
      </c>
      <c r="K4" s="147"/>
      <c r="L4" s="145" t="s">
        <v>180</v>
      </c>
      <c r="M4" s="115" t="s">
        <v>257</v>
      </c>
      <c r="N4" s="146" t="s">
        <v>182</v>
      </c>
      <c r="O4" s="147"/>
      <c r="P4" s="145" t="s">
        <v>180</v>
      </c>
      <c r="Q4" s="115" t="s">
        <v>257</v>
      </c>
      <c r="R4" s="146" t="s">
        <v>182</v>
      </c>
      <c r="T4" s="161" t="s">
        <v>180</v>
      </c>
      <c r="U4" s="115" t="s">
        <v>257</v>
      </c>
      <c r="V4" s="162" t="s">
        <v>219</v>
      </c>
    </row>
    <row r="5" spans="1:22" x14ac:dyDescent="0.2">
      <c r="A5" s="380" t="s">
        <v>341</v>
      </c>
      <c r="B5" s="456" t="s">
        <v>342</v>
      </c>
      <c r="C5" s="117">
        <v>60</v>
      </c>
      <c r="D5" s="118" t="s">
        <v>158</v>
      </c>
      <c r="E5" s="119" t="s">
        <v>3</v>
      </c>
      <c r="F5" s="120">
        <v>4</v>
      </c>
      <c r="G5" s="121"/>
      <c r="H5" s="123">
        <v>5478.3</v>
      </c>
      <c r="I5" s="123">
        <v>5250.4</v>
      </c>
      <c r="J5" s="123">
        <v>227.9</v>
      </c>
      <c r="K5" s="148"/>
      <c r="L5" s="123">
        <v>865.55</v>
      </c>
      <c r="M5" s="123">
        <v>837.55</v>
      </c>
      <c r="N5" s="123">
        <v>28</v>
      </c>
      <c r="O5" s="148"/>
      <c r="P5" s="123">
        <v>0</v>
      </c>
      <c r="Q5" s="123">
        <v>0</v>
      </c>
      <c r="R5" s="123">
        <v>0</v>
      </c>
      <c r="T5" s="283">
        <f>H5+L5+P5</f>
        <v>6343.85</v>
      </c>
      <c r="U5" s="283">
        <f t="shared" ref="U5:V20" si="0">I5+M5+Q5</f>
        <v>6087.95</v>
      </c>
      <c r="V5" s="283">
        <f t="shared" si="0"/>
        <v>255.9</v>
      </c>
    </row>
    <row r="6" spans="1:22" x14ac:dyDescent="0.2">
      <c r="A6" s="380" t="s">
        <v>343</v>
      </c>
      <c r="B6" s="456" t="s">
        <v>344</v>
      </c>
      <c r="C6" s="117">
        <v>110</v>
      </c>
      <c r="D6" s="118" t="s">
        <v>157</v>
      </c>
      <c r="E6" s="119" t="s">
        <v>3</v>
      </c>
      <c r="F6" s="120">
        <v>4</v>
      </c>
      <c r="G6" s="121"/>
      <c r="H6" s="123">
        <v>3232.85</v>
      </c>
      <c r="I6" s="123">
        <v>3103.85</v>
      </c>
      <c r="J6" s="123">
        <v>129</v>
      </c>
      <c r="K6" s="148"/>
      <c r="L6" s="123">
        <v>688.79000000000008</v>
      </c>
      <c r="M6" s="123">
        <v>663.80000000000007</v>
      </c>
      <c r="N6" s="123">
        <v>24.990000000000002</v>
      </c>
      <c r="O6" s="148"/>
      <c r="P6" s="123">
        <v>0</v>
      </c>
      <c r="Q6" s="123">
        <v>0</v>
      </c>
      <c r="R6" s="123">
        <v>0</v>
      </c>
      <c r="T6" s="283">
        <f t="shared" ref="T6:V69" si="1">H6+L6+P6</f>
        <v>3921.64</v>
      </c>
      <c r="U6" s="283">
        <f t="shared" si="0"/>
        <v>3767.65</v>
      </c>
      <c r="V6" s="283">
        <f t="shared" si="0"/>
        <v>153.99</v>
      </c>
    </row>
    <row r="7" spans="1:22" x14ac:dyDescent="0.2">
      <c r="A7" s="380" t="s">
        <v>345</v>
      </c>
      <c r="B7" s="456" t="s">
        <v>346</v>
      </c>
      <c r="C7" s="117">
        <v>150</v>
      </c>
      <c r="D7" s="118" t="s">
        <v>156</v>
      </c>
      <c r="E7" s="119" t="s">
        <v>8</v>
      </c>
      <c r="F7" s="120">
        <v>2</v>
      </c>
      <c r="G7" s="121"/>
      <c r="H7" s="123">
        <v>3506.57</v>
      </c>
      <c r="I7" s="123">
        <v>3499.08</v>
      </c>
      <c r="J7" s="123">
        <v>7.49</v>
      </c>
      <c r="K7" s="148"/>
      <c r="L7" s="123">
        <v>19.899999999999999</v>
      </c>
      <c r="M7" s="123">
        <v>19.899999999999999</v>
      </c>
      <c r="N7" s="123">
        <v>0</v>
      </c>
      <c r="O7" s="148"/>
      <c r="P7" s="123">
        <v>140</v>
      </c>
      <c r="Q7" s="123">
        <v>140</v>
      </c>
      <c r="R7" s="123">
        <v>0</v>
      </c>
      <c r="T7" s="283">
        <f t="shared" si="1"/>
        <v>3666.4700000000003</v>
      </c>
      <c r="U7" s="283">
        <f t="shared" si="0"/>
        <v>3658.98</v>
      </c>
      <c r="V7" s="283">
        <f t="shared" si="0"/>
        <v>7.49</v>
      </c>
    </row>
    <row r="8" spans="1:22" x14ac:dyDescent="0.2">
      <c r="A8" s="380" t="s">
        <v>347</v>
      </c>
      <c r="B8" s="456" t="s">
        <v>348</v>
      </c>
      <c r="C8" s="117">
        <v>200</v>
      </c>
      <c r="D8" s="118" t="s">
        <v>155</v>
      </c>
      <c r="E8" s="119" t="s">
        <v>8</v>
      </c>
      <c r="F8" s="120">
        <v>2</v>
      </c>
      <c r="G8" s="121"/>
      <c r="H8" s="123">
        <v>4150.8999999999996</v>
      </c>
      <c r="I8" s="123">
        <v>3737.47</v>
      </c>
      <c r="J8" s="123">
        <v>413.43</v>
      </c>
      <c r="K8" s="148"/>
      <c r="L8" s="123">
        <v>0</v>
      </c>
      <c r="M8" s="123">
        <v>0</v>
      </c>
      <c r="N8" s="123">
        <v>0</v>
      </c>
      <c r="O8" s="148"/>
      <c r="P8" s="123">
        <v>0</v>
      </c>
      <c r="Q8" s="123">
        <v>0</v>
      </c>
      <c r="R8" s="123">
        <v>0</v>
      </c>
      <c r="T8" s="283">
        <f t="shared" si="1"/>
        <v>4150.8999999999996</v>
      </c>
      <c r="U8" s="283">
        <f t="shared" si="0"/>
        <v>3737.47</v>
      </c>
      <c r="V8" s="283">
        <f t="shared" si="0"/>
        <v>413.43</v>
      </c>
    </row>
    <row r="9" spans="1:22" x14ac:dyDescent="0.2">
      <c r="A9" s="380" t="s">
        <v>349</v>
      </c>
      <c r="B9" s="456" t="s">
        <v>350</v>
      </c>
      <c r="C9" s="117">
        <v>250</v>
      </c>
      <c r="D9" s="118" t="s">
        <v>154</v>
      </c>
      <c r="E9" s="119" t="s">
        <v>11</v>
      </c>
      <c r="F9" s="120">
        <v>4</v>
      </c>
      <c r="G9" s="121"/>
      <c r="H9" s="123">
        <v>4942</v>
      </c>
      <c r="I9" s="123">
        <v>4929.5</v>
      </c>
      <c r="J9" s="123">
        <v>12.5</v>
      </c>
      <c r="K9" s="148"/>
      <c r="L9" s="123">
        <v>1011.38</v>
      </c>
      <c r="M9" s="123">
        <v>916.6</v>
      </c>
      <c r="N9" s="123">
        <v>94.78</v>
      </c>
      <c r="O9" s="148"/>
      <c r="P9" s="123">
        <v>0</v>
      </c>
      <c r="Q9" s="123">
        <v>0</v>
      </c>
      <c r="R9" s="123">
        <v>0</v>
      </c>
      <c r="T9" s="283">
        <f t="shared" si="1"/>
        <v>5953.38</v>
      </c>
      <c r="U9" s="283">
        <f t="shared" si="0"/>
        <v>5846.1</v>
      </c>
      <c r="V9" s="283">
        <f t="shared" si="0"/>
        <v>107.28</v>
      </c>
    </row>
    <row r="10" spans="1:22" x14ac:dyDescent="0.2">
      <c r="A10" s="380" t="s">
        <v>341</v>
      </c>
      <c r="B10" s="456" t="s">
        <v>351</v>
      </c>
      <c r="C10" s="117">
        <v>300</v>
      </c>
      <c r="D10" s="118" t="s">
        <v>153</v>
      </c>
      <c r="E10" s="119" t="s">
        <v>3</v>
      </c>
      <c r="F10" s="120">
        <v>9</v>
      </c>
      <c r="G10" s="121"/>
      <c r="H10" s="123">
        <v>0</v>
      </c>
      <c r="I10" s="123">
        <v>0</v>
      </c>
      <c r="J10" s="123">
        <v>0</v>
      </c>
      <c r="K10" s="148"/>
      <c r="L10" s="123">
        <v>132</v>
      </c>
      <c r="M10" s="123">
        <v>132</v>
      </c>
      <c r="N10" s="123">
        <v>0</v>
      </c>
      <c r="O10" s="148"/>
      <c r="P10" s="123">
        <v>0</v>
      </c>
      <c r="Q10" s="123">
        <v>0</v>
      </c>
      <c r="R10" s="123">
        <v>0</v>
      </c>
      <c r="T10" s="283">
        <f t="shared" si="1"/>
        <v>132</v>
      </c>
      <c r="U10" s="283">
        <f t="shared" si="0"/>
        <v>132</v>
      </c>
      <c r="V10" s="283">
        <f t="shared" si="0"/>
        <v>0</v>
      </c>
    </row>
    <row r="11" spans="1:22" x14ac:dyDescent="0.2">
      <c r="A11" s="380" t="s">
        <v>345</v>
      </c>
      <c r="B11" s="456" t="s">
        <v>352</v>
      </c>
      <c r="C11" s="117">
        <v>350</v>
      </c>
      <c r="D11" s="118" t="s">
        <v>152</v>
      </c>
      <c r="E11" s="119" t="s">
        <v>8</v>
      </c>
      <c r="F11" s="120">
        <v>3</v>
      </c>
      <c r="G11" s="121"/>
      <c r="H11" s="123">
        <v>15791.59</v>
      </c>
      <c r="I11" s="123">
        <v>12672.75</v>
      </c>
      <c r="J11" s="123">
        <v>3118.84</v>
      </c>
      <c r="K11" s="148"/>
      <c r="L11" s="123">
        <v>90.07</v>
      </c>
      <c r="M11" s="123">
        <v>90.07</v>
      </c>
      <c r="N11" s="123">
        <v>0</v>
      </c>
      <c r="O11" s="148"/>
      <c r="P11" s="123">
        <v>0</v>
      </c>
      <c r="Q11" s="123">
        <v>0</v>
      </c>
      <c r="R11" s="123">
        <v>0</v>
      </c>
      <c r="T11" s="283">
        <f t="shared" si="1"/>
        <v>15881.66</v>
      </c>
      <c r="U11" s="283">
        <f t="shared" si="0"/>
        <v>12762.82</v>
      </c>
      <c r="V11" s="283">
        <f t="shared" si="0"/>
        <v>3118.84</v>
      </c>
    </row>
    <row r="12" spans="1:22" x14ac:dyDescent="0.2">
      <c r="A12" s="380" t="s">
        <v>353</v>
      </c>
      <c r="B12" s="456" t="s">
        <v>354</v>
      </c>
      <c r="C12" s="117">
        <v>470</v>
      </c>
      <c r="D12" s="118" t="s">
        <v>151</v>
      </c>
      <c r="E12" s="119" t="s">
        <v>3</v>
      </c>
      <c r="F12" s="120">
        <v>4</v>
      </c>
      <c r="G12" s="121"/>
      <c r="H12" s="123">
        <v>2690.43</v>
      </c>
      <c r="I12" s="123">
        <v>2476.2600000000002</v>
      </c>
      <c r="J12" s="123">
        <v>214.17</v>
      </c>
      <c r="K12" s="148"/>
      <c r="L12" s="123">
        <v>875.16</v>
      </c>
      <c r="M12" s="123">
        <v>875.16</v>
      </c>
      <c r="N12" s="123">
        <v>0</v>
      </c>
      <c r="O12" s="148"/>
      <c r="P12" s="123">
        <v>0</v>
      </c>
      <c r="Q12" s="123">
        <v>0</v>
      </c>
      <c r="R12" s="123">
        <v>0</v>
      </c>
      <c r="T12" s="283">
        <f t="shared" si="1"/>
        <v>3565.5899999999997</v>
      </c>
      <c r="U12" s="283">
        <f t="shared" si="0"/>
        <v>3351.42</v>
      </c>
      <c r="V12" s="283">
        <f t="shared" si="0"/>
        <v>214.17</v>
      </c>
    </row>
    <row r="13" spans="1:22" x14ac:dyDescent="0.2">
      <c r="A13" s="380" t="s">
        <v>347</v>
      </c>
      <c r="B13" s="456" t="s">
        <v>355</v>
      </c>
      <c r="C13" s="117">
        <v>500</v>
      </c>
      <c r="D13" s="118" t="s">
        <v>205</v>
      </c>
      <c r="E13" s="119" t="s">
        <v>8</v>
      </c>
      <c r="F13" s="120">
        <v>7</v>
      </c>
      <c r="G13" s="121"/>
      <c r="H13" s="123">
        <v>16531</v>
      </c>
      <c r="I13" s="123">
        <v>15862</v>
      </c>
      <c r="J13" s="123">
        <v>669</v>
      </c>
      <c r="K13" s="148"/>
      <c r="L13" s="123">
        <v>225.286</v>
      </c>
      <c r="M13" s="123">
        <v>225.286</v>
      </c>
      <c r="N13" s="123">
        <v>0</v>
      </c>
      <c r="O13" s="148"/>
      <c r="P13" s="123">
        <v>1444</v>
      </c>
      <c r="Q13" s="123">
        <v>1444</v>
      </c>
      <c r="R13" s="123">
        <v>0</v>
      </c>
      <c r="T13" s="283">
        <f t="shared" si="1"/>
        <v>18200.286</v>
      </c>
      <c r="U13" s="283">
        <f t="shared" si="0"/>
        <v>17531.286</v>
      </c>
      <c r="V13" s="283">
        <f t="shared" si="0"/>
        <v>669</v>
      </c>
    </row>
    <row r="14" spans="1:22" x14ac:dyDescent="0.2">
      <c r="A14" s="380" t="s">
        <v>356</v>
      </c>
      <c r="B14" s="456" t="s">
        <v>357</v>
      </c>
      <c r="C14" s="117">
        <v>550</v>
      </c>
      <c r="D14" s="118" t="s">
        <v>149</v>
      </c>
      <c r="E14" s="119" t="s">
        <v>3</v>
      </c>
      <c r="F14" s="120">
        <v>4</v>
      </c>
      <c r="G14" s="121"/>
      <c r="H14" s="123">
        <v>4319</v>
      </c>
      <c r="I14" s="123">
        <v>4139.33</v>
      </c>
      <c r="J14" s="123">
        <v>179.67</v>
      </c>
      <c r="K14" s="148"/>
      <c r="L14" s="123">
        <v>713</v>
      </c>
      <c r="M14" s="123">
        <v>713</v>
      </c>
      <c r="N14" s="123">
        <v>0</v>
      </c>
      <c r="O14" s="148"/>
      <c r="P14" s="123">
        <v>0</v>
      </c>
      <c r="Q14" s="123">
        <v>0</v>
      </c>
      <c r="R14" s="123">
        <v>0</v>
      </c>
      <c r="T14" s="283">
        <f t="shared" si="1"/>
        <v>5032</v>
      </c>
      <c r="U14" s="283">
        <f t="shared" si="0"/>
        <v>4852.33</v>
      </c>
      <c r="V14" s="283">
        <f t="shared" si="0"/>
        <v>179.67</v>
      </c>
    </row>
    <row r="15" spans="1:22" x14ac:dyDescent="0.2">
      <c r="A15" s="380" t="s">
        <v>358</v>
      </c>
      <c r="B15" s="456" t="s">
        <v>359</v>
      </c>
      <c r="C15" s="117">
        <v>600</v>
      </c>
      <c r="D15" s="118" t="s">
        <v>148</v>
      </c>
      <c r="E15" s="119" t="s">
        <v>11</v>
      </c>
      <c r="F15" s="120">
        <v>11</v>
      </c>
      <c r="G15" s="121"/>
      <c r="H15" s="123">
        <v>1267.7</v>
      </c>
      <c r="I15" s="123">
        <v>1204.7</v>
      </c>
      <c r="J15" s="123">
        <v>63</v>
      </c>
      <c r="K15" s="148"/>
      <c r="L15" s="123">
        <v>226.75</v>
      </c>
      <c r="M15" s="123">
        <v>226.75</v>
      </c>
      <c r="N15" s="123">
        <v>0</v>
      </c>
      <c r="O15" s="148"/>
      <c r="P15" s="123">
        <v>0</v>
      </c>
      <c r="Q15" s="123">
        <v>0</v>
      </c>
      <c r="R15" s="123">
        <v>0</v>
      </c>
      <c r="T15" s="283">
        <f t="shared" si="1"/>
        <v>1494.45</v>
      </c>
      <c r="U15" s="283">
        <f t="shared" si="0"/>
        <v>1431.45</v>
      </c>
      <c r="V15" s="283">
        <f t="shared" si="0"/>
        <v>63</v>
      </c>
    </row>
    <row r="16" spans="1:22" x14ac:dyDescent="0.2">
      <c r="A16" s="380" t="s">
        <v>341</v>
      </c>
      <c r="B16" s="456" t="s">
        <v>360</v>
      </c>
      <c r="C16" s="117">
        <v>650</v>
      </c>
      <c r="D16" s="118" t="s">
        <v>147</v>
      </c>
      <c r="E16" s="119" t="s">
        <v>3</v>
      </c>
      <c r="F16" s="120">
        <v>10</v>
      </c>
      <c r="G16" s="121"/>
      <c r="H16" s="123">
        <v>725</v>
      </c>
      <c r="I16" s="123">
        <v>694.84</v>
      </c>
      <c r="J16" s="123">
        <v>30.16</v>
      </c>
      <c r="K16" s="148"/>
      <c r="L16" s="123">
        <v>56</v>
      </c>
      <c r="M16" s="123">
        <v>56</v>
      </c>
      <c r="N16" s="123">
        <v>0</v>
      </c>
      <c r="O16" s="148"/>
      <c r="P16" s="123">
        <v>0</v>
      </c>
      <c r="Q16" s="123">
        <v>0</v>
      </c>
      <c r="R16" s="123">
        <v>0</v>
      </c>
      <c r="T16" s="283">
        <f t="shared" si="1"/>
        <v>781</v>
      </c>
      <c r="U16" s="283">
        <f t="shared" si="0"/>
        <v>750.84</v>
      </c>
      <c r="V16" s="283">
        <f t="shared" si="0"/>
        <v>30.16</v>
      </c>
    </row>
    <row r="17" spans="1:22" x14ac:dyDescent="0.2">
      <c r="A17" s="380" t="s">
        <v>347</v>
      </c>
      <c r="B17" s="456" t="s">
        <v>361</v>
      </c>
      <c r="C17" s="117">
        <v>750</v>
      </c>
      <c r="D17" s="118" t="s">
        <v>146</v>
      </c>
      <c r="E17" s="119" t="s">
        <v>8</v>
      </c>
      <c r="F17" s="120">
        <v>3</v>
      </c>
      <c r="G17" s="121"/>
      <c r="H17" s="123">
        <v>23689</v>
      </c>
      <c r="I17" s="123">
        <v>21194.55</v>
      </c>
      <c r="J17" s="123">
        <v>2494.4499999999998</v>
      </c>
      <c r="K17" s="148"/>
      <c r="L17" s="123">
        <v>2.9</v>
      </c>
      <c r="M17" s="123">
        <v>2.9</v>
      </c>
      <c r="N17" s="123">
        <v>0</v>
      </c>
      <c r="O17" s="148"/>
      <c r="P17" s="123">
        <v>1130</v>
      </c>
      <c r="Q17" s="123">
        <v>1130</v>
      </c>
      <c r="R17" s="123">
        <v>0</v>
      </c>
      <c r="T17" s="283">
        <f t="shared" si="1"/>
        <v>24821.9</v>
      </c>
      <c r="U17" s="283">
        <f t="shared" si="0"/>
        <v>22327.45</v>
      </c>
      <c r="V17" s="283">
        <f t="shared" si="0"/>
        <v>2494.4499999999998</v>
      </c>
    </row>
    <row r="18" spans="1:22" x14ac:dyDescent="0.2">
      <c r="A18" s="380" t="s">
        <v>362</v>
      </c>
      <c r="B18" s="456" t="s">
        <v>363</v>
      </c>
      <c r="C18" s="117">
        <v>800</v>
      </c>
      <c r="D18" s="118" t="s">
        <v>145</v>
      </c>
      <c r="E18" s="119" t="s">
        <v>3</v>
      </c>
      <c r="F18" s="120">
        <v>10</v>
      </c>
      <c r="G18" s="121"/>
      <c r="H18" s="123">
        <v>0</v>
      </c>
      <c r="I18" s="123">
        <v>0</v>
      </c>
      <c r="J18" s="123">
        <v>0</v>
      </c>
      <c r="K18" s="148"/>
      <c r="L18" s="123">
        <v>105.5</v>
      </c>
      <c r="M18" s="123">
        <v>104.5</v>
      </c>
      <c r="N18" s="123">
        <v>1</v>
      </c>
      <c r="O18" s="148"/>
      <c r="P18" s="123">
        <v>0</v>
      </c>
      <c r="Q18" s="123">
        <v>0</v>
      </c>
      <c r="R18" s="123">
        <v>0</v>
      </c>
      <c r="T18" s="283">
        <f t="shared" si="1"/>
        <v>105.5</v>
      </c>
      <c r="U18" s="283">
        <f t="shared" si="0"/>
        <v>104.5</v>
      </c>
      <c r="V18" s="283">
        <f t="shared" si="0"/>
        <v>1</v>
      </c>
    </row>
    <row r="19" spans="1:22" x14ac:dyDescent="0.2">
      <c r="A19" s="380" t="s">
        <v>353</v>
      </c>
      <c r="B19" s="456" t="s">
        <v>364</v>
      </c>
      <c r="C19" s="117">
        <v>850</v>
      </c>
      <c r="D19" s="118" t="s">
        <v>144</v>
      </c>
      <c r="E19" s="119" t="s">
        <v>3</v>
      </c>
      <c r="F19" s="120">
        <v>10</v>
      </c>
      <c r="G19" s="121"/>
      <c r="H19" s="123">
        <v>504</v>
      </c>
      <c r="I19" s="123">
        <v>470</v>
      </c>
      <c r="J19" s="123">
        <v>34</v>
      </c>
      <c r="K19" s="148"/>
      <c r="L19" s="123">
        <v>539.20000000000005</v>
      </c>
      <c r="M19" s="123">
        <v>539.20000000000005</v>
      </c>
      <c r="N19" s="123">
        <v>0</v>
      </c>
      <c r="O19" s="148"/>
      <c r="P19" s="123">
        <v>0</v>
      </c>
      <c r="Q19" s="123">
        <v>0</v>
      </c>
      <c r="R19" s="123">
        <v>0</v>
      </c>
      <c r="T19" s="283">
        <f t="shared" si="1"/>
        <v>1043.2</v>
      </c>
      <c r="U19" s="283">
        <f t="shared" si="0"/>
        <v>1009.2</v>
      </c>
      <c r="V19" s="283">
        <f t="shared" si="0"/>
        <v>34</v>
      </c>
    </row>
    <row r="20" spans="1:22" x14ac:dyDescent="0.2">
      <c r="A20" s="381" t="s">
        <v>365</v>
      </c>
      <c r="B20" s="456" t="s">
        <v>366</v>
      </c>
      <c r="C20" s="117">
        <v>900</v>
      </c>
      <c r="D20" s="118" t="s">
        <v>143</v>
      </c>
      <c r="E20" s="119" t="s">
        <v>11</v>
      </c>
      <c r="F20" s="120">
        <v>7</v>
      </c>
      <c r="G20" s="121"/>
      <c r="H20" s="123">
        <v>9051.91</v>
      </c>
      <c r="I20" s="123">
        <v>8506.99</v>
      </c>
      <c r="J20" s="123">
        <v>544.91999999999996</v>
      </c>
      <c r="K20" s="148"/>
      <c r="L20" s="123">
        <v>2307.12</v>
      </c>
      <c r="M20" s="123">
        <v>2131.63</v>
      </c>
      <c r="N20" s="123">
        <v>175.49</v>
      </c>
      <c r="O20" s="148"/>
      <c r="P20" s="123">
        <v>17.37</v>
      </c>
      <c r="Q20" s="123">
        <v>17.37</v>
      </c>
      <c r="R20" s="123">
        <v>0</v>
      </c>
      <c r="T20" s="283">
        <f t="shared" si="1"/>
        <v>11376.4</v>
      </c>
      <c r="U20" s="283">
        <f t="shared" si="0"/>
        <v>10655.99</v>
      </c>
      <c r="V20" s="283">
        <f t="shared" si="0"/>
        <v>720.41</v>
      </c>
    </row>
    <row r="21" spans="1:22" x14ac:dyDescent="0.2">
      <c r="A21" s="380" t="s">
        <v>353</v>
      </c>
      <c r="B21" s="456" t="s">
        <v>367</v>
      </c>
      <c r="C21" s="117">
        <v>950</v>
      </c>
      <c r="D21" s="118" t="s">
        <v>142</v>
      </c>
      <c r="E21" s="119" t="s">
        <v>3</v>
      </c>
      <c r="F21" s="120">
        <v>9</v>
      </c>
      <c r="G21" s="121"/>
      <c r="H21" s="123">
        <v>165</v>
      </c>
      <c r="I21" s="123">
        <v>108</v>
      </c>
      <c r="J21" s="123">
        <v>57</v>
      </c>
      <c r="K21" s="148"/>
      <c r="L21" s="123">
        <v>35</v>
      </c>
      <c r="M21" s="123">
        <v>35</v>
      </c>
      <c r="N21" s="123">
        <v>0</v>
      </c>
      <c r="O21" s="148"/>
      <c r="P21" s="123">
        <v>0</v>
      </c>
      <c r="Q21" s="123">
        <v>0</v>
      </c>
      <c r="R21" s="123">
        <v>0</v>
      </c>
      <c r="T21" s="283">
        <f t="shared" si="1"/>
        <v>200</v>
      </c>
      <c r="U21" s="283">
        <f t="shared" si="1"/>
        <v>143</v>
      </c>
      <c r="V21" s="283">
        <f t="shared" si="1"/>
        <v>57</v>
      </c>
    </row>
    <row r="22" spans="1:22" x14ac:dyDescent="0.2">
      <c r="A22" s="380" t="s">
        <v>356</v>
      </c>
      <c r="B22" s="456" t="s">
        <v>368</v>
      </c>
      <c r="C22" s="117">
        <v>1000</v>
      </c>
      <c r="D22" s="118" t="s">
        <v>141</v>
      </c>
      <c r="E22" s="119" t="s">
        <v>3</v>
      </c>
      <c r="F22" s="120">
        <v>9</v>
      </c>
      <c r="G22" s="121"/>
      <c r="H22" s="123">
        <v>130</v>
      </c>
      <c r="I22" s="123">
        <v>124.59</v>
      </c>
      <c r="J22" s="123">
        <v>5.41</v>
      </c>
      <c r="K22" s="148"/>
      <c r="L22" s="123">
        <v>24.33</v>
      </c>
      <c r="M22" s="123">
        <v>19.329999999999998</v>
      </c>
      <c r="N22" s="123">
        <v>5</v>
      </c>
      <c r="O22" s="148"/>
      <c r="P22" s="123">
        <v>0</v>
      </c>
      <c r="Q22" s="123">
        <v>-0.03</v>
      </c>
      <c r="R22" s="123">
        <v>0.03</v>
      </c>
      <c r="T22" s="283">
        <f t="shared" si="1"/>
        <v>154.32999999999998</v>
      </c>
      <c r="U22" s="283">
        <f t="shared" si="1"/>
        <v>143.89000000000001</v>
      </c>
      <c r="V22" s="283">
        <f t="shared" si="1"/>
        <v>10.44</v>
      </c>
    </row>
    <row r="23" spans="1:22" x14ac:dyDescent="0.2">
      <c r="A23" s="380" t="s">
        <v>356</v>
      </c>
      <c r="B23" s="456" t="s">
        <v>369</v>
      </c>
      <c r="C23" s="117">
        <v>1050</v>
      </c>
      <c r="D23" s="118" t="s">
        <v>140</v>
      </c>
      <c r="E23" s="119" t="s">
        <v>3</v>
      </c>
      <c r="F23" s="120">
        <v>9</v>
      </c>
      <c r="G23" s="121"/>
      <c r="H23" s="123">
        <v>240</v>
      </c>
      <c r="I23" s="123">
        <v>205</v>
      </c>
      <c r="J23" s="123">
        <v>35</v>
      </c>
      <c r="K23" s="148"/>
      <c r="L23" s="123">
        <v>0</v>
      </c>
      <c r="M23" s="123">
        <v>0</v>
      </c>
      <c r="N23" s="123">
        <v>0</v>
      </c>
      <c r="O23" s="148"/>
      <c r="P23" s="123">
        <v>0</v>
      </c>
      <c r="Q23" s="123">
        <v>0</v>
      </c>
      <c r="R23" s="123">
        <v>0</v>
      </c>
      <c r="T23" s="283">
        <f t="shared" si="1"/>
        <v>240</v>
      </c>
      <c r="U23" s="283">
        <f t="shared" si="1"/>
        <v>205</v>
      </c>
      <c r="V23" s="283">
        <f t="shared" si="1"/>
        <v>35</v>
      </c>
    </row>
    <row r="24" spans="1:22" x14ac:dyDescent="0.2">
      <c r="A24" s="380" t="s">
        <v>345</v>
      </c>
      <c r="B24" s="456" t="s">
        <v>370</v>
      </c>
      <c r="C24" s="117">
        <v>1100</v>
      </c>
      <c r="D24" s="118" t="s">
        <v>139</v>
      </c>
      <c r="E24" s="119" t="s">
        <v>8</v>
      </c>
      <c r="F24" s="120">
        <v>2</v>
      </c>
      <c r="G24" s="121"/>
      <c r="H24" s="123">
        <v>3216.61</v>
      </c>
      <c r="I24" s="123">
        <v>3059.21</v>
      </c>
      <c r="J24" s="123">
        <v>157.4</v>
      </c>
      <c r="K24" s="148"/>
      <c r="L24" s="123">
        <v>58.6</v>
      </c>
      <c r="M24" s="123">
        <v>56.49</v>
      </c>
      <c r="N24" s="123">
        <v>2.11</v>
      </c>
      <c r="O24" s="148"/>
      <c r="P24" s="123">
        <v>52.8</v>
      </c>
      <c r="Q24" s="123">
        <v>50.199999999999996</v>
      </c>
      <c r="R24" s="123">
        <v>2.6</v>
      </c>
      <c r="T24" s="283">
        <f t="shared" si="1"/>
        <v>3328.01</v>
      </c>
      <c r="U24" s="283">
        <f t="shared" si="1"/>
        <v>3165.8999999999996</v>
      </c>
      <c r="V24" s="283">
        <f t="shared" si="1"/>
        <v>162.11000000000001</v>
      </c>
    </row>
    <row r="25" spans="1:22" x14ac:dyDescent="0.2">
      <c r="A25" s="380" t="s">
        <v>353</v>
      </c>
      <c r="B25" s="456" t="s">
        <v>371</v>
      </c>
      <c r="C25" s="117">
        <v>1150</v>
      </c>
      <c r="D25" s="118" t="s">
        <v>138</v>
      </c>
      <c r="E25" s="119" t="s">
        <v>3</v>
      </c>
      <c r="F25" s="120">
        <v>9</v>
      </c>
      <c r="G25" s="121"/>
      <c r="H25" s="123">
        <v>0</v>
      </c>
      <c r="I25" s="123">
        <v>0</v>
      </c>
      <c r="J25" s="123">
        <v>0</v>
      </c>
      <c r="K25" s="148"/>
      <c r="L25" s="123">
        <v>0</v>
      </c>
      <c r="M25" s="123">
        <v>0</v>
      </c>
      <c r="N25" s="123">
        <v>0</v>
      </c>
      <c r="O25" s="148"/>
      <c r="P25" s="123">
        <v>30</v>
      </c>
      <c r="Q25" s="123">
        <v>30</v>
      </c>
      <c r="R25" s="123">
        <v>0</v>
      </c>
      <c r="T25" s="283">
        <f t="shared" si="1"/>
        <v>30</v>
      </c>
      <c r="U25" s="283">
        <f t="shared" si="1"/>
        <v>30</v>
      </c>
      <c r="V25" s="283">
        <f t="shared" si="1"/>
        <v>0</v>
      </c>
    </row>
    <row r="26" spans="1:22" x14ac:dyDescent="0.2">
      <c r="A26" s="380" t="s">
        <v>353</v>
      </c>
      <c r="B26" s="456" t="s">
        <v>372</v>
      </c>
      <c r="C26" s="117">
        <v>1200</v>
      </c>
      <c r="D26" s="118" t="s">
        <v>137</v>
      </c>
      <c r="E26" s="119" t="s">
        <v>3</v>
      </c>
      <c r="F26" s="120">
        <v>9</v>
      </c>
      <c r="G26" s="121"/>
      <c r="H26" s="123">
        <v>0</v>
      </c>
      <c r="I26" s="123">
        <v>0</v>
      </c>
      <c r="J26" s="123">
        <v>0</v>
      </c>
      <c r="K26" s="148"/>
      <c r="L26" s="123">
        <v>105</v>
      </c>
      <c r="M26" s="123">
        <v>105</v>
      </c>
      <c r="N26" s="123">
        <v>0</v>
      </c>
      <c r="O26" s="148"/>
      <c r="P26" s="123">
        <v>10</v>
      </c>
      <c r="Q26" s="123">
        <v>10</v>
      </c>
      <c r="R26" s="123">
        <v>0</v>
      </c>
      <c r="T26" s="283">
        <f t="shared" si="1"/>
        <v>115</v>
      </c>
      <c r="U26" s="283">
        <f t="shared" si="1"/>
        <v>115</v>
      </c>
      <c r="V26" s="283">
        <f t="shared" si="1"/>
        <v>0</v>
      </c>
    </row>
    <row r="27" spans="1:22" x14ac:dyDescent="0.2">
      <c r="A27" s="380" t="s">
        <v>353</v>
      </c>
      <c r="B27" s="456" t="s">
        <v>373</v>
      </c>
      <c r="C27" s="117">
        <v>1250</v>
      </c>
      <c r="D27" s="118" t="s">
        <v>136</v>
      </c>
      <c r="E27" s="119" t="s">
        <v>3</v>
      </c>
      <c r="F27" s="120">
        <v>4</v>
      </c>
      <c r="G27" s="121"/>
      <c r="H27" s="123">
        <v>0</v>
      </c>
      <c r="I27" s="123">
        <v>0</v>
      </c>
      <c r="J27" s="123">
        <v>0</v>
      </c>
      <c r="K27" s="148"/>
      <c r="L27" s="123">
        <v>13.28</v>
      </c>
      <c r="M27" s="123">
        <v>2.7799999999999994</v>
      </c>
      <c r="N27" s="123">
        <v>10.5</v>
      </c>
      <c r="O27" s="148"/>
      <c r="P27" s="123">
        <v>0</v>
      </c>
      <c r="Q27" s="123">
        <v>0</v>
      </c>
      <c r="R27" s="123">
        <v>0</v>
      </c>
      <c r="T27" s="283">
        <f t="shared" si="1"/>
        <v>13.28</v>
      </c>
      <c r="U27" s="283">
        <f t="shared" si="1"/>
        <v>2.7799999999999994</v>
      </c>
      <c r="V27" s="283">
        <f t="shared" si="1"/>
        <v>10.5</v>
      </c>
    </row>
    <row r="28" spans="1:22" x14ac:dyDescent="0.2">
      <c r="A28" s="380" t="s">
        <v>345</v>
      </c>
      <c r="B28" s="456" t="s">
        <v>374</v>
      </c>
      <c r="C28" s="117">
        <v>1300</v>
      </c>
      <c r="D28" s="118" t="s">
        <v>135</v>
      </c>
      <c r="E28" s="119" t="s">
        <v>8</v>
      </c>
      <c r="F28" s="120">
        <v>2</v>
      </c>
      <c r="G28" s="121"/>
      <c r="H28" s="123">
        <v>2638.22</v>
      </c>
      <c r="I28" s="123">
        <v>2342.21</v>
      </c>
      <c r="J28" s="123">
        <v>296.01</v>
      </c>
      <c r="K28" s="148"/>
      <c r="L28" s="123">
        <v>3.8699999999999997</v>
      </c>
      <c r="M28" s="123">
        <v>3.8699999999999997</v>
      </c>
      <c r="N28" s="123">
        <v>0</v>
      </c>
      <c r="O28" s="148"/>
      <c r="P28" s="123">
        <v>0</v>
      </c>
      <c r="Q28" s="123">
        <v>0</v>
      </c>
      <c r="R28" s="123">
        <v>0</v>
      </c>
      <c r="T28" s="283">
        <f t="shared" si="1"/>
        <v>2642.0899999999997</v>
      </c>
      <c r="U28" s="283">
        <f t="shared" si="1"/>
        <v>2346.08</v>
      </c>
      <c r="V28" s="283">
        <f t="shared" si="1"/>
        <v>296.01</v>
      </c>
    </row>
    <row r="29" spans="1:22" x14ac:dyDescent="0.2">
      <c r="A29" s="380" t="s">
        <v>349</v>
      </c>
      <c r="B29" s="456" t="s">
        <v>375</v>
      </c>
      <c r="C29" s="117">
        <v>1350</v>
      </c>
      <c r="D29" s="118" t="s">
        <v>134</v>
      </c>
      <c r="E29" s="119" t="s">
        <v>11</v>
      </c>
      <c r="F29" s="120">
        <v>4</v>
      </c>
      <c r="G29" s="121"/>
      <c r="H29" s="123">
        <v>4980.3500000000004</v>
      </c>
      <c r="I29" s="123">
        <v>4962.3500000000004</v>
      </c>
      <c r="J29" s="123">
        <v>18</v>
      </c>
      <c r="K29" s="148"/>
      <c r="L29" s="123">
        <v>1596.1699999999998</v>
      </c>
      <c r="M29" s="123">
        <v>1596.1699999999998</v>
      </c>
      <c r="N29" s="123">
        <v>0</v>
      </c>
      <c r="O29" s="148"/>
      <c r="P29" s="123">
        <v>0</v>
      </c>
      <c r="Q29" s="123">
        <v>0</v>
      </c>
      <c r="R29" s="123">
        <v>0</v>
      </c>
      <c r="T29" s="283">
        <f t="shared" si="1"/>
        <v>6576.52</v>
      </c>
      <c r="U29" s="283">
        <f t="shared" si="1"/>
        <v>6558.52</v>
      </c>
      <c r="V29" s="283">
        <f t="shared" si="1"/>
        <v>18</v>
      </c>
    </row>
    <row r="30" spans="1:22" x14ac:dyDescent="0.2">
      <c r="A30" s="380" t="s">
        <v>353</v>
      </c>
      <c r="B30" s="456" t="s">
        <v>376</v>
      </c>
      <c r="C30" s="117">
        <v>1400</v>
      </c>
      <c r="D30" s="118" t="s">
        <v>133</v>
      </c>
      <c r="E30" s="119" t="s">
        <v>3</v>
      </c>
      <c r="F30" s="120">
        <v>11</v>
      </c>
      <c r="G30" s="121"/>
      <c r="H30" s="123">
        <v>598.21</v>
      </c>
      <c r="I30" s="123">
        <v>554.04999999999995</v>
      </c>
      <c r="J30" s="123">
        <v>44.16</v>
      </c>
      <c r="K30" s="148"/>
      <c r="L30" s="123">
        <v>969.78</v>
      </c>
      <c r="M30" s="123">
        <v>969.78</v>
      </c>
      <c r="N30" s="123">
        <v>0</v>
      </c>
      <c r="O30" s="148"/>
      <c r="P30" s="123">
        <v>0</v>
      </c>
      <c r="Q30" s="123">
        <v>0</v>
      </c>
      <c r="R30" s="123">
        <v>0</v>
      </c>
      <c r="T30" s="283">
        <f t="shared" si="1"/>
        <v>1567.99</v>
      </c>
      <c r="U30" s="283">
        <f t="shared" si="1"/>
        <v>1523.83</v>
      </c>
      <c r="V30" s="283">
        <f t="shared" si="1"/>
        <v>44.16</v>
      </c>
    </row>
    <row r="31" spans="1:22" x14ac:dyDescent="0.2">
      <c r="A31" s="380" t="s">
        <v>377</v>
      </c>
      <c r="B31" s="456" t="s">
        <v>378</v>
      </c>
      <c r="C31" s="117">
        <v>1450</v>
      </c>
      <c r="D31" s="118" t="s">
        <v>132</v>
      </c>
      <c r="E31" s="119" t="s">
        <v>8</v>
      </c>
      <c r="F31" s="120">
        <v>6</v>
      </c>
      <c r="G31" s="121"/>
      <c r="H31" s="123">
        <v>8664</v>
      </c>
      <c r="I31" s="123">
        <v>8091.13</v>
      </c>
      <c r="J31" s="123">
        <v>572.87</v>
      </c>
      <c r="K31" s="148"/>
      <c r="L31" s="123">
        <v>0</v>
      </c>
      <c r="M31" s="123">
        <v>0</v>
      </c>
      <c r="N31" s="123">
        <v>0</v>
      </c>
      <c r="O31" s="148"/>
      <c r="P31" s="123">
        <v>0</v>
      </c>
      <c r="Q31" s="123">
        <v>0</v>
      </c>
      <c r="R31" s="123">
        <v>0</v>
      </c>
      <c r="T31" s="283">
        <f t="shared" si="1"/>
        <v>8664</v>
      </c>
      <c r="U31" s="283">
        <f t="shared" si="1"/>
        <v>8091.13</v>
      </c>
      <c r="V31" s="283">
        <f t="shared" si="1"/>
        <v>572.87</v>
      </c>
    </row>
    <row r="32" spans="1:22" x14ac:dyDescent="0.2">
      <c r="A32" s="380" t="s">
        <v>377</v>
      </c>
      <c r="B32" s="456" t="s">
        <v>379</v>
      </c>
      <c r="C32" s="117">
        <v>1500</v>
      </c>
      <c r="D32" s="118" t="s">
        <v>131</v>
      </c>
      <c r="E32" s="119" t="s">
        <v>8</v>
      </c>
      <c r="F32" s="120">
        <v>7</v>
      </c>
      <c r="G32" s="121"/>
      <c r="H32" s="123">
        <v>15372</v>
      </c>
      <c r="I32" s="123">
        <v>14347</v>
      </c>
      <c r="J32" s="123">
        <v>1025</v>
      </c>
      <c r="K32" s="148"/>
      <c r="L32" s="123">
        <v>12.4</v>
      </c>
      <c r="M32" s="123">
        <v>0</v>
      </c>
      <c r="N32" s="123">
        <v>12.4</v>
      </c>
      <c r="O32" s="148"/>
      <c r="P32" s="123">
        <v>0</v>
      </c>
      <c r="Q32" s="123">
        <v>0</v>
      </c>
      <c r="R32" s="123">
        <v>0</v>
      </c>
      <c r="T32" s="283">
        <f t="shared" si="1"/>
        <v>15384.4</v>
      </c>
      <c r="U32" s="283">
        <f t="shared" si="1"/>
        <v>14347</v>
      </c>
      <c r="V32" s="283">
        <f t="shared" si="1"/>
        <v>1037.4000000000001</v>
      </c>
    </row>
    <row r="33" spans="1:22" x14ac:dyDescent="0.2">
      <c r="A33" s="380" t="s">
        <v>345</v>
      </c>
      <c r="B33" s="456" t="s">
        <v>380</v>
      </c>
      <c r="C33" s="117">
        <v>1520</v>
      </c>
      <c r="D33" s="118" t="s">
        <v>130</v>
      </c>
      <c r="E33" s="119" t="s">
        <v>8</v>
      </c>
      <c r="F33" s="120">
        <v>2</v>
      </c>
      <c r="G33" s="121"/>
      <c r="H33" s="123">
        <v>7976.43</v>
      </c>
      <c r="I33" s="123">
        <v>7727.68</v>
      </c>
      <c r="J33" s="123">
        <v>248.75</v>
      </c>
      <c r="K33" s="148"/>
      <c r="L33" s="123">
        <v>76</v>
      </c>
      <c r="M33" s="123">
        <v>76</v>
      </c>
      <c r="N33" s="123">
        <v>0</v>
      </c>
      <c r="O33" s="148"/>
      <c r="P33" s="123">
        <v>237</v>
      </c>
      <c r="Q33" s="123">
        <v>237</v>
      </c>
      <c r="R33" s="123">
        <v>0</v>
      </c>
      <c r="T33" s="283">
        <f t="shared" si="1"/>
        <v>8289.43</v>
      </c>
      <c r="U33" s="283">
        <f t="shared" si="1"/>
        <v>8040.68</v>
      </c>
      <c r="V33" s="283">
        <f t="shared" si="1"/>
        <v>248.75</v>
      </c>
    </row>
    <row r="34" spans="1:22" x14ac:dyDescent="0.2">
      <c r="A34" s="380" t="s">
        <v>345</v>
      </c>
      <c r="B34" s="456" t="s">
        <v>352</v>
      </c>
      <c r="C34" s="117">
        <v>1550</v>
      </c>
      <c r="D34" s="118" t="s">
        <v>129</v>
      </c>
      <c r="E34" s="119" t="s">
        <v>8</v>
      </c>
      <c r="F34" s="120">
        <v>3</v>
      </c>
      <c r="G34" s="121"/>
      <c r="H34" s="123">
        <v>10955</v>
      </c>
      <c r="I34" s="123">
        <v>9310.65</v>
      </c>
      <c r="J34" s="123">
        <v>1644.35</v>
      </c>
      <c r="K34" s="148"/>
      <c r="L34" s="123">
        <v>0</v>
      </c>
      <c r="M34" s="123">
        <v>0</v>
      </c>
      <c r="N34" s="123">
        <v>0</v>
      </c>
      <c r="O34" s="148"/>
      <c r="P34" s="123">
        <v>0</v>
      </c>
      <c r="Q34" s="123">
        <v>0</v>
      </c>
      <c r="R34" s="123">
        <v>0</v>
      </c>
      <c r="T34" s="283">
        <f t="shared" si="1"/>
        <v>10955</v>
      </c>
      <c r="U34" s="283">
        <f t="shared" si="1"/>
        <v>9310.65</v>
      </c>
      <c r="V34" s="283">
        <f t="shared" si="1"/>
        <v>1644.35</v>
      </c>
    </row>
    <row r="35" spans="1:22" x14ac:dyDescent="0.2">
      <c r="A35" s="380" t="s">
        <v>381</v>
      </c>
      <c r="B35" s="456" t="s">
        <v>382</v>
      </c>
      <c r="C35" s="117">
        <v>1600</v>
      </c>
      <c r="D35" s="118" t="s">
        <v>128</v>
      </c>
      <c r="E35" s="119" t="s">
        <v>3</v>
      </c>
      <c r="F35" s="120">
        <v>9</v>
      </c>
      <c r="G35" s="121"/>
      <c r="H35" s="123">
        <v>0</v>
      </c>
      <c r="I35" s="123">
        <v>0</v>
      </c>
      <c r="J35" s="123">
        <v>0</v>
      </c>
      <c r="K35" s="148"/>
      <c r="L35" s="123">
        <v>0</v>
      </c>
      <c r="M35" s="123">
        <v>0</v>
      </c>
      <c r="N35" s="123">
        <v>0</v>
      </c>
      <c r="O35" s="148"/>
      <c r="P35" s="123">
        <v>0</v>
      </c>
      <c r="Q35" s="123">
        <v>0</v>
      </c>
      <c r="R35" s="123">
        <v>0</v>
      </c>
      <c r="T35" s="283">
        <f t="shared" si="1"/>
        <v>0</v>
      </c>
      <c r="U35" s="283">
        <f t="shared" si="1"/>
        <v>0</v>
      </c>
      <c r="V35" s="283">
        <f t="shared" si="1"/>
        <v>0</v>
      </c>
    </row>
    <row r="36" spans="1:22" x14ac:dyDescent="0.2">
      <c r="A36" s="380" t="s">
        <v>353</v>
      </c>
      <c r="B36" s="456" t="s">
        <v>383</v>
      </c>
      <c r="C36" s="117">
        <v>1700</v>
      </c>
      <c r="D36" s="118" t="s">
        <v>127</v>
      </c>
      <c r="E36" s="119" t="s">
        <v>3</v>
      </c>
      <c r="F36" s="120">
        <v>9</v>
      </c>
      <c r="G36" s="121"/>
      <c r="H36" s="123">
        <v>0</v>
      </c>
      <c r="I36" s="123">
        <v>0</v>
      </c>
      <c r="J36" s="123">
        <v>0</v>
      </c>
      <c r="K36" s="148"/>
      <c r="L36" s="123">
        <v>0</v>
      </c>
      <c r="M36" s="123">
        <v>0</v>
      </c>
      <c r="N36" s="123">
        <v>0</v>
      </c>
      <c r="O36" s="148"/>
      <c r="P36" s="123">
        <v>0</v>
      </c>
      <c r="Q36" s="123">
        <v>0</v>
      </c>
      <c r="R36" s="123">
        <v>0</v>
      </c>
      <c r="T36" s="283">
        <f t="shared" si="1"/>
        <v>0</v>
      </c>
      <c r="U36" s="283">
        <f t="shared" si="1"/>
        <v>0</v>
      </c>
      <c r="V36" s="283">
        <f t="shared" si="1"/>
        <v>0</v>
      </c>
    </row>
    <row r="37" spans="1:22" x14ac:dyDescent="0.2">
      <c r="A37" s="380" t="s">
        <v>384</v>
      </c>
      <c r="B37" s="456" t="s">
        <v>385</v>
      </c>
      <c r="C37" s="117">
        <v>1720</v>
      </c>
      <c r="D37" s="118" t="s">
        <v>126</v>
      </c>
      <c r="E37" s="119" t="s">
        <v>6</v>
      </c>
      <c r="F37" s="120">
        <v>4</v>
      </c>
      <c r="G37" s="121"/>
      <c r="H37" s="123">
        <v>5128</v>
      </c>
      <c r="I37" s="123">
        <v>5013</v>
      </c>
      <c r="J37" s="123">
        <v>115</v>
      </c>
      <c r="K37" s="148"/>
      <c r="L37" s="123">
        <v>3541</v>
      </c>
      <c r="M37" s="123">
        <v>3541</v>
      </c>
      <c r="N37" s="123">
        <v>0</v>
      </c>
      <c r="O37" s="148"/>
      <c r="P37" s="123">
        <v>0</v>
      </c>
      <c r="Q37" s="123">
        <v>0</v>
      </c>
      <c r="R37" s="123">
        <v>0</v>
      </c>
      <c r="T37" s="283">
        <f t="shared" si="1"/>
        <v>8669</v>
      </c>
      <c r="U37" s="283">
        <f t="shared" si="1"/>
        <v>8554</v>
      </c>
      <c r="V37" s="283">
        <f t="shared" si="1"/>
        <v>115</v>
      </c>
    </row>
    <row r="38" spans="1:22" x14ac:dyDescent="0.2">
      <c r="A38" s="380" t="s">
        <v>349</v>
      </c>
      <c r="B38" s="456" t="s">
        <v>386</v>
      </c>
      <c r="C38" s="117">
        <v>1730</v>
      </c>
      <c r="D38" s="118" t="s">
        <v>125</v>
      </c>
      <c r="E38" s="119" t="s">
        <v>11</v>
      </c>
      <c r="F38" s="120">
        <v>4</v>
      </c>
      <c r="G38" s="121"/>
      <c r="H38" s="123">
        <v>6254</v>
      </c>
      <c r="I38" s="123">
        <v>6036</v>
      </c>
      <c r="J38" s="123">
        <v>218</v>
      </c>
      <c r="K38" s="148"/>
      <c r="L38" s="123">
        <v>2452</v>
      </c>
      <c r="M38" s="123">
        <v>2452</v>
      </c>
      <c r="N38" s="123">
        <v>0</v>
      </c>
      <c r="O38" s="148"/>
      <c r="P38" s="123">
        <v>0</v>
      </c>
      <c r="Q38" s="123">
        <v>0</v>
      </c>
      <c r="R38" s="123">
        <v>0</v>
      </c>
      <c r="T38" s="283">
        <f t="shared" si="1"/>
        <v>8706</v>
      </c>
      <c r="U38" s="283">
        <f t="shared" si="1"/>
        <v>8488</v>
      </c>
      <c r="V38" s="283">
        <f t="shared" si="1"/>
        <v>218</v>
      </c>
    </row>
    <row r="39" spans="1:22" x14ac:dyDescent="0.2">
      <c r="A39" s="380" t="s">
        <v>353</v>
      </c>
      <c r="B39" s="456" t="s">
        <v>387</v>
      </c>
      <c r="C39" s="117">
        <v>1750</v>
      </c>
      <c r="D39" s="118" t="s">
        <v>124</v>
      </c>
      <c r="E39" s="119" t="s">
        <v>3</v>
      </c>
      <c r="F39" s="120">
        <v>10</v>
      </c>
      <c r="G39" s="121"/>
      <c r="H39" s="123">
        <v>0</v>
      </c>
      <c r="I39" s="123">
        <v>0</v>
      </c>
      <c r="J39" s="123">
        <v>0</v>
      </c>
      <c r="K39" s="148"/>
      <c r="L39" s="123">
        <v>0</v>
      </c>
      <c r="M39" s="123">
        <v>0</v>
      </c>
      <c r="N39" s="123">
        <v>0</v>
      </c>
      <c r="O39" s="148"/>
      <c r="P39" s="123">
        <v>0</v>
      </c>
      <c r="Q39" s="123">
        <v>0</v>
      </c>
      <c r="R39" s="123">
        <v>0</v>
      </c>
      <c r="T39" s="283">
        <f t="shared" si="1"/>
        <v>0</v>
      </c>
      <c r="U39" s="283">
        <f t="shared" si="1"/>
        <v>0</v>
      </c>
      <c r="V39" s="283">
        <f t="shared" si="1"/>
        <v>0</v>
      </c>
    </row>
    <row r="40" spans="1:22" x14ac:dyDescent="0.2">
      <c r="A40" s="380" t="s">
        <v>358</v>
      </c>
      <c r="B40" s="456" t="s">
        <v>388</v>
      </c>
      <c r="C40" s="117">
        <v>1800</v>
      </c>
      <c r="D40" s="118" t="s">
        <v>123</v>
      </c>
      <c r="E40" s="119" t="s">
        <v>11</v>
      </c>
      <c r="F40" s="120">
        <v>4</v>
      </c>
      <c r="G40" s="121"/>
      <c r="H40" s="123">
        <v>8912.3799999999992</v>
      </c>
      <c r="I40" s="123">
        <v>8541.68</v>
      </c>
      <c r="J40" s="123">
        <v>370.7</v>
      </c>
      <c r="K40" s="148"/>
      <c r="L40" s="123">
        <v>1878.55</v>
      </c>
      <c r="M40" s="123">
        <v>1878.55</v>
      </c>
      <c r="N40" s="123">
        <v>0</v>
      </c>
      <c r="O40" s="148"/>
      <c r="P40" s="123">
        <v>196</v>
      </c>
      <c r="Q40" s="123">
        <v>196</v>
      </c>
      <c r="R40" s="123">
        <v>0</v>
      </c>
      <c r="T40" s="283">
        <f t="shared" si="1"/>
        <v>10986.929999999998</v>
      </c>
      <c r="U40" s="283">
        <f t="shared" si="1"/>
        <v>10616.23</v>
      </c>
      <c r="V40" s="283">
        <f t="shared" si="1"/>
        <v>370.7</v>
      </c>
    </row>
    <row r="41" spans="1:22" x14ac:dyDescent="0.2">
      <c r="A41" s="380" t="s">
        <v>341</v>
      </c>
      <c r="B41" s="456" t="s">
        <v>389</v>
      </c>
      <c r="C41" s="117">
        <v>1860</v>
      </c>
      <c r="D41" s="118" t="s">
        <v>122</v>
      </c>
      <c r="E41" s="119" t="s">
        <v>3</v>
      </c>
      <c r="F41" s="120">
        <v>8</v>
      </c>
      <c r="G41" s="121"/>
      <c r="H41" s="123">
        <v>0</v>
      </c>
      <c r="I41" s="123">
        <v>0</v>
      </c>
      <c r="J41" s="123">
        <v>0</v>
      </c>
      <c r="K41" s="148"/>
      <c r="L41" s="123">
        <v>192</v>
      </c>
      <c r="M41" s="123">
        <v>0</v>
      </c>
      <c r="N41" s="123">
        <v>192</v>
      </c>
      <c r="O41" s="148"/>
      <c r="P41" s="123">
        <v>0</v>
      </c>
      <c r="Q41" s="123">
        <v>0</v>
      </c>
      <c r="R41" s="123">
        <v>0</v>
      </c>
      <c r="T41" s="283">
        <f t="shared" si="1"/>
        <v>192</v>
      </c>
      <c r="U41" s="283">
        <f t="shared" si="1"/>
        <v>0</v>
      </c>
      <c r="V41" s="283">
        <f t="shared" si="1"/>
        <v>192</v>
      </c>
    </row>
    <row r="42" spans="1:22" x14ac:dyDescent="0.2">
      <c r="A42" s="380" t="s">
        <v>362</v>
      </c>
      <c r="B42" s="456" t="s">
        <v>390</v>
      </c>
      <c r="C42" s="117">
        <v>2000</v>
      </c>
      <c r="D42" s="118" t="s">
        <v>121</v>
      </c>
      <c r="E42" s="119" t="s">
        <v>3</v>
      </c>
      <c r="F42" s="120">
        <v>9</v>
      </c>
      <c r="G42" s="121"/>
      <c r="H42" s="123">
        <v>254.74</v>
      </c>
      <c r="I42" s="123">
        <v>244.14</v>
      </c>
      <c r="J42" s="123">
        <v>10.6</v>
      </c>
      <c r="K42" s="148"/>
      <c r="L42" s="123">
        <v>0</v>
      </c>
      <c r="M42" s="123">
        <v>0</v>
      </c>
      <c r="N42" s="123">
        <v>0</v>
      </c>
      <c r="O42" s="148"/>
      <c r="P42" s="123">
        <v>0</v>
      </c>
      <c r="Q42" s="123">
        <v>0</v>
      </c>
      <c r="R42" s="123">
        <v>0</v>
      </c>
      <c r="T42" s="283">
        <f t="shared" si="1"/>
        <v>254.74</v>
      </c>
      <c r="U42" s="283">
        <f t="shared" si="1"/>
        <v>244.14</v>
      </c>
      <c r="V42" s="283">
        <f t="shared" si="1"/>
        <v>10.6</v>
      </c>
    </row>
    <row r="43" spans="1:22" x14ac:dyDescent="0.2">
      <c r="A43" s="380" t="s">
        <v>356</v>
      </c>
      <c r="B43" s="456" t="s">
        <v>368</v>
      </c>
      <c r="C43" s="117">
        <v>2060</v>
      </c>
      <c r="D43" s="118" t="s">
        <v>120</v>
      </c>
      <c r="E43" s="119" t="s">
        <v>3</v>
      </c>
      <c r="F43" s="120">
        <v>10</v>
      </c>
      <c r="G43" s="121"/>
      <c r="H43" s="123">
        <v>730</v>
      </c>
      <c r="I43" s="123">
        <v>699.63</v>
      </c>
      <c r="J43" s="123">
        <v>30.37</v>
      </c>
      <c r="K43" s="148"/>
      <c r="L43" s="123">
        <v>494</v>
      </c>
      <c r="M43" s="123">
        <v>492</v>
      </c>
      <c r="N43" s="123">
        <v>2</v>
      </c>
      <c r="O43" s="148"/>
      <c r="P43" s="123">
        <v>0</v>
      </c>
      <c r="Q43" s="123">
        <v>0</v>
      </c>
      <c r="R43" s="123">
        <v>0</v>
      </c>
      <c r="T43" s="283">
        <f t="shared" si="1"/>
        <v>1224</v>
      </c>
      <c r="U43" s="283">
        <f t="shared" si="1"/>
        <v>1191.6300000000001</v>
      </c>
      <c r="V43" s="283">
        <f t="shared" si="1"/>
        <v>32.370000000000005</v>
      </c>
    </row>
    <row r="44" spans="1:22" x14ac:dyDescent="0.2">
      <c r="A44" s="380" t="s">
        <v>353</v>
      </c>
      <c r="B44" s="456" t="s">
        <v>391</v>
      </c>
      <c r="C44" s="117">
        <v>2150</v>
      </c>
      <c r="D44" s="118" t="s">
        <v>119</v>
      </c>
      <c r="E44" s="119" t="s">
        <v>3</v>
      </c>
      <c r="F44" s="120">
        <v>9</v>
      </c>
      <c r="G44" s="121"/>
      <c r="H44" s="123">
        <v>0</v>
      </c>
      <c r="I44" s="123">
        <v>0</v>
      </c>
      <c r="J44" s="123">
        <v>0</v>
      </c>
      <c r="K44" s="148"/>
      <c r="L44" s="123">
        <v>520</v>
      </c>
      <c r="M44" s="123">
        <v>0</v>
      </c>
      <c r="N44" s="123">
        <v>520</v>
      </c>
      <c r="O44" s="148"/>
      <c r="P44" s="123">
        <v>0</v>
      </c>
      <c r="Q44" s="123">
        <v>0</v>
      </c>
      <c r="R44" s="123">
        <v>0</v>
      </c>
      <c r="T44" s="283">
        <f t="shared" si="1"/>
        <v>520</v>
      </c>
      <c r="U44" s="283">
        <f t="shared" si="1"/>
        <v>0</v>
      </c>
      <c r="V44" s="283">
        <f t="shared" si="1"/>
        <v>520</v>
      </c>
    </row>
    <row r="45" spans="1:22" x14ac:dyDescent="0.2">
      <c r="A45" s="380" t="s">
        <v>362</v>
      </c>
      <c r="B45" s="456" t="s">
        <v>392</v>
      </c>
      <c r="C45" s="117">
        <v>2200</v>
      </c>
      <c r="D45" s="118" t="s">
        <v>118</v>
      </c>
      <c r="E45" s="119" t="s">
        <v>3</v>
      </c>
      <c r="F45" s="120">
        <v>10</v>
      </c>
      <c r="G45" s="121"/>
      <c r="H45" s="123">
        <v>665</v>
      </c>
      <c r="I45" s="123">
        <v>485</v>
      </c>
      <c r="J45" s="123">
        <v>180</v>
      </c>
      <c r="K45" s="148"/>
      <c r="L45" s="123">
        <v>425.42</v>
      </c>
      <c r="M45" s="123">
        <v>425.42</v>
      </c>
      <c r="N45" s="123">
        <v>0</v>
      </c>
      <c r="O45" s="148"/>
      <c r="P45" s="123">
        <v>0</v>
      </c>
      <c r="Q45" s="123">
        <v>0</v>
      </c>
      <c r="R45" s="123">
        <v>0</v>
      </c>
      <c r="T45" s="283">
        <f t="shared" si="1"/>
        <v>1090.42</v>
      </c>
      <c r="U45" s="283">
        <f t="shared" si="1"/>
        <v>910.42000000000007</v>
      </c>
      <c r="V45" s="283">
        <f t="shared" si="1"/>
        <v>180</v>
      </c>
    </row>
    <row r="46" spans="1:22" x14ac:dyDescent="0.2">
      <c r="A46" s="380" t="s">
        <v>341</v>
      </c>
      <c r="B46" s="456" t="s">
        <v>393</v>
      </c>
      <c r="C46" s="117">
        <v>2310</v>
      </c>
      <c r="D46" s="118" t="s">
        <v>117</v>
      </c>
      <c r="E46" s="119" t="s">
        <v>3</v>
      </c>
      <c r="F46" s="120">
        <v>11</v>
      </c>
      <c r="G46" s="121"/>
      <c r="H46" s="123">
        <v>1264</v>
      </c>
      <c r="I46" s="123">
        <v>1137.5999999999999</v>
      </c>
      <c r="J46" s="123">
        <v>126.4</v>
      </c>
      <c r="K46" s="148"/>
      <c r="L46" s="123">
        <v>0</v>
      </c>
      <c r="M46" s="123">
        <v>0</v>
      </c>
      <c r="N46" s="123">
        <v>0</v>
      </c>
      <c r="O46" s="148"/>
      <c r="P46" s="123">
        <v>0</v>
      </c>
      <c r="Q46" s="123">
        <v>0</v>
      </c>
      <c r="R46" s="123">
        <v>0</v>
      </c>
      <c r="T46" s="283">
        <f t="shared" si="1"/>
        <v>1264</v>
      </c>
      <c r="U46" s="283">
        <f t="shared" si="1"/>
        <v>1137.5999999999999</v>
      </c>
      <c r="V46" s="283">
        <f t="shared" si="1"/>
        <v>126.4</v>
      </c>
    </row>
    <row r="47" spans="1:22" x14ac:dyDescent="0.2">
      <c r="A47" s="380" t="s">
        <v>353</v>
      </c>
      <c r="B47" s="456" t="s">
        <v>394</v>
      </c>
      <c r="C47" s="117">
        <v>2350</v>
      </c>
      <c r="D47" s="118" t="s">
        <v>116</v>
      </c>
      <c r="E47" s="119" t="s">
        <v>3</v>
      </c>
      <c r="F47" s="120">
        <v>11</v>
      </c>
      <c r="G47" s="121"/>
      <c r="H47" s="123">
        <v>1006</v>
      </c>
      <c r="I47" s="123">
        <v>871</v>
      </c>
      <c r="J47" s="123">
        <v>135</v>
      </c>
      <c r="K47" s="148"/>
      <c r="L47" s="123">
        <v>0</v>
      </c>
      <c r="M47" s="123">
        <v>0</v>
      </c>
      <c r="N47" s="123">
        <v>0</v>
      </c>
      <c r="O47" s="148"/>
      <c r="P47" s="123">
        <v>0</v>
      </c>
      <c r="Q47" s="123">
        <v>0</v>
      </c>
      <c r="R47" s="123">
        <v>0</v>
      </c>
      <c r="T47" s="283">
        <f t="shared" si="1"/>
        <v>1006</v>
      </c>
      <c r="U47" s="283">
        <f t="shared" si="1"/>
        <v>871</v>
      </c>
      <c r="V47" s="283">
        <f t="shared" si="1"/>
        <v>135</v>
      </c>
    </row>
    <row r="48" spans="1:22" x14ac:dyDescent="0.2">
      <c r="A48" s="380" t="s">
        <v>341</v>
      </c>
      <c r="B48" s="456" t="s">
        <v>389</v>
      </c>
      <c r="C48" s="117">
        <v>2500</v>
      </c>
      <c r="D48" s="118" t="s">
        <v>115</v>
      </c>
      <c r="E48" s="119" t="s">
        <v>3</v>
      </c>
      <c r="F48" s="120">
        <v>4</v>
      </c>
      <c r="G48" s="121"/>
      <c r="H48" s="123">
        <v>0</v>
      </c>
      <c r="I48" s="123">
        <v>0</v>
      </c>
      <c r="J48" s="123">
        <v>0</v>
      </c>
      <c r="K48" s="148"/>
      <c r="L48" s="123">
        <v>73.900000000000006</v>
      </c>
      <c r="M48" s="123">
        <v>73.900000000000006</v>
      </c>
      <c r="N48" s="123">
        <v>0</v>
      </c>
      <c r="O48" s="148"/>
      <c r="P48" s="123">
        <v>0</v>
      </c>
      <c r="Q48" s="123">
        <v>0</v>
      </c>
      <c r="R48" s="123">
        <v>0</v>
      </c>
      <c r="T48" s="283">
        <f t="shared" si="1"/>
        <v>73.900000000000006</v>
      </c>
      <c r="U48" s="283">
        <f t="shared" si="1"/>
        <v>73.900000000000006</v>
      </c>
      <c r="V48" s="283">
        <f t="shared" si="1"/>
        <v>0</v>
      </c>
    </row>
    <row r="49" spans="1:22" x14ac:dyDescent="0.2">
      <c r="A49" s="380" t="s">
        <v>353</v>
      </c>
      <c r="B49" s="456" t="s">
        <v>395</v>
      </c>
      <c r="C49" s="117">
        <v>2600</v>
      </c>
      <c r="D49" s="118" t="s">
        <v>114</v>
      </c>
      <c r="E49" s="119" t="s">
        <v>3</v>
      </c>
      <c r="F49" s="120">
        <v>4</v>
      </c>
      <c r="G49" s="121"/>
      <c r="H49" s="123">
        <v>3445</v>
      </c>
      <c r="I49" s="123">
        <v>3171</v>
      </c>
      <c r="J49" s="123">
        <v>274</v>
      </c>
      <c r="K49" s="148"/>
      <c r="L49" s="123">
        <v>96</v>
      </c>
      <c r="M49" s="123">
        <v>96</v>
      </c>
      <c r="N49" s="123">
        <v>0</v>
      </c>
      <c r="O49" s="148"/>
      <c r="P49" s="123">
        <v>69</v>
      </c>
      <c r="Q49" s="123">
        <v>69</v>
      </c>
      <c r="R49" s="123">
        <v>0</v>
      </c>
      <c r="T49" s="283">
        <f t="shared" si="1"/>
        <v>3610</v>
      </c>
      <c r="U49" s="283">
        <f t="shared" si="1"/>
        <v>3336</v>
      </c>
      <c r="V49" s="283">
        <f t="shared" si="1"/>
        <v>274</v>
      </c>
    </row>
    <row r="50" spans="1:22" x14ac:dyDescent="0.2">
      <c r="A50" s="380" t="s">
        <v>384</v>
      </c>
      <c r="B50" s="456" t="s">
        <v>396</v>
      </c>
      <c r="C50" s="117">
        <v>2700</v>
      </c>
      <c r="D50" s="118" t="s">
        <v>113</v>
      </c>
      <c r="E50" s="119" t="s">
        <v>11</v>
      </c>
      <c r="F50" s="120">
        <v>10</v>
      </c>
      <c r="G50" s="121"/>
      <c r="H50" s="123">
        <v>831.84</v>
      </c>
      <c r="I50" s="123">
        <v>756.58</v>
      </c>
      <c r="J50" s="123">
        <v>75.260000000000005</v>
      </c>
      <c r="K50" s="148"/>
      <c r="L50" s="123">
        <v>872</v>
      </c>
      <c r="M50" s="123">
        <v>872</v>
      </c>
      <c r="N50" s="123">
        <v>0</v>
      </c>
      <c r="O50" s="148"/>
      <c r="P50" s="123">
        <v>81.599999999999994</v>
      </c>
      <c r="Q50" s="123">
        <v>81.599999999999994</v>
      </c>
      <c r="R50" s="123">
        <v>0</v>
      </c>
      <c r="T50" s="283">
        <f t="shared" si="1"/>
        <v>1785.44</v>
      </c>
      <c r="U50" s="283">
        <f t="shared" si="1"/>
        <v>1710.1799999999998</v>
      </c>
      <c r="V50" s="283">
        <f t="shared" si="1"/>
        <v>75.260000000000005</v>
      </c>
    </row>
    <row r="51" spans="1:22" x14ac:dyDescent="0.2">
      <c r="A51" s="380" t="s">
        <v>356</v>
      </c>
      <c r="B51" s="456" t="s">
        <v>397</v>
      </c>
      <c r="C51" s="117">
        <v>2750</v>
      </c>
      <c r="D51" s="118" t="s">
        <v>112</v>
      </c>
      <c r="E51" s="119" t="s">
        <v>3</v>
      </c>
      <c r="F51" s="120">
        <v>4</v>
      </c>
      <c r="G51" s="121"/>
      <c r="H51" s="123">
        <v>4849.45</v>
      </c>
      <c r="I51" s="123">
        <v>4364.5</v>
      </c>
      <c r="J51" s="123">
        <v>484.95</v>
      </c>
      <c r="K51" s="148"/>
      <c r="L51" s="123">
        <v>1959.78</v>
      </c>
      <c r="M51" s="123">
        <v>1959.78</v>
      </c>
      <c r="N51" s="123">
        <v>0</v>
      </c>
      <c r="O51" s="148"/>
      <c r="P51" s="123">
        <v>267.35000000000002</v>
      </c>
      <c r="Q51" s="123">
        <v>267.35000000000002</v>
      </c>
      <c r="R51" s="123">
        <v>0</v>
      </c>
      <c r="T51" s="283">
        <f t="shared" si="1"/>
        <v>7076.58</v>
      </c>
      <c r="U51" s="283">
        <f t="shared" si="1"/>
        <v>6591.63</v>
      </c>
      <c r="V51" s="283">
        <f t="shared" si="1"/>
        <v>484.95</v>
      </c>
    </row>
    <row r="52" spans="1:22" x14ac:dyDescent="0.2">
      <c r="A52" s="380" t="s">
        <v>347</v>
      </c>
      <c r="B52" s="456" t="s">
        <v>398</v>
      </c>
      <c r="C52" s="117">
        <v>2850</v>
      </c>
      <c r="D52" s="118" t="s">
        <v>111</v>
      </c>
      <c r="E52" s="119" t="s">
        <v>8</v>
      </c>
      <c r="F52" s="120">
        <v>3</v>
      </c>
      <c r="G52" s="121"/>
      <c r="H52" s="123">
        <v>12450.1</v>
      </c>
      <c r="I52" s="123">
        <v>10121.1</v>
      </c>
      <c r="J52" s="123">
        <v>2329</v>
      </c>
      <c r="K52" s="148"/>
      <c r="L52" s="123">
        <v>136.28</v>
      </c>
      <c r="M52" s="123">
        <v>135.41</v>
      </c>
      <c r="N52" s="123">
        <v>0.87</v>
      </c>
      <c r="O52" s="148"/>
      <c r="P52" s="123">
        <v>0</v>
      </c>
      <c r="Q52" s="123">
        <v>0</v>
      </c>
      <c r="R52" s="123">
        <v>0</v>
      </c>
      <c r="T52" s="283">
        <f t="shared" si="1"/>
        <v>12586.380000000001</v>
      </c>
      <c r="U52" s="283">
        <f t="shared" si="1"/>
        <v>10256.51</v>
      </c>
      <c r="V52" s="283">
        <f t="shared" si="1"/>
        <v>2329.87</v>
      </c>
    </row>
    <row r="53" spans="1:22" x14ac:dyDescent="0.2">
      <c r="A53" s="380" t="s">
        <v>353</v>
      </c>
      <c r="B53" s="456" t="s">
        <v>399</v>
      </c>
      <c r="C53" s="117">
        <v>2900</v>
      </c>
      <c r="D53" s="118" t="s">
        <v>110</v>
      </c>
      <c r="E53" s="119" t="s">
        <v>3</v>
      </c>
      <c r="F53" s="120">
        <v>10</v>
      </c>
      <c r="G53" s="121"/>
      <c r="H53" s="123">
        <v>572.84</v>
      </c>
      <c r="I53" s="123">
        <v>526.54999999999995</v>
      </c>
      <c r="J53" s="123">
        <v>46.29</v>
      </c>
      <c r="K53" s="148"/>
      <c r="L53" s="123">
        <v>149.86000000000001</v>
      </c>
      <c r="M53" s="123">
        <v>149.86000000000001</v>
      </c>
      <c r="N53" s="123">
        <v>0</v>
      </c>
      <c r="O53" s="148"/>
      <c r="P53" s="123">
        <v>0</v>
      </c>
      <c r="Q53" s="123">
        <v>0</v>
      </c>
      <c r="R53" s="123">
        <v>0</v>
      </c>
      <c r="T53" s="283">
        <f t="shared" si="1"/>
        <v>722.7</v>
      </c>
      <c r="U53" s="283">
        <f t="shared" si="1"/>
        <v>676.41</v>
      </c>
      <c r="V53" s="283">
        <f t="shared" si="1"/>
        <v>46.29</v>
      </c>
    </row>
    <row r="54" spans="1:22" x14ac:dyDescent="0.2">
      <c r="A54" s="380" t="s">
        <v>353</v>
      </c>
      <c r="B54" s="456" t="s">
        <v>400</v>
      </c>
      <c r="C54" s="117">
        <v>2950</v>
      </c>
      <c r="D54" s="118" t="s">
        <v>109</v>
      </c>
      <c r="E54" s="119" t="s">
        <v>3</v>
      </c>
      <c r="F54" s="120">
        <v>9</v>
      </c>
      <c r="G54" s="121"/>
      <c r="H54" s="123">
        <v>525</v>
      </c>
      <c r="I54" s="123">
        <v>503.16</v>
      </c>
      <c r="J54" s="123">
        <v>21.84</v>
      </c>
      <c r="K54" s="148"/>
      <c r="L54" s="123">
        <v>748.58</v>
      </c>
      <c r="M54" s="123">
        <v>748.58</v>
      </c>
      <c r="N54" s="123">
        <v>0</v>
      </c>
      <c r="O54" s="148"/>
      <c r="P54" s="123">
        <v>0</v>
      </c>
      <c r="Q54" s="123">
        <v>0</v>
      </c>
      <c r="R54" s="123">
        <v>0</v>
      </c>
      <c r="T54" s="283">
        <f t="shared" si="1"/>
        <v>1273.58</v>
      </c>
      <c r="U54" s="283">
        <f t="shared" si="1"/>
        <v>1251.74</v>
      </c>
      <c r="V54" s="283">
        <f t="shared" si="1"/>
        <v>21.84</v>
      </c>
    </row>
    <row r="55" spans="1:22" x14ac:dyDescent="0.2">
      <c r="A55" s="380" t="s">
        <v>343</v>
      </c>
      <c r="B55" s="456" t="s">
        <v>401</v>
      </c>
      <c r="C55" s="117">
        <v>3020</v>
      </c>
      <c r="D55" s="118" t="s">
        <v>108</v>
      </c>
      <c r="E55" s="119" t="s">
        <v>3</v>
      </c>
      <c r="F55" s="120">
        <v>6</v>
      </c>
      <c r="G55" s="121"/>
      <c r="H55" s="123">
        <v>393.86</v>
      </c>
      <c r="I55" s="123">
        <v>299.76</v>
      </c>
      <c r="J55" s="123">
        <v>94.1</v>
      </c>
      <c r="K55" s="148"/>
      <c r="L55" s="123">
        <v>829.19</v>
      </c>
      <c r="M55" s="123">
        <v>829.19</v>
      </c>
      <c r="N55" s="123">
        <v>0</v>
      </c>
      <c r="O55" s="148"/>
      <c r="P55" s="123">
        <v>0</v>
      </c>
      <c r="Q55" s="123">
        <v>0</v>
      </c>
      <c r="R55" s="123">
        <v>0</v>
      </c>
      <c r="T55" s="283">
        <f t="shared" si="1"/>
        <v>1223.0500000000002</v>
      </c>
      <c r="U55" s="283">
        <f t="shared" si="1"/>
        <v>1128.95</v>
      </c>
      <c r="V55" s="283">
        <f t="shared" si="1"/>
        <v>94.1</v>
      </c>
    </row>
    <row r="56" spans="1:22" x14ac:dyDescent="0.2">
      <c r="A56" s="380" t="s">
        <v>358</v>
      </c>
      <c r="B56" s="456" t="s">
        <v>402</v>
      </c>
      <c r="C56" s="117">
        <v>3050</v>
      </c>
      <c r="D56" s="118" t="s">
        <v>107</v>
      </c>
      <c r="E56" s="119" t="s">
        <v>11</v>
      </c>
      <c r="F56" s="120">
        <v>9</v>
      </c>
      <c r="G56" s="121"/>
      <c r="H56" s="123">
        <v>517.44000000000005</v>
      </c>
      <c r="I56" s="123">
        <v>488.44</v>
      </c>
      <c r="J56" s="123">
        <v>29</v>
      </c>
      <c r="K56" s="148"/>
      <c r="L56" s="123">
        <v>891</v>
      </c>
      <c r="M56" s="123">
        <v>863</v>
      </c>
      <c r="N56" s="123">
        <v>28</v>
      </c>
      <c r="O56" s="148"/>
      <c r="P56" s="123">
        <v>0</v>
      </c>
      <c r="Q56" s="123">
        <v>0</v>
      </c>
      <c r="R56" s="123">
        <v>0</v>
      </c>
      <c r="T56" s="283">
        <f t="shared" si="1"/>
        <v>1408.44</v>
      </c>
      <c r="U56" s="283">
        <f t="shared" si="1"/>
        <v>1351.44</v>
      </c>
      <c r="V56" s="283">
        <f t="shared" si="1"/>
        <v>57</v>
      </c>
    </row>
    <row r="57" spans="1:22" x14ac:dyDescent="0.2">
      <c r="A57" s="459" t="s">
        <v>384</v>
      </c>
      <c r="B57" s="456" t="s">
        <v>403</v>
      </c>
      <c r="C57" s="117">
        <v>3100</v>
      </c>
      <c r="D57" s="118" t="s">
        <v>106</v>
      </c>
      <c r="E57" s="119" t="s">
        <v>6</v>
      </c>
      <c r="F57" s="120">
        <v>7</v>
      </c>
      <c r="G57" s="121"/>
      <c r="H57" s="123">
        <v>20152</v>
      </c>
      <c r="I57" s="123">
        <v>18446</v>
      </c>
      <c r="J57" s="123">
        <v>1706</v>
      </c>
      <c r="K57" s="148"/>
      <c r="L57" s="123">
        <v>1376.11</v>
      </c>
      <c r="M57" s="123">
        <v>1363.11</v>
      </c>
      <c r="N57" s="123">
        <v>13</v>
      </c>
      <c r="O57" s="148"/>
      <c r="P57" s="123">
        <v>0</v>
      </c>
      <c r="Q57" s="123">
        <v>0</v>
      </c>
      <c r="R57" s="123">
        <v>0</v>
      </c>
      <c r="T57" s="283">
        <f t="shared" si="1"/>
        <v>21528.11</v>
      </c>
      <c r="U57" s="283">
        <f t="shared" si="1"/>
        <v>19809.11</v>
      </c>
      <c r="V57" s="283">
        <f t="shared" si="1"/>
        <v>1719</v>
      </c>
    </row>
    <row r="58" spans="1:22" x14ac:dyDescent="0.2">
      <c r="A58" s="380" t="s">
        <v>356</v>
      </c>
      <c r="B58" s="456" t="s">
        <v>404</v>
      </c>
      <c r="C58" s="117">
        <v>3310</v>
      </c>
      <c r="D58" s="118" t="s">
        <v>105</v>
      </c>
      <c r="E58" s="119" t="s">
        <v>3</v>
      </c>
      <c r="F58" s="120">
        <v>4</v>
      </c>
      <c r="G58" s="121"/>
      <c r="H58" s="123">
        <v>2056.8200000000002</v>
      </c>
      <c r="I58" s="123">
        <v>1037.58</v>
      </c>
      <c r="J58" s="123">
        <v>1019.24</v>
      </c>
      <c r="K58" s="148"/>
      <c r="L58" s="123">
        <v>3068.5</v>
      </c>
      <c r="M58" s="123">
        <v>3068.5</v>
      </c>
      <c r="N58" s="123">
        <v>0</v>
      </c>
      <c r="O58" s="148"/>
      <c r="P58" s="123">
        <v>80</v>
      </c>
      <c r="Q58" s="123">
        <v>80</v>
      </c>
      <c r="R58" s="123">
        <v>0</v>
      </c>
      <c r="T58" s="283">
        <f t="shared" si="1"/>
        <v>5205.32</v>
      </c>
      <c r="U58" s="283">
        <f t="shared" si="1"/>
        <v>4186.08</v>
      </c>
      <c r="V58" s="283">
        <f t="shared" si="1"/>
        <v>1019.24</v>
      </c>
    </row>
    <row r="59" spans="1:22" x14ac:dyDescent="0.2">
      <c r="A59" s="380" t="s">
        <v>358</v>
      </c>
      <c r="B59" s="456" t="s">
        <v>402</v>
      </c>
      <c r="C59" s="117">
        <v>3350</v>
      </c>
      <c r="D59" s="118" t="s">
        <v>104</v>
      </c>
      <c r="E59" s="119" t="s">
        <v>11</v>
      </c>
      <c r="F59" s="120">
        <v>4</v>
      </c>
      <c r="G59" s="121"/>
      <c r="H59" s="123">
        <v>5127</v>
      </c>
      <c r="I59" s="123">
        <v>4913.72</v>
      </c>
      <c r="J59" s="123">
        <v>213.28</v>
      </c>
      <c r="K59" s="148"/>
      <c r="L59" s="123">
        <v>1483.7</v>
      </c>
      <c r="M59" s="123">
        <v>1472.2</v>
      </c>
      <c r="N59" s="123">
        <v>11.5</v>
      </c>
      <c r="O59" s="148"/>
      <c r="P59" s="123">
        <v>434</v>
      </c>
      <c r="Q59" s="123">
        <v>434</v>
      </c>
      <c r="R59" s="123">
        <v>0</v>
      </c>
      <c r="T59" s="283">
        <f t="shared" si="1"/>
        <v>7044.7</v>
      </c>
      <c r="U59" s="283">
        <f t="shared" si="1"/>
        <v>6819.92</v>
      </c>
      <c r="V59" s="283">
        <f t="shared" si="1"/>
        <v>224.78</v>
      </c>
    </row>
    <row r="60" spans="1:22" x14ac:dyDescent="0.2">
      <c r="A60" s="382" t="s">
        <v>362</v>
      </c>
      <c r="B60" s="456" t="s">
        <v>405</v>
      </c>
      <c r="C60" s="117">
        <v>3370</v>
      </c>
      <c r="D60" s="118" t="s">
        <v>103</v>
      </c>
      <c r="E60" s="119" t="s">
        <v>3</v>
      </c>
      <c r="F60" s="120">
        <v>11</v>
      </c>
      <c r="G60" s="121"/>
      <c r="H60" s="123">
        <v>730</v>
      </c>
      <c r="I60" s="123">
        <v>699.63</v>
      </c>
      <c r="J60" s="123">
        <v>30.37</v>
      </c>
      <c r="K60" s="148"/>
      <c r="L60" s="123">
        <v>255.76</v>
      </c>
      <c r="M60" s="123">
        <v>255.76</v>
      </c>
      <c r="N60" s="123">
        <v>0</v>
      </c>
      <c r="O60" s="148"/>
      <c r="P60" s="123">
        <v>0</v>
      </c>
      <c r="Q60" s="123">
        <v>0</v>
      </c>
      <c r="R60" s="123">
        <v>0</v>
      </c>
      <c r="T60" s="283">
        <f t="shared" si="1"/>
        <v>985.76</v>
      </c>
      <c r="U60" s="283">
        <f t="shared" si="1"/>
        <v>955.39</v>
      </c>
      <c r="V60" s="283">
        <f t="shared" si="1"/>
        <v>30.37</v>
      </c>
    </row>
    <row r="61" spans="1:22" x14ac:dyDescent="0.2">
      <c r="A61" s="380" t="s">
        <v>358</v>
      </c>
      <c r="B61" s="456" t="s">
        <v>402</v>
      </c>
      <c r="C61" s="117">
        <v>3400</v>
      </c>
      <c r="D61" s="118" t="s">
        <v>102</v>
      </c>
      <c r="E61" s="119" t="s">
        <v>11</v>
      </c>
      <c r="F61" s="120">
        <v>4</v>
      </c>
      <c r="G61" s="121"/>
      <c r="H61" s="123">
        <v>5002</v>
      </c>
      <c r="I61" s="123">
        <v>4242.28</v>
      </c>
      <c r="J61" s="123">
        <v>759.72</v>
      </c>
      <c r="K61" s="148"/>
      <c r="L61" s="123">
        <v>1333.6100000000001</v>
      </c>
      <c r="M61" s="123">
        <v>1333.6100000000001</v>
      </c>
      <c r="N61" s="123">
        <v>0</v>
      </c>
      <c r="O61" s="148"/>
      <c r="P61" s="123">
        <v>345.24</v>
      </c>
      <c r="Q61" s="123">
        <v>345.24</v>
      </c>
      <c r="R61" s="123">
        <v>0</v>
      </c>
      <c r="T61" s="283">
        <f t="shared" si="1"/>
        <v>6680.85</v>
      </c>
      <c r="U61" s="283">
        <f t="shared" si="1"/>
        <v>5921.1299999999992</v>
      </c>
      <c r="V61" s="283">
        <f t="shared" si="1"/>
        <v>759.72</v>
      </c>
    </row>
    <row r="62" spans="1:22" x14ac:dyDescent="0.2">
      <c r="A62" s="380" t="s">
        <v>381</v>
      </c>
      <c r="B62" s="456" t="s">
        <v>406</v>
      </c>
      <c r="C62" s="117">
        <v>3450</v>
      </c>
      <c r="D62" s="118" t="s">
        <v>101</v>
      </c>
      <c r="E62" s="119" t="s">
        <v>3</v>
      </c>
      <c r="F62" s="120">
        <v>4</v>
      </c>
      <c r="G62" s="121"/>
      <c r="H62" s="123">
        <v>1516</v>
      </c>
      <c r="I62" s="123">
        <v>1452.93</v>
      </c>
      <c r="J62" s="123">
        <v>63.07</v>
      </c>
      <c r="K62" s="148"/>
      <c r="L62" s="123">
        <v>0</v>
      </c>
      <c r="M62" s="123">
        <v>0</v>
      </c>
      <c r="N62" s="123">
        <v>0</v>
      </c>
      <c r="O62" s="148"/>
      <c r="P62" s="123">
        <v>0</v>
      </c>
      <c r="Q62" s="123">
        <v>0</v>
      </c>
      <c r="R62" s="123">
        <v>0</v>
      </c>
      <c r="T62" s="283">
        <f t="shared" si="1"/>
        <v>1516</v>
      </c>
      <c r="U62" s="283">
        <f t="shared" si="1"/>
        <v>1452.93</v>
      </c>
      <c r="V62" s="283">
        <f t="shared" si="1"/>
        <v>63.07</v>
      </c>
    </row>
    <row r="63" spans="1:22" x14ac:dyDescent="0.2">
      <c r="A63" s="380" t="s">
        <v>362</v>
      </c>
      <c r="B63" s="456" t="s">
        <v>392</v>
      </c>
      <c r="C63" s="117">
        <v>3500</v>
      </c>
      <c r="D63" s="118" t="s">
        <v>100</v>
      </c>
      <c r="E63" s="119" t="s">
        <v>3</v>
      </c>
      <c r="F63" s="120">
        <v>9</v>
      </c>
      <c r="G63" s="121"/>
      <c r="H63" s="123">
        <v>113</v>
      </c>
      <c r="I63" s="123">
        <v>103</v>
      </c>
      <c r="J63" s="123">
        <v>10</v>
      </c>
      <c r="K63" s="148"/>
      <c r="L63" s="123">
        <v>0</v>
      </c>
      <c r="M63" s="123">
        <v>0</v>
      </c>
      <c r="N63" s="123">
        <v>0</v>
      </c>
      <c r="O63" s="148"/>
      <c r="P63" s="123">
        <v>0</v>
      </c>
      <c r="Q63" s="123">
        <v>0</v>
      </c>
      <c r="R63" s="123">
        <v>0</v>
      </c>
      <c r="T63" s="283">
        <f t="shared" si="1"/>
        <v>113</v>
      </c>
      <c r="U63" s="283">
        <f t="shared" si="1"/>
        <v>103</v>
      </c>
      <c r="V63" s="283">
        <f t="shared" si="1"/>
        <v>10</v>
      </c>
    </row>
    <row r="64" spans="1:22" x14ac:dyDescent="0.2">
      <c r="A64" s="380" t="s">
        <v>343</v>
      </c>
      <c r="B64" s="456" t="s">
        <v>407</v>
      </c>
      <c r="C64" s="117">
        <v>3550</v>
      </c>
      <c r="D64" s="118" t="s">
        <v>99</v>
      </c>
      <c r="E64" s="119" t="s">
        <v>3</v>
      </c>
      <c r="F64" s="120">
        <v>11</v>
      </c>
      <c r="G64" s="121"/>
      <c r="H64" s="123">
        <v>1300</v>
      </c>
      <c r="I64" s="123">
        <v>946.01</v>
      </c>
      <c r="J64" s="123">
        <v>353.99</v>
      </c>
      <c r="K64" s="148"/>
      <c r="L64" s="123">
        <v>410.29</v>
      </c>
      <c r="M64" s="123">
        <v>410.29</v>
      </c>
      <c r="N64" s="123">
        <v>0</v>
      </c>
      <c r="O64" s="148"/>
      <c r="P64" s="123">
        <v>0</v>
      </c>
      <c r="Q64" s="123">
        <v>0</v>
      </c>
      <c r="R64" s="123">
        <v>0</v>
      </c>
      <c r="T64" s="283">
        <f t="shared" si="1"/>
        <v>1710.29</v>
      </c>
      <c r="U64" s="283">
        <f t="shared" si="1"/>
        <v>1356.3</v>
      </c>
      <c r="V64" s="283">
        <f t="shared" si="1"/>
        <v>353.99</v>
      </c>
    </row>
    <row r="65" spans="1:22" x14ac:dyDescent="0.2">
      <c r="A65" s="380" t="s">
        <v>343</v>
      </c>
      <c r="B65" s="456" t="s">
        <v>344</v>
      </c>
      <c r="C65" s="117">
        <v>3650</v>
      </c>
      <c r="D65" s="118" t="s">
        <v>98</v>
      </c>
      <c r="E65" s="119" t="s">
        <v>3</v>
      </c>
      <c r="F65" s="120">
        <v>9</v>
      </c>
      <c r="G65" s="121"/>
      <c r="H65" s="123">
        <v>295.89999999999998</v>
      </c>
      <c r="I65" s="123">
        <v>276.08</v>
      </c>
      <c r="J65" s="123">
        <v>19.82</v>
      </c>
      <c r="K65" s="148"/>
      <c r="L65" s="123">
        <v>409.12</v>
      </c>
      <c r="M65" s="123">
        <v>405.37</v>
      </c>
      <c r="N65" s="123">
        <v>3.75</v>
      </c>
      <c r="O65" s="148"/>
      <c r="P65" s="123">
        <v>0</v>
      </c>
      <c r="Q65" s="123">
        <v>0</v>
      </c>
      <c r="R65" s="123">
        <v>0</v>
      </c>
      <c r="T65" s="283">
        <f t="shared" si="1"/>
        <v>705.02</v>
      </c>
      <c r="U65" s="283">
        <f t="shared" si="1"/>
        <v>681.45</v>
      </c>
      <c r="V65" s="283">
        <f t="shared" si="1"/>
        <v>23.57</v>
      </c>
    </row>
    <row r="66" spans="1:22" x14ac:dyDescent="0.2">
      <c r="A66" s="380" t="s">
        <v>343</v>
      </c>
      <c r="B66" s="456" t="s">
        <v>408</v>
      </c>
      <c r="C66" s="117">
        <v>3660</v>
      </c>
      <c r="D66" s="118" t="s">
        <v>97</v>
      </c>
      <c r="E66" s="119" t="s">
        <v>3</v>
      </c>
      <c r="F66" s="120">
        <v>10</v>
      </c>
      <c r="G66" s="121"/>
      <c r="H66" s="123">
        <v>254.7</v>
      </c>
      <c r="I66" s="123">
        <v>244.1</v>
      </c>
      <c r="J66" s="123">
        <v>10.6</v>
      </c>
      <c r="K66" s="148"/>
      <c r="L66" s="123">
        <v>939.8</v>
      </c>
      <c r="M66" s="123">
        <v>836.8</v>
      </c>
      <c r="N66" s="123">
        <v>103</v>
      </c>
      <c r="O66" s="148"/>
      <c r="P66" s="123">
        <v>0</v>
      </c>
      <c r="Q66" s="123">
        <v>0</v>
      </c>
      <c r="R66" s="123">
        <v>0</v>
      </c>
      <c r="T66" s="283">
        <f t="shared" si="1"/>
        <v>1194.5</v>
      </c>
      <c r="U66" s="283">
        <f t="shared" si="1"/>
        <v>1080.8999999999999</v>
      </c>
      <c r="V66" s="283">
        <f t="shared" si="1"/>
        <v>113.6</v>
      </c>
    </row>
    <row r="67" spans="1:22" x14ac:dyDescent="0.2">
      <c r="A67" s="380" t="s">
        <v>356</v>
      </c>
      <c r="B67" s="456" t="s">
        <v>369</v>
      </c>
      <c r="C67" s="117">
        <v>3700</v>
      </c>
      <c r="D67" s="118" t="s">
        <v>96</v>
      </c>
      <c r="E67" s="119" t="s">
        <v>3</v>
      </c>
      <c r="F67" s="120">
        <v>9</v>
      </c>
      <c r="G67" s="121"/>
      <c r="H67" s="123">
        <v>222</v>
      </c>
      <c r="I67" s="123">
        <v>212.76</v>
      </c>
      <c r="J67" s="123">
        <v>9.24</v>
      </c>
      <c r="K67" s="148"/>
      <c r="L67" s="123">
        <v>215</v>
      </c>
      <c r="M67" s="123">
        <v>200</v>
      </c>
      <c r="N67" s="123">
        <v>15</v>
      </c>
      <c r="O67" s="148"/>
      <c r="P67" s="123">
        <v>0</v>
      </c>
      <c r="Q67" s="123">
        <v>0</v>
      </c>
      <c r="R67" s="123">
        <v>0</v>
      </c>
      <c r="T67" s="283">
        <f t="shared" si="1"/>
        <v>437</v>
      </c>
      <c r="U67" s="283">
        <f t="shared" si="1"/>
        <v>412.76</v>
      </c>
      <c r="V67" s="283">
        <f t="shared" si="1"/>
        <v>24.240000000000002</v>
      </c>
    </row>
    <row r="68" spans="1:22" x14ac:dyDescent="0.2">
      <c r="A68" s="380" t="s">
        <v>358</v>
      </c>
      <c r="B68" s="456" t="s">
        <v>409</v>
      </c>
      <c r="C68" s="117">
        <v>3750</v>
      </c>
      <c r="D68" s="118" t="s">
        <v>95</v>
      </c>
      <c r="E68" s="119" t="s">
        <v>11</v>
      </c>
      <c r="F68" s="120">
        <v>4</v>
      </c>
      <c r="G68" s="121"/>
      <c r="H68" s="123">
        <v>8949</v>
      </c>
      <c r="I68" s="123">
        <v>8249</v>
      </c>
      <c r="J68" s="123">
        <v>700</v>
      </c>
      <c r="K68" s="148"/>
      <c r="L68" s="123">
        <v>2792.94</v>
      </c>
      <c r="M68" s="123">
        <v>2792.94</v>
      </c>
      <c r="N68" s="123">
        <v>0</v>
      </c>
      <c r="O68" s="148"/>
      <c r="P68" s="123">
        <v>10</v>
      </c>
      <c r="Q68" s="123">
        <v>10</v>
      </c>
      <c r="R68" s="123">
        <v>0</v>
      </c>
      <c r="T68" s="283">
        <f t="shared" si="1"/>
        <v>11751.94</v>
      </c>
      <c r="U68" s="283">
        <f t="shared" si="1"/>
        <v>11051.94</v>
      </c>
      <c r="V68" s="283">
        <f t="shared" si="1"/>
        <v>700</v>
      </c>
    </row>
    <row r="69" spans="1:22" x14ac:dyDescent="0.2">
      <c r="A69" s="380" t="s">
        <v>347</v>
      </c>
      <c r="B69" s="456" t="s">
        <v>410</v>
      </c>
      <c r="C69" s="117">
        <v>3800</v>
      </c>
      <c r="D69" s="118" t="s">
        <v>94</v>
      </c>
      <c r="E69" s="119" t="s">
        <v>6</v>
      </c>
      <c r="F69" s="120">
        <v>6</v>
      </c>
      <c r="G69" s="121"/>
      <c r="H69" s="123">
        <v>6399</v>
      </c>
      <c r="I69" s="123">
        <v>5823</v>
      </c>
      <c r="J69" s="123">
        <v>576</v>
      </c>
      <c r="K69" s="148"/>
      <c r="L69" s="123">
        <v>1463</v>
      </c>
      <c r="M69" s="123">
        <v>1455</v>
      </c>
      <c r="N69" s="123">
        <v>8</v>
      </c>
      <c r="O69" s="148"/>
      <c r="P69" s="123">
        <v>25</v>
      </c>
      <c r="Q69" s="123">
        <v>25</v>
      </c>
      <c r="R69" s="123">
        <v>0</v>
      </c>
      <c r="T69" s="283">
        <f t="shared" si="1"/>
        <v>7887</v>
      </c>
      <c r="U69" s="283">
        <f t="shared" si="1"/>
        <v>7303</v>
      </c>
      <c r="V69" s="283">
        <f t="shared" si="1"/>
        <v>584</v>
      </c>
    </row>
    <row r="70" spans="1:22" x14ac:dyDescent="0.2">
      <c r="A70" s="380" t="s">
        <v>381</v>
      </c>
      <c r="B70" s="456" t="s">
        <v>411</v>
      </c>
      <c r="C70" s="117">
        <v>3850</v>
      </c>
      <c r="D70" s="118" t="s">
        <v>93</v>
      </c>
      <c r="E70" s="119" t="s">
        <v>3</v>
      </c>
      <c r="F70" s="120">
        <v>9</v>
      </c>
      <c r="G70" s="121"/>
      <c r="H70" s="123">
        <v>0</v>
      </c>
      <c r="I70" s="123">
        <v>0</v>
      </c>
      <c r="J70" s="123">
        <v>0</v>
      </c>
      <c r="K70" s="148"/>
      <c r="L70" s="123">
        <v>0</v>
      </c>
      <c r="M70" s="123">
        <v>0</v>
      </c>
      <c r="N70" s="123">
        <v>0</v>
      </c>
      <c r="O70" s="148"/>
      <c r="P70" s="123">
        <v>0</v>
      </c>
      <c r="Q70" s="123">
        <v>0</v>
      </c>
      <c r="R70" s="123">
        <v>0</v>
      </c>
      <c r="T70" s="283">
        <f t="shared" ref="T70:V133" si="2">H70+L70+P70</f>
        <v>0</v>
      </c>
      <c r="U70" s="283">
        <f t="shared" si="2"/>
        <v>0</v>
      </c>
      <c r="V70" s="283">
        <f t="shared" si="2"/>
        <v>0</v>
      </c>
    </row>
    <row r="71" spans="1:22" x14ac:dyDescent="0.2">
      <c r="A71" s="380" t="s">
        <v>347</v>
      </c>
      <c r="B71" s="456" t="s">
        <v>348</v>
      </c>
      <c r="C71" s="117">
        <v>3950</v>
      </c>
      <c r="D71" s="118" t="s">
        <v>92</v>
      </c>
      <c r="E71" s="119" t="s">
        <v>8</v>
      </c>
      <c r="F71" s="120">
        <v>3</v>
      </c>
      <c r="G71" s="121"/>
      <c r="H71" s="123">
        <v>7478</v>
      </c>
      <c r="I71" s="123">
        <v>6625.51</v>
      </c>
      <c r="J71" s="123">
        <v>852.49</v>
      </c>
      <c r="K71" s="148"/>
      <c r="L71" s="123">
        <v>39.03</v>
      </c>
      <c r="M71" s="123">
        <v>39.03</v>
      </c>
      <c r="N71" s="123">
        <v>0</v>
      </c>
      <c r="O71" s="148"/>
      <c r="P71" s="123">
        <v>82.66</v>
      </c>
      <c r="Q71" s="123">
        <v>82.66</v>
      </c>
      <c r="R71" s="123">
        <v>0</v>
      </c>
      <c r="T71" s="283">
        <f t="shared" si="2"/>
        <v>7599.69</v>
      </c>
      <c r="U71" s="283">
        <f t="shared" si="2"/>
        <v>6747.2</v>
      </c>
      <c r="V71" s="283">
        <f t="shared" si="2"/>
        <v>852.49</v>
      </c>
    </row>
    <row r="72" spans="1:22" x14ac:dyDescent="0.2">
      <c r="A72" s="380" t="s">
        <v>412</v>
      </c>
      <c r="B72" s="456" t="s">
        <v>413</v>
      </c>
      <c r="C72" s="124">
        <v>4000</v>
      </c>
      <c r="D72" s="125" t="s">
        <v>91</v>
      </c>
      <c r="E72" s="119" t="s">
        <v>8</v>
      </c>
      <c r="F72" s="120">
        <v>7</v>
      </c>
      <c r="G72" s="121"/>
      <c r="H72" s="123">
        <v>14829</v>
      </c>
      <c r="I72" s="123">
        <v>13869</v>
      </c>
      <c r="J72" s="123">
        <v>960</v>
      </c>
      <c r="K72" s="148"/>
      <c r="L72" s="123">
        <v>188</v>
      </c>
      <c r="M72" s="123">
        <v>188</v>
      </c>
      <c r="N72" s="123">
        <v>0</v>
      </c>
      <c r="O72" s="148"/>
      <c r="P72" s="123">
        <v>1023</v>
      </c>
      <c r="Q72" s="123">
        <v>1023</v>
      </c>
      <c r="R72" s="123">
        <v>0</v>
      </c>
      <c r="T72" s="283">
        <f t="shared" si="2"/>
        <v>16040</v>
      </c>
      <c r="U72" s="283">
        <f t="shared" si="2"/>
        <v>15080</v>
      </c>
      <c r="V72" s="283">
        <f t="shared" si="2"/>
        <v>960</v>
      </c>
    </row>
    <row r="73" spans="1:22" x14ac:dyDescent="0.2">
      <c r="A73" s="380" t="s">
        <v>412</v>
      </c>
      <c r="B73" s="456" t="s">
        <v>414</v>
      </c>
      <c r="C73" s="117">
        <v>4100</v>
      </c>
      <c r="D73" s="118" t="s">
        <v>90</v>
      </c>
      <c r="E73" s="119" t="s">
        <v>8</v>
      </c>
      <c r="F73" s="120">
        <v>2</v>
      </c>
      <c r="G73" s="121"/>
      <c r="H73" s="123">
        <v>1196.01</v>
      </c>
      <c r="I73" s="123">
        <v>1159.8900000000001</v>
      </c>
      <c r="J73" s="123">
        <v>36.119999999999997</v>
      </c>
      <c r="K73" s="148"/>
      <c r="L73" s="123">
        <v>0</v>
      </c>
      <c r="M73" s="123">
        <v>0</v>
      </c>
      <c r="N73" s="123">
        <v>0</v>
      </c>
      <c r="O73" s="148"/>
      <c r="P73" s="123">
        <v>44.68</v>
      </c>
      <c r="Q73" s="123">
        <v>44.68</v>
      </c>
      <c r="R73" s="123">
        <v>0</v>
      </c>
      <c r="T73" s="283">
        <f t="shared" si="2"/>
        <v>1240.69</v>
      </c>
      <c r="U73" s="283">
        <f t="shared" si="2"/>
        <v>1204.5700000000002</v>
      </c>
      <c r="V73" s="283">
        <f t="shared" si="2"/>
        <v>36.119999999999997</v>
      </c>
    </row>
    <row r="74" spans="1:22" x14ac:dyDescent="0.2">
      <c r="A74" s="380" t="s">
        <v>345</v>
      </c>
      <c r="B74" s="456" t="s">
        <v>415</v>
      </c>
      <c r="C74" s="117">
        <v>4150</v>
      </c>
      <c r="D74" s="126" t="s">
        <v>89</v>
      </c>
      <c r="E74" s="119" t="s">
        <v>8</v>
      </c>
      <c r="F74" s="120">
        <v>3</v>
      </c>
      <c r="G74" s="121"/>
      <c r="H74" s="123">
        <v>6606</v>
      </c>
      <c r="I74" s="123">
        <v>5417</v>
      </c>
      <c r="J74" s="123">
        <v>1189</v>
      </c>
      <c r="K74" s="148"/>
      <c r="L74" s="123">
        <v>208</v>
      </c>
      <c r="M74" s="123">
        <v>208</v>
      </c>
      <c r="N74" s="123">
        <v>0</v>
      </c>
      <c r="O74" s="148"/>
      <c r="P74" s="123">
        <v>0</v>
      </c>
      <c r="Q74" s="123">
        <v>0</v>
      </c>
      <c r="R74" s="123">
        <v>0</v>
      </c>
      <c r="T74" s="283">
        <f t="shared" si="2"/>
        <v>6814</v>
      </c>
      <c r="U74" s="283">
        <f t="shared" si="2"/>
        <v>5625</v>
      </c>
      <c r="V74" s="283">
        <f t="shared" si="2"/>
        <v>1189</v>
      </c>
    </row>
    <row r="75" spans="1:22" x14ac:dyDescent="0.2">
      <c r="A75" s="380" t="s">
        <v>343</v>
      </c>
      <c r="B75" s="456" t="s">
        <v>416</v>
      </c>
      <c r="C75" s="117">
        <v>4200</v>
      </c>
      <c r="D75" s="118" t="s">
        <v>88</v>
      </c>
      <c r="E75" s="119" t="s">
        <v>3</v>
      </c>
      <c r="F75" s="120">
        <v>11</v>
      </c>
      <c r="G75" s="121"/>
      <c r="H75" s="123">
        <v>4000</v>
      </c>
      <c r="I75" s="123">
        <v>3700</v>
      </c>
      <c r="J75" s="123">
        <v>300</v>
      </c>
      <c r="K75" s="148"/>
      <c r="L75" s="123">
        <v>2200</v>
      </c>
      <c r="M75" s="123">
        <v>2091</v>
      </c>
      <c r="N75" s="123">
        <v>109</v>
      </c>
      <c r="O75" s="148"/>
      <c r="P75" s="123">
        <v>0</v>
      </c>
      <c r="Q75" s="123">
        <v>0</v>
      </c>
      <c r="R75" s="123">
        <v>0</v>
      </c>
      <c r="T75" s="283">
        <f t="shared" si="2"/>
        <v>6200</v>
      </c>
      <c r="U75" s="283">
        <f t="shared" si="2"/>
        <v>5791</v>
      </c>
      <c r="V75" s="283">
        <f t="shared" si="2"/>
        <v>409</v>
      </c>
    </row>
    <row r="76" spans="1:22" x14ac:dyDescent="0.2">
      <c r="A76" s="380" t="s">
        <v>381</v>
      </c>
      <c r="B76" s="456" t="s">
        <v>417</v>
      </c>
      <c r="C76" s="117">
        <v>4250</v>
      </c>
      <c r="D76" s="118" t="s">
        <v>87</v>
      </c>
      <c r="E76" s="119" t="s">
        <v>3</v>
      </c>
      <c r="F76" s="120">
        <v>8</v>
      </c>
      <c r="G76" s="121"/>
      <c r="H76" s="123">
        <v>0</v>
      </c>
      <c r="I76" s="123">
        <v>0</v>
      </c>
      <c r="J76" s="123">
        <v>0</v>
      </c>
      <c r="K76" s="148"/>
      <c r="L76" s="123">
        <v>0</v>
      </c>
      <c r="M76" s="123">
        <v>0</v>
      </c>
      <c r="N76" s="123">
        <v>0</v>
      </c>
      <c r="O76" s="148"/>
      <c r="P76" s="123">
        <v>0</v>
      </c>
      <c r="Q76" s="123">
        <v>0</v>
      </c>
      <c r="R76" s="123">
        <v>0</v>
      </c>
      <c r="T76" s="283">
        <f t="shared" si="2"/>
        <v>0</v>
      </c>
      <c r="U76" s="283">
        <f t="shared" si="2"/>
        <v>0</v>
      </c>
      <c r="V76" s="283">
        <f t="shared" si="2"/>
        <v>0</v>
      </c>
    </row>
    <row r="77" spans="1:22" x14ac:dyDescent="0.2">
      <c r="A77" s="380" t="s">
        <v>362</v>
      </c>
      <c r="B77" s="456" t="s">
        <v>418</v>
      </c>
      <c r="C77" s="117">
        <v>4300</v>
      </c>
      <c r="D77" s="118" t="s">
        <v>86</v>
      </c>
      <c r="E77" s="119" t="s">
        <v>3</v>
      </c>
      <c r="F77" s="120">
        <v>10</v>
      </c>
      <c r="G77" s="121"/>
      <c r="H77" s="123">
        <v>419</v>
      </c>
      <c r="I77" s="123">
        <v>335</v>
      </c>
      <c r="J77" s="123">
        <v>84</v>
      </c>
      <c r="K77" s="148"/>
      <c r="L77" s="123">
        <v>346</v>
      </c>
      <c r="M77" s="123">
        <v>346</v>
      </c>
      <c r="N77" s="123">
        <v>0</v>
      </c>
      <c r="O77" s="148"/>
      <c r="P77" s="123">
        <v>0</v>
      </c>
      <c r="Q77" s="123">
        <v>0</v>
      </c>
      <c r="R77" s="123">
        <v>0</v>
      </c>
      <c r="T77" s="283">
        <f t="shared" si="2"/>
        <v>765</v>
      </c>
      <c r="U77" s="283">
        <f t="shared" si="2"/>
        <v>681</v>
      </c>
      <c r="V77" s="283">
        <f t="shared" si="2"/>
        <v>84</v>
      </c>
    </row>
    <row r="78" spans="1:22" x14ac:dyDescent="0.2">
      <c r="A78" s="380" t="s">
        <v>358</v>
      </c>
      <c r="B78" s="456" t="s">
        <v>419</v>
      </c>
      <c r="C78" s="117">
        <v>4350</v>
      </c>
      <c r="D78" s="118" t="s">
        <v>85</v>
      </c>
      <c r="E78" s="119" t="s">
        <v>11</v>
      </c>
      <c r="F78" s="120">
        <v>4</v>
      </c>
      <c r="G78" s="121"/>
      <c r="H78" s="123">
        <v>2823.6</v>
      </c>
      <c r="I78" s="123">
        <v>2618.9</v>
      </c>
      <c r="J78" s="123">
        <v>204.7</v>
      </c>
      <c r="K78" s="148"/>
      <c r="L78" s="123">
        <v>4321.43</v>
      </c>
      <c r="M78" s="123">
        <v>4303.93</v>
      </c>
      <c r="N78" s="123">
        <v>17.5</v>
      </c>
      <c r="O78" s="148"/>
      <c r="P78" s="123">
        <v>0</v>
      </c>
      <c r="Q78" s="123">
        <v>0</v>
      </c>
      <c r="R78" s="123">
        <v>0</v>
      </c>
      <c r="T78" s="283">
        <f t="shared" si="2"/>
        <v>7145.0300000000007</v>
      </c>
      <c r="U78" s="283">
        <f t="shared" si="2"/>
        <v>6922.83</v>
      </c>
      <c r="V78" s="283">
        <f t="shared" si="2"/>
        <v>222.2</v>
      </c>
    </row>
    <row r="79" spans="1:22" x14ac:dyDescent="0.2">
      <c r="A79" s="380" t="s">
        <v>420</v>
      </c>
      <c r="B79" s="456" t="s">
        <v>421</v>
      </c>
      <c r="C79" s="117">
        <v>4400</v>
      </c>
      <c r="D79" s="118" t="s">
        <v>84</v>
      </c>
      <c r="E79" s="119" t="s">
        <v>6</v>
      </c>
      <c r="F79" s="120">
        <v>4</v>
      </c>
      <c r="G79" s="121"/>
      <c r="H79" s="123">
        <v>2606.79</v>
      </c>
      <c r="I79" s="123">
        <v>2493.13</v>
      </c>
      <c r="J79" s="123">
        <v>113.66</v>
      </c>
      <c r="K79" s="148"/>
      <c r="L79" s="123">
        <v>439.82</v>
      </c>
      <c r="M79" s="123">
        <v>439.82</v>
      </c>
      <c r="N79" s="123">
        <v>0</v>
      </c>
      <c r="O79" s="148"/>
      <c r="P79" s="123">
        <v>92.28</v>
      </c>
      <c r="Q79" s="123">
        <v>92.28</v>
      </c>
      <c r="R79" s="123">
        <v>0</v>
      </c>
      <c r="T79" s="283">
        <f t="shared" si="2"/>
        <v>3138.8900000000003</v>
      </c>
      <c r="U79" s="283">
        <f t="shared" si="2"/>
        <v>3025.2300000000005</v>
      </c>
      <c r="V79" s="283">
        <f t="shared" si="2"/>
        <v>113.66</v>
      </c>
    </row>
    <row r="80" spans="1:22" x14ac:dyDescent="0.2">
      <c r="A80" s="380" t="s">
        <v>345</v>
      </c>
      <c r="B80" s="456" t="s">
        <v>415</v>
      </c>
      <c r="C80" s="117">
        <v>4450</v>
      </c>
      <c r="D80" s="118" t="s">
        <v>83</v>
      </c>
      <c r="E80" s="119" t="s">
        <v>8</v>
      </c>
      <c r="F80" s="120">
        <v>2</v>
      </c>
      <c r="G80" s="121"/>
      <c r="H80" s="123">
        <v>5226</v>
      </c>
      <c r="I80" s="123">
        <v>4721.6899999999996</v>
      </c>
      <c r="J80" s="123">
        <v>504.31</v>
      </c>
      <c r="K80" s="148"/>
      <c r="L80" s="123">
        <v>0</v>
      </c>
      <c r="M80" s="123">
        <v>0</v>
      </c>
      <c r="N80" s="123">
        <v>0</v>
      </c>
      <c r="O80" s="148"/>
      <c r="P80" s="123">
        <v>194.25</v>
      </c>
      <c r="Q80" s="123">
        <v>194.25</v>
      </c>
      <c r="R80" s="123">
        <v>0</v>
      </c>
      <c r="T80" s="283">
        <f t="shared" si="2"/>
        <v>5420.25</v>
      </c>
      <c r="U80" s="283">
        <f t="shared" si="2"/>
        <v>4915.9399999999996</v>
      </c>
      <c r="V80" s="283">
        <f t="shared" si="2"/>
        <v>504.31</v>
      </c>
    </row>
    <row r="81" spans="1:22" x14ac:dyDescent="0.2">
      <c r="A81" s="380" t="s">
        <v>412</v>
      </c>
      <c r="B81" s="456" t="s">
        <v>422</v>
      </c>
      <c r="C81" s="117">
        <v>4500</v>
      </c>
      <c r="D81" s="118" t="s">
        <v>82</v>
      </c>
      <c r="E81" s="119" t="s">
        <v>8</v>
      </c>
      <c r="F81" s="120">
        <v>3</v>
      </c>
      <c r="G81" s="121"/>
      <c r="H81" s="123">
        <v>12610</v>
      </c>
      <c r="I81" s="123">
        <v>12091.73</v>
      </c>
      <c r="J81" s="123">
        <v>518.27</v>
      </c>
      <c r="K81" s="148"/>
      <c r="L81" s="123">
        <v>0</v>
      </c>
      <c r="M81" s="123">
        <v>0</v>
      </c>
      <c r="N81" s="123">
        <v>0</v>
      </c>
      <c r="O81" s="148"/>
      <c r="P81" s="123">
        <v>98.77</v>
      </c>
      <c r="Q81" s="123">
        <v>98.77</v>
      </c>
      <c r="R81" s="123">
        <v>0</v>
      </c>
      <c r="T81" s="283">
        <f t="shared" si="2"/>
        <v>12708.77</v>
      </c>
      <c r="U81" s="283">
        <f t="shared" si="2"/>
        <v>12190.5</v>
      </c>
      <c r="V81" s="283">
        <f t="shared" si="2"/>
        <v>518.27</v>
      </c>
    </row>
    <row r="82" spans="1:22" x14ac:dyDescent="0.2">
      <c r="A82" s="380" t="s">
        <v>349</v>
      </c>
      <c r="B82" s="456" t="s">
        <v>423</v>
      </c>
      <c r="C82" s="117">
        <v>4550</v>
      </c>
      <c r="D82" s="118" t="s">
        <v>81</v>
      </c>
      <c r="E82" s="119" t="s">
        <v>11</v>
      </c>
      <c r="F82" s="120">
        <v>10</v>
      </c>
      <c r="G82" s="121"/>
      <c r="H82" s="123">
        <v>741.9</v>
      </c>
      <c r="I82" s="123">
        <v>711.04</v>
      </c>
      <c r="J82" s="123">
        <v>30.86</v>
      </c>
      <c r="K82" s="148"/>
      <c r="L82" s="123">
        <v>620</v>
      </c>
      <c r="M82" s="123">
        <v>620</v>
      </c>
      <c r="N82" s="123">
        <v>0</v>
      </c>
      <c r="O82" s="148"/>
      <c r="P82" s="123">
        <v>0</v>
      </c>
      <c r="Q82" s="123">
        <v>0</v>
      </c>
      <c r="R82" s="123">
        <v>0</v>
      </c>
      <c r="T82" s="283">
        <f t="shared" si="2"/>
        <v>1361.9</v>
      </c>
      <c r="U82" s="283">
        <f t="shared" si="2"/>
        <v>1331.04</v>
      </c>
      <c r="V82" s="283">
        <f t="shared" si="2"/>
        <v>30.86</v>
      </c>
    </row>
    <row r="83" spans="1:22" x14ac:dyDescent="0.2">
      <c r="A83" s="380" t="s">
        <v>353</v>
      </c>
      <c r="B83" s="456" t="s">
        <v>424</v>
      </c>
      <c r="C83" s="117">
        <v>4600</v>
      </c>
      <c r="D83" s="118" t="s">
        <v>80</v>
      </c>
      <c r="E83" s="119" t="s">
        <v>3</v>
      </c>
      <c r="F83" s="120">
        <v>10</v>
      </c>
      <c r="G83" s="121"/>
      <c r="H83" s="123">
        <v>0</v>
      </c>
      <c r="I83" s="123">
        <v>0</v>
      </c>
      <c r="J83" s="123">
        <v>0</v>
      </c>
      <c r="K83" s="148"/>
      <c r="L83" s="123">
        <v>0</v>
      </c>
      <c r="M83" s="123">
        <v>0</v>
      </c>
      <c r="N83" s="123">
        <v>0</v>
      </c>
      <c r="O83" s="148"/>
      <c r="P83" s="123">
        <v>0</v>
      </c>
      <c r="Q83" s="123">
        <v>0</v>
      </c>
      <c r="R83" s="123">
        <v>0</v>
      </c>
      <c r="T83" s="283">
        <f t="shared" si="2"/>
        <v>0</v>
      </c>
      <c r="U83" s="283">
        <f t="shared" si="2"/>
        <v>0</v>
      </c>
      <c r="V83" s="283">
        <f t="shared" si="2"/>
        <v>0</v>
      </c>
    </row>
    <row r="84" spans="1:22" x14ac:dyDescent="0.2">
      <c r="A84" s="380" t="s">
        <v>384</v>
      </c>
      <c r="B84" s="456" t="s">
        <v>425</v>
      </c>
      <c r="C84" s="117">
        <v>4650</v>
      </c>
      <c r="D84" s="118" t="s">
        <v>79</v>
      </c>
      <c r="E84" s="119" t="s">
        <v>6</v>
      </c>
      <c r="F84" s="120">
        <v>5</v>
      </c>
      <c r="G84" s="121"/>
      <c r="H84" s="123">
        <v>19607</v>
      </c>
      <c r="I84" s="123">
        <v>19167</v>
      </c>
      <c r="J84" s="123">
        <v>440</v>
      </c>
      <c r="K84" s="148"/>
      <c r="L84" s="123">
        <v>2230.5099999999998</v>
      </c>
      <c r="M84" s="123">
        <v>2229.2399999999998</v>
      </c>
      <c r="N84" s="123">
        <v>1.27</v>
      </c>
      <c r="O84" s="148"/>
      <c r="P84" s="123">
        <v>319.65999999999997</v>
      </c>
      <c r="Q84" s="123">
        <v>296.65999999999997</v>
      </c>
      <c r="R84" s="123">
        <v>23</v>
      </c>
      <c r="T84" s="283">
        <f t="shared" si="2"/>
        <v>22157.17</v>
      </c>
      <c r="U84" s="283">
        <f t="shared" si="2"/>
        <v>21692.899999999998</v>
      </c>
      <c r="V84" s="283">
        <f t="shared" si="2"/>
        <v>464.27</v>
      </c>
    </row>
    <row r="85" spans="1:22" x14ac:dyDescent="0.2">
      <c r="A85" s="380" t="s">
        <v>412</v>
      </c>
      <c r="B85" s="456" t="s">
        <v>426</v>
      </c>
      <c r="C85" s="117">
        <v>4700</v>
      </c>
      <c r="D85" s="118" t="s">
        <v>78</v>
      </c>
      <c r="E85" s="119" t="s">
        <v>8</v>
      </c>
      <c r="F85" s="120">
        <v>2</v>
      </c>
      <c r="G85" s="121"/>
      <c r="H85" s="123">
        <v>6129</v>
      </c>
      <c r="I85" s="123">
        <v>5517</v>
      </c>
      <c r="J85" s="123">
        <v>612</v>
      </c>
      <c r="K85" s="148"/>
      <c r="L85" s="123">
        <v>0</v>
      </c>
      <c r="M85" s="123">
        <v>0</v>
      </c>
      <c r="N85" s="123">
        <v>0</v>
      </c>
      <c r="O85" s="148"/>
      <c r="P85" s="123">
        <v>72</v>
      </c>
      <c r="Q85" s="123">
        <v>68.400000000000006</v>
      </c>
      <c r="R85" s="123">
        <v>3.6</v>
      </c>
      <c r="T85" s="283">
        <f t="shared" si="2"/>
        <v>6201</v>
      </c>
      <c r="U85" s="283">
        <f t="shared" si="2"/>
        <v>5585.4</v>
      </c>
      <c r="V85" s="283">
        <f t="shared" si="2"/>
        <v>615.6</v>
      </c>
    </row>
    <row r="86" spans="1:22" x14ac:dyDescent="0.2">
      <c r="A86" s="380" t="s">
        <v>381</v>
      </c>
      <c r="B86" s="456" t="s">
        <v>427</v>
      </c>
      <c r="C86" s="117">
        <v>4750</v>
      </c>
      <c r="D86" s="118" t="s">
        <v>77</v>
      </c>
      <c r="E86" s="119" t="s">
        <v>3</v>
      </c>
      <c r="F86" s="120">
        <v>11</v>
      </c>
      <c r="G86" s="121"/>
      <c r="H86" s="123">
        <v>718</v>
      </c>
      <c r="I86" s="123">
        <v>686</v>
      </c>
      <c r="J86" s="123">
        <v>32</v>
      </c>
      <c r="K86" s="148"/>
      <c r="L86" s="123">
        <v>287.75</v>
      </c>
      <c r="M86" s="123">
        <v>181.12</v>
      </c>
      <c r="N86" s="123">
        <v>106.63</v>
      </c>
      <c r="O86" s="148"/>
      <c r="P86" s="123">
        <v>0</v>
      </c>
      <c r="Q86" s="123">
        <v>0</v>
      </c>
      <c r="R86" s="123">
        <v>0</v>
      </c>
      <c r="T86" s="283">
        <f t="shared" si="2"/>
        <v>1005.75</v>
      </c>
      <c r="U86" s="283">
        <f t="shared" si="2"/>
        <v>867.12</v>
      </c>
      <c r="V86" s="283">
        <f t="shared" si="2"/>
        <v>138.63</v>
      </c>
    </row>
    <row r="87" spans="1:22" x14ac:dyDescent="0.2">
      <c r="A87" s="380" t="s">
        <v>345</v>
      </c>
      <c r="B87" s="456" t="s">
        <v>346</v>
      </c>
      <c r="C87" s="117">
        <v>4800</v>
      </c>
      <c r="D87" s="118" t="s">
        <v>76</v>
      </c>
      <c r="E87" s="119" t="s">
        <v>8</v>
      </c>
      <c r="F87" s="120">
        <v>2</v>
      </c>
      <c r="G87" s="121"/>
      <c r="H87" s="123">
        <v>5971</v>
      </c>
      <c r="I87" s="123">
        <v>5964</v>
      </c>
      <c r="J87" s="123">
        <v>7</v>
      </c>
      <c r="K87" s="148"/>
      <c r="L87" s="123">
        <v>786</v>
      </c>
      <c r="M87" s="123">
        <v>178</v>
      </c>
      <c r="N87" s="123">
        <v>608</v>
      </c>
      <c r="O87" s="148"/>
      <c r="P87" s="123">
        <v>192</v>
      </c>
      <c r="Q87" s="123">
        <v>192</v>
      </c>
      <c r="R87" s="123">
        <v>0</v>
      </c>
      <c r="T87" s="283">
        <f t="shared" si="2"/>
        <v>6949</v>
      </c>
      <c r="U87" s="283">
        <f t="shared" si="2"/>
        <v>6334</v>
      </c>
      <c r="V87" s="283">
        <f t="shared" si="2"/>
        <v>615</v>
      </c>
    </row>
    <row r="88" spans="1:22" x14ac:dyDescent="0.2">
      <c r="A88" s="380" t="s">
        <v>349</v>
      </c>
      <c r="B88" s="456" t="s">
        <v>428</v>
      </c>
      <c r="C88" s="117">
        <v>4850</v>
      </c>
      <c r="D88" s="118" t="s">
        <v>75</v>
      </c>
      <c r="E88" s="119" t="s">
        <v>11</v>
      </c>
      <c r="F88" s="120">
        <v>4</v>
      </c>
      <c r="G88" s="121"/>
      <c r="H88" s="123">
        <v>4560</v>
      </c>
      <c r="I88" s="123">
        <v>4360</v>
      </c>
      <c r="J88" s="123">
        <v>200</v>
      </c>
      <c r="K88" s="148"/>
      <c r="L88" s="123">
        <v>2722</v>
      </c>
      <c r="M88" s="123">
        <v>2722</v>
      </c>
      <c r="N88" s="123">
        <v>0</v>
      </c>
      <c r="O88" s="148"/>
      <c r="P88" s="123">
        <v>0</v>
      </c>
      <c r="Q88" s="123">
        <v>0</v>
      </c>
      <c r="R88" s="123">
        <v>0</v>
      </c>
      <c r="T88" s="283">
        <f t="shared" si="2"/>
        <v>7282</v>
      </c>
      <c r="U88" s="283">
        <f t="shared" si="2"/>
        <v>7082</v>
      </c>
      <c r="V88" s="283">
        <f t="shared" si="2"/>
        <v>200</v>
      </c>
    </row>
    <row r="89" spans="1:22" x14ac:dyDescent="0.2">
      <c r="A89" s="380" t="s">
        <v>353</v>
      </c>
      <c r="B89" s="456" t="s">
        <v>429</v>
      </c>
      <c r="C89" s="117">
        <v>4880</v>
      </c>
      <c r="D89" s="118" t="s">
        <v>74</v>
      </c>
      <c r="E89" s="119" t="s">
        <v>3</v>
      </c>
      <c r="F89" s="120">
        <v>4</v>
      </c>
      <c r="G89" s="121"/>
      <c r="H89" s="123">
        <v>1416</v>
      </c>
      <c r="I89" s="123">
        <v>1293</v>
      </c>
      <c r="J89" s="123">
        <v>123</v>
      </c>
      <c r="K89" s="148"/>
      <c r="L89" s="123">
        <v>6.2</v>
      </c>
      <c r="M89" s="123">
        <v>6.2</v>
      </c>
      <c r="N89" s="123">
        <v>0</v>
      </c>
      <c r="O89" s="148"/>
      <c r="P89" s="123">
        <v>548</v>
      </c>
      <c r="Q89" s="123">
        <v>548</v>
      </c>
      <c r="R89" s="123">
        <v>0</v>
      </c>
      <c r="T89" s="283">
        <f t="shared" si="2"/>
        <v>1970.2</v>
      </c>
      <c r="U89" s="283">
        <f t="shared" si="2"/>
        <v>1847.2</v>
      </c>
      <c r="V89" s="283">
        <f t="shared" si="2"/>
        <v>123</v>
      </c>
    </row>
    <row r="90" spans="1:22" x14ac:dyDescent="0.2">
      <c r="A90" s="380" t="s">
        <v>347</v>
      </c>
      <c r="B90" s="456" t="s">
        <v>430</v>
      </c>
      <c r="C90" s="117">
        <v>4900</v>
      </c>
      <c r="D90" s="118" t="s">
        <v>73</v>
      </c>
      <c r="E90" s="119" t="s">
        <v>8</v>
      </c>
      <c r="F90" s="120">
        <v>7</v>
      </c>
      <c r="G90" s="121"/>
      <c r="H90" s="123">
        <v>16592</v>
      </c>
      <c r="I90" s="123">
        <v>15397</v>
      </c>
      <c r="J90" s="123">
        <v>1195</v>
      </c>
      <c r="K90" s="148"/>
      <c r="L90" s="123">
        <v>0</v>
      </c>
      <c r="M90" s="123">
        <v>0</v>
      </c>
      <c r="N90" s="123">
        <v>0</v>
      </c>
      <c r="O90" s="148"/>
      <c r="P90" s="123">
        <v>821.85</v>
      </c>
      <c r="Q90" s="123">
        <v>821.85</v>
      </c>
      <c r="R90" s="123">
        <v>0</v>
      </c>
      <c r="T90" s="283">
        <f t="shared" si="2"/>
        <v>17413.849999999999</v>
      </c>
      <c r="U90" s="283">
        <f t="shared" si="2"/>
        <v>16218.85</v>
      </c>
      <c r="V90" s="283">
        <f t="shared" si="2"/>
        <v>1195</v>
      </c>
    </row>
    <row r="91" spans="1:22" x14ac:dyDescent="0.2">
      <c r="A91" s="380" t="s">
        <v>343</v>
      </c>
      <c r="B91" s="456" t="s">
        <v>431</v>
      </c>
      <c r="C91" s="117">
        <v>4920</v>
      </c>
      <c r="D91" s="118" t="s">
        <v>72</v>
      </c>
      <c r="E91" s="119" t="s">
        <v>3</v>
      </c>
      <c r="F91" s="120">
        <v>10</v>
      </c>
      <c r="G91" s="121"/>
      <c r="H91" s="123">
        <v>486</v>
      </c>
      <c r="I91" s="123">
        <v>462</v>
      </c>
      <c r="J91" s="123">
        <v>24</v>
      </c>
      <c r="K91" s="148"/>
      <c r="L91" s="123">
        <v>1406.83</v>
      </c>
      <c r="M91" s="123">
        <v>1406.83</v>
      </c>
      <c r="N91" s="123">
        <v>0</v>
      </c>
      <c r="O91" s="148"/>
      <c r="P91" s="123">
        <v>0</v>
      </c>
      <c r="Q91" s="123">
        <v>0</v>
      </c>
      <c r="R91" s="123">
        <v>0</v>
      </c>
      <c r="T91" s="283">
        <f t="shared" si="2"/>
        <v>1892.83</v>
      </c>
      <c r="U91" s="283">
        <f t="shared" si="2"/>
        <v>1868.83</v>
      </c>
      <c r="V91" s="283">
        <f t="shared" si="2"/>
        <v>24</v>
      </c>
    </row>
    <row r="92" spans="1:22" x14ac:dyDescent="0.2">
      <c r="A92" s="380" t="s">
        <v>362</v>
      </c>
      <c r="B92" s="456" t="s">
        <v>432</v>
      </c>
      <c r="C92" s="117">
        <v>4950</v>
      </c>
      <c r="D92" s="118" t="s">
        <v>71</v>
      </c>
      <c r="E92" s="119" t="s">
        <v>3</v>
      </c>
      <c r="F92" s="120">
        <v>9</v>
      </c>
      <c r="G92" s="121"/>
      <c r="H92" s="123">
        <v>209.57</v>
      </c>
      <c r="I92" s="123">
        <v>200.85</v>
      </c>
      <c r="J92" s="123">
        <v>8.7200000000000006</v>
      </c>
      <c r="K92" s="148"/>
      <c r="L92" s="123">
        <v>57.63</v>
      </c>
      <c r="M92" s="123">
        <v>57.63</v>
      </c>
      <c r="N92" s="123">
        <v>0</v>
      </c>
      <c r="O92" s="148"/>
      <c r="P92" s="123">
        <v>93.3</v>
      </c>
      <c r="Q92" s="123">
        <v>93.3</v>
      </c>
      <c r="R92" s="123">
        <v>0</v>
      </c>
      <c r="T92" s="283">
        <f t="shared" si="2"/>
        <v>360.5</v>
      </c>
      <c r="U92" s="283">
        <f t="shared" si="2"/>
        <v>351.78000000000003</v>
      </c>
      <c r="V92" s="283">
        <f t="shared" si="2"/>
        <v>8.7200000000000006</v>
      </c>
    </row>
    <row r="93" spans="1:22" x14ac:dyDescent="0.2">
      <c r="A93" s="380" t="s">
        <v>384</v>
      </c>
      <c r="B93" s="456" t="s">
        <v>433</v>
      </c>
      <c r="C93" s="117">
        <v>5050</v>
      </c>
      <c r="D93" s="118" t="s">
        <v>70</v>
      </c>
      <c r="E93" s="119" t="s">
        <v>6</v>
      </c>
      <c r="F93" s="120">
        <v>4</v>
      </c>
      <c r="G93" s="121"/>
      <c r="H93" s="123">
        <v>6866</v>
      </c>
      <c r="I93" s="123">
        <v>6712</v>
      </c>
      <c r="J93" s="123">
        <v>154</v>
      </c>
      <c r="K93" s="148"/>
      <c r="L93" s="123">
        <v>1537</v>
      </c>
      <c r="M93" s="123">
        <v>1537</v>
      </c>
      <c r="N93" s="123">
        <v>0</v>
      </c>
      <c r="O93" s="148"/>
      <c r="P93" s="123">
        <v>0</v>
      </c>
      <c r="Q93" s="123">
        <v>0</v>
      </c>
      <c r="R93" s="123">
        <v>0</v>
      </c>
      <c r="T93" s="283">
        <f t="shared" si="2"/>
        <v>8403</v>
      </c>
      <c r="U93" s="283">
        <f t="shared" si="2"/>
        <v>8249</v>
      </c>
      <c r="V93" s="283">
        <f t="shared" si="2"/>
        <v>154</v>
      </c>
    </row>
    <row r="94" spans="1:22" x14ac:dyDescent="0.2">
      <c r="A94" s="380"/>
      <c r="B94" s="456" t="s">
        <v>434</v>
      </c>
      <c r="C94" s="124">
        <v>5150</v>
      </c>
      <c r="D94" s="125" t="s">
        <v>69</v>
      </c>
      <c r="E94" s="119" t="s">
        <v>8</v>
      </c>
      <c r="F94" s="120">
        <v>2</v>
      </c>
      <c r="G94" s="121"/>
      <c r="H94" s="123">
        <v>5304.78</v>
      </c>
      <c r="I94" s="123">
        <v>5087.8100000000004</v>
      </c>
      <c r="J94" s="123">
        <v>216.97</v>
      </c>
      <c r="K94" s="148"/>
      <c r="L94" s="123">
        <v>86.1</v>
      </c>
      <c r="M94" s="123">
        <v>86.1</v>
      </c>
      <c r="N94" s="123">
        <v>0</v>
      </c>
      <c r="O94" s="148"/>
      <c r="P94" s="123">
        <v>0</v>
      </c>
      <c r="Q94" s="123">
        <v>0</v>
      </c>
      <c r="R94" s="123">
        <v>0</v>
      </c>
      <c r="T94" s="283">
        <f t="shared" si="2"/>
        <v>5390.88</v>
      </c>
      <c r="U94" s="283">
        <f t="shared" si="2"/>
        <v>5173.9100000000008</v>
      </c>
      <c r="V94" s="283">
        <f t="shared" si="2"/>
        <v>216.97</v>
      </c>
    </row>
    <row r="95" spans="1:22" x14ac:dyDescent="0.2">
      <c r="A95" s="380" t="s">
        <v>345</v>
      </c>
      <c r="B95" s="456" t="s">
        <v>346</v>
      </c>
      <c r="C95" s="117">
        <v>5200</v>
      </c>
      <c r="D95" s="118" t="s">
        <v>68</v>
      </c>
      <c r="E95" s="119" t="s">
        <v>8</v>
      </c>
      <c r="F95" s="120">
        <v>3</v>
      </c>
      <c r="G95" s="121"/>
      <c r="H95" s="123">
        <v>7572.15</v>
      </c>
      <c r="I95" s="123">
        <v>7420.71</v>
      </c>
      <c r="J95" s="123">
        <v>151.44</v>
      </c>
      <c r="K95" s="148"/>
      <c r="L95" s="123">
        <v>0</v>
      </c>
      <c r="M95" s="123">
        <v>0</v>
      </c>
      <c r="N95" s="123">
        <v>0</v>
      </c>
      <c r="O95" s="148"/>
      <c r="P95" s="123">
        <v>629.68000000000006</v>
      </c>
      <c r="Q95" s="123">
        <v>615.23</v>
      </c>
      <c r="R95" s="123">
        <v>14.45</v>
      </c>
      <c r="T95" s="283">
        <f t="shared" si="2"/>
        <v>8201.83</v>
      </c>
      <c r="U95" s="283">
        <f t="shared" si="2"/>
        <v>8035.9400000000005</v>
      </c>
      <c r="V95" s="283">
        <f t="shared" si="2"/>
        <v>165.89</v>
      </c>
    </row>
    <row r="96" spans="1:22" x14ac:dyDescent="0.2">
      <c r="A96" s="380" t="s">
        <v>353</v>
      </c>
      <c r="B96" s="456" t="s">
        <v>435</v>
      </c>
      <c r="C96" s="117">
        <v>5270</v>
      </c>
      <c r="D96" s="118" t="s">
        <v>67</v>
      </c>
      <c r="E96" s="119" t="s">
        <v>3</v>
      </c>
      <c r="F96" s="120">
        <v>4</v>
      </c>
      <c r="G96" s="121"/>
      <c r="H96" s="123">
        <v>1138.68</v>
      </c>
      <c r="I96" s="123">
        <v>713.06</v>
      </c>
      <c r="J96" s="123">
        <v>425.62</v>
      </c>
      <c r="K96" s="148"/>
      <c r="L96" s="123">
        <v>1946</v>
      </c>
      <c r="M96" s="123">
        <v>1946</v>
      </c>
      <c r="N96" s="123">
        <v>0</v>
      </c>
      <c r="O96" s="148"/>
      <c r="P96" s="123">
        <v>0</v>
      </c>
      <c r="Q96" s="123">
        <v>0</v>
      </c>
      <c r="R96" s="123">
        <v>0</v>
      </c>
      <c r="T96" s="283">
        <f t="shared" si="2"/>
        <v>3084.6800000000003</v>
      </c>
      <c r="U96" s="283">
        <f t="shared" si="2"/>
        <v>2659.06</v>
      </c>
      <c r="V96" s="283">
        <f t="shared" si="2"/>
        <v>425.62</v>
      </c>
    </row>
    <row r="97" spans="1:22" x14ac:dyDescent="0.2">
      <c r="A97" s="380" t="s">
        <v>343</v>
      </c>
      <c r="B97" s="456" t="s">
        <v>436</v>
      </c>
      <c r="C97" s="117">
        <v>5300</v>
      </c>
      <c r="D97" s="118" t="s">
        <v>66</v>
      </c>
      <c r="E97" s="119" t="s">
        <v>3</v>
      </c>
      <c r="F97" s="120">
        <v>11</v>
      </c>
      <c r="G97" s="121"/>
      <c r="H97" s="123">
        <v>871.33</v>
      </c>
      <c r="I97" s="123">
        <v>835.08</v>
      </c>
      <c r="J97" s="123">
        <v>36.25</v>
      </c>
      <c r="K97" s="148"/>
      <c r="L97" s="123">
        <v>1121.51</v>
      </c>
      <c r="M97" s="123">
        <v>1121.51</v>
      </c>
      <c r="N97" s="123">
        <v>0</v>
      </c>
      <c r="O97" s="148"/>
      <c r="P97" s="123">
        <v>0</v>
      </c>
      <c r="Q97" s="123">
        <v>0</v>
      </c>
      <c r="R97" s="123">
        <v>0</v>
      </c>
      <c r="T97" s="283">
        <f t="shared" si="2"/>
        <v>1992.8400000000001</v>
      </c>
      <c r="U97" s="283">
        <f t="shared" si="2"/>
        <v>1956.5900000000001</v>
      </c>
      <c r="V97" s="283">
        <f t="shared" si="2"/>
        <v>36.25</v>
      </c>
    </row>
    <row r="98" spans="1:22" x14ac:dyDescent="0.2">
      <c r="A98" s="380"/>
      <c r="B98" s="456" t="s">
        <v>437</v>
      </c>
      <c r="C98" s="117">
        <v>5350</v>
      </c>
      <c r="D98" s="118" t="s">
        <v>65</v>
      </c>
      <c r="E98" s="119" t="s">
        <v>8</v>
      </c>
      <c r="F98" s="120">
        <v>2</v>
      </c>
      <c r="G98" s="121"/>
      <c r="H98" s="123">
        <v>2903</v>
      </c>
      <c r="I98" s="123">
        <v>2815</v>
      </c>
      <c r="J98" s="123">
        <v>88</v>
      </c>
      <c r="K98" s="148"/>
      <c r="L98" s="123">
        <v>89</v>
      </c>
      <c r="M98" s="123">
        <v>89</v>
      </c>
      <c r="N98" s="123">
        <v>0</v>
      </c>
      <c r="O98" s="148"/>
      <c r="P98" s="123">
        <v>0</v>
      </c>
      <c r="Q98" s="123">
        <v>0</v>
      </c>
      <c r="R98" s="123">
        <v>0</v>
      </c>
      <c r="T98" s="283">
        <f t="shared" si="2"/>
        <v>2992</v>
      </c>
      <c r="U98" s="283">
        <f t="shared" si="2"/>
        <v>2904</v>
      </c>
      <c r="V98" s="283">
        <f t="shared" si="2"/>
        <v>88</v>
      </c>
    </row>
    <row r="99" spans="1:22" x14ac:dyDescent="0.2">
      <c r="A99" s="380" t="s">
        <v>341</v>
      </c>
      <c r="B99" s="456" t="s">
        <v>438</v>
      </c>
      <c r="C99" s="117">
        <v>5500</v>
      </c>
      <c r="D99" s="118" t="s">
        <v>64</v>
      </c>
      <c r="E99" s="119" t="s">
        <v>3</v>
      </c>
      <c r="F99" s="120">
        <v>10</v>
      </c>
      <c r="G99" s="121"/>
      <c r="H99" s="123">
        <v>752</v>
      </c>
      <c r="I99" s="123">
        <v>750</v>
      </c>
      <c r="J99" s="123">
        <v>2</v>
      </c>
      <c r="K99" s="148"/>
      <c r="L99" s="123">
        <v>142.82</v>
      </c>
      <c r="M99" s="123">
        <v>142.82</v>
      </c>
      <c r="N99" s="123">
        <v>0</v>
      </c>
      <c r="O99" s="148"/>
      <c r="P99" s="123">
        <v>0</v>
      </c>
      <c r="Q99" s="123">
        <v>0</v>
      </c>
      <c r="R99" s="123">
        <v>0</v>
      </c>
      <c r="T99" s="283">
        <f t="shared" si="2"/>
        <v>894.81999999999994</v>
      </c>
      <c r="U99" s="283">
        <f t="shared" si="2"/>
        <v>892.81999999999994</v>
      </c>
      <c r="V99" s="283">
        <f t="shared" si="2"/>
        <v>2</v>
      </c>
    </row>
    <row r="100" spans="1:22" x14ac:dyDescent="0.2">
      <c r="A100" s="380" t="s">
        <v>381</v>
      </c>
      <c r="B100" s="456" t="s">
        <v>417</v>
      </c>
      <c r="C100" s="117">
        <v>5550</v>
      </c>
      <c r="D100" s="118" t="s">
        <v>63</v>
      </c>
      <c r="E100" s="119" t="s">
        <v>3</v>
      </c>
      <c r="F100" s="120">
        <v>9</v>
      </c>
      <c r="G100" s="121"/>
      <c r="H100" s="123">
        <v>147.22999999999999</v>
      </c>
      <c r="I100" s="123">
        <v>141.11000000000001</v>
      </c>
      <c r="J100" s="123">
        <v>6.12</v>
      </c>
      <c r="K100" s="148"/>
      <c r="L100" s="123">
        <v>0</v>
      </c>
      <c r="M100" s="123">
        <v>0</v>
      </c>
      <c r="N100" s="123">
        <v>0</v>
      </c>
      <c r="O100" s="148"/>
      <c r="P100" s="123">
        <v>0</v>
      </c>
      <c r="Q100" s="123">
        <v>0</v>
      </c>
      <c r="R100" s="123">
        <v>0</v>
      </c>
      <c r="T100" s="283">
        <f t="shared" si="2"/>
        <v>147.22999999999999</v>
      </c>
      <c r="U100" s="283">
        <f t="shared" si="2"/>
        <v>141.11000000000001</v>
      </c>
      <c r="V100" s="283">
        <f t="shared" si="2"/>
        <v>6.12</v>
      </c>
    </row>
    <row r="101" spans="1:22" x14ac:dyDescent="0.2">
      <c r="A101" s="380" t="s">
        <v>384</v>
      </c>
      <c r="B101" s="456" t="s">
        <v>439</v>
      </c>
      <c r="C101" s="117">
        <v>5650</v>
      </c>
      <c r="D101" s="118" t="s">
        <v>62</v>
      </c>
      <c r="E101" s="119" t="s">
        <v>11</v>
      </c>
      <c r="F101" s="120">
        <v>11</v>
      </c>
      <c r="G101" s="121"/>
      <c r="H101" s="123">
        <v>2008.49</v>
      </c>
      <c r="I101" s="123">
        <v>1646.64</v>
      </c>
      <c r="J101" s="123">
        <v>361.85</v>
      </c>
      <c r="K101" s="148"/>
      <c r="L101" s="123">
        <v>1344.27</v>
      </c>
      <c r="M101" s="123">
        <v>1344.27</v>
      </c>
      <c r="N101" s="123">
        <v>0</v>
      </c>
      <c r="O101" s="148"/>
      <c r="P101" s="123">
        <v>89.88</v>
      </c>
      <c r="Q101" s="123">
        <v>89.88</v>
      </c>
      <c r="R101" s="123">
        <v>0</v>
      </c>
      <c r="T101" s="283">
        <f t="shared" si="2"/>
        <v>3442.6400000000003</v>
      </c>
      <c r="U101" s="283">
        <f t="shared" si="2"/>
        <v>3080.79</v>
      </c>
      <c r="V101" s="283">
        <f t="shared" si="2"/>
        <v>361.85</v>
      </c>
    </row>
    <row r="102" spans="1:22" x14ac:dyDescent="0.2">
      <c r="A102" s="380" t="s">
        <v>358</v>
      </c>
      <c r="B102" s="456" t="s">
        <v>440</v>
      </c>
      <c r="C102" s="117">
        <v>5700</v>
      </c>
      <c r="D102" s="118" t="s">
        <v>61</v>
      </c>
      <c r="E102" s="119" t="s">
        <v>11</v>
      </c>
      <c r="F102" s="120">
        <v>11</v>
      </c>
      <c r="G102" s="121"/>
      <c r="H102" s="123">
        <v>2113</v>
      </c>
      <c r="I102" s="123">
        <v>1944</v>
      </c>
      <c r="J102" s="123">
        <v>169</v>
      </c>
      <c r="K102" s="148"/>
      <c r="L102" s="123">
        <v>0</v>
      </c>
      <c r="M102" s="123">
        <v>0</v>
      </c>
      <c r="N102" s="123">
        <v>0</v>
      </c>
      <c r="O102" s="148"/>
      <c r="P102" s="123">
        <v>0</v>
      </c>
      <c r="Q102" s="123">
        <v>0</v>
      </c>
      <c r="R102" s="123">
        <v>0</v>
      </c>
      <c r="T102" s="283">
        <f t="shared" si="2"/>
        <v>2113</v>
      </c>
      <c r="U102" s="283">
        <f t="shared" si="2"/>
        <v>1944</v>
      </c>
      <c r="V102" s="283">
        <f t="shared" si="2"/>
        <v>169</v>
      </c>
    </row>
    <row r="103" spans="1:22" x14ac:dyDescent="0.2">
      <c r="A103" s="380" t="s">
        <v>343</v>
      </c>
      <c r="B103" s="456" t="s">
        <v>441</v>
      </c>
      <c r="C103" s="117">
        <v>5750</v>
      </c>
      <c r="D103" s="118" t="s">
        <v>60</v>
      </c>
      <c r="E103" s="119" t="s">
        <v>3</v>
      </c>
      <c r="F103" s="120">
        <v>11</v>
      </c>
      <c r="G103" s="121"/>
      <c r="H103" s="123">
        <v>587.98</v>
      </c>
      <c r="I103" s="123">
        <v>499.98</v>
      </c>
      <c r="J103" s="123">
        <v>88</v>
      </c>
      <c r="K103" s="148"/>
      <c r="L103" s="123">
        <v>1670</v>
      </c>
      <c r="M103" s="123">
        <v>1539</v>
      </c>
      <c r="N103" s="123">
        <v>131</v>
      </c>
      <c r="O103" s="148"/>
      <c r="P103" s="123">
        <v>0</v>
      </c>
      <c r="Q103" s="123">
        <v>0</v>
      </c>
      <c r="R103" s="123">
        <v>0</v>
      </c>
      <c r="T103" s="283">
        <f t="shared" si="2"/>
        <v>2257.98</v>
      </c>
      <c r="U103" s="283">
        <f t="shared" si="2"/>
        <v>2038.98</v>
      </c>
      <c r="V103" s="283">
        <f t="shared" si="2"/>
        <v>219</v>
      </c>
    </row>
    <row r="104" spans="1:22" x14ac:dyDescent="0.2">
      <c r="A104" s="380" t="s">
        <v>381</v>
      </c>
      <c r="B104" s="456" t="s">
        <v>442</v>
      </c>
      <c r="C104" s="117">
        <v>5800</v>
      </c>
      <c r="D104" s="118" t="s">
        <v>59</v>
      </c>
      <c r="E104" s="119" t="s">
        <v>3</v>
      </c>
      <c r="F104" s="120">
        <v>10</v>
      </c>
      <c r="G104" s="121"/>
      <c r="H104" s="123">
        <v>485</v>
      </c>
      <c r="I104" s="123">
        <v>464.82</v>
      </c>
      <c r="J104" s="123">
        <v>20.18</v>
      </c>
      <c r="K104" s="148"/>
      <c r="L104" s="123">
        <v>0</v>
      </c>
      <c r="M104" s="123">
        <v>0</v>
      </c>
      <c r="N104" s="123">
        <v>0</v>
      </c>
      <c r="O104" s="148"/>
      <c r="P104" s="123">
        <v>0</v>
      </c>
      <c r="Q104" s="123">
        <v>0</v>
      </c>
      <c r="R104" s="123">
        <v>0</v>
      </c>
      <c r="T104" s="283">
        <f t="shared" si="2"/>
        <v>485</v>
      </c>
      <c r="U104" s="283">
        <f t="shared" si="2"/>
        <v>464.82</v>
      </c>
      <c r="V104" s="283">
        <f t="shared" si="2"/>
        <v>20.18</v>
      </c>
    </row>
    <row r="105" spans="1:22" x14ac:dyDescent="0.2">
      <c r="A105" s="380" t="s">
        <v>353</v>
      </c>
      <c r="B105" s="456" t="s">
        <v>443</v>
      </c>
      <c r="C105" s="117">
        <v>5850</v>
      </c>
      <c r="D105" s="118" t="s">
        <v>58</v>
      </c>
      <c r="E105" s="119" t="s">
        <v>3</v>
      </c>
      <c r="F105" s="120">
        <v>10</v>
      </c>
      <c r="G105" s="121"/>
      <c r="H105" s="123">
        <v>535</v>
      </c>
      <c r="I105" s="123">
        <v>492.2</v>
      </c>
      <c r="J105" s="123">
        <v>42.8</v>
      </c>
      <c r="K105" s="148"/>
      <c r="L105" s="123">
        <v>457</v>
      </c>
      <c r="M105" s="123">
        <v>457</v>
      </c>
      <c r="N105" s="123">
        <v>0</v>
      </c>
      <c r="O105" s="148"/>
      <c r="P105" s="123">
        <v>0</v>
      </c>
      <c r="Q105" s="123">
        <v>-0.6</v>
      </c>
      <c r="R105" s="123">
        <v>0.6</v>
      </c>
      <c r="T105" s="283">
        <f t="shared" si="2"/>
        <v>992</v>
      </c>
      <c r="U105" s="283">
        <f t="shared" si="2"/>
        <v>948.6</v>
      </c>
      <c r="V105" s="283">
        <f t="shared" si="2"/>
        <v>43.4</v>
      </c>
    </row>
    <row r="106" spans="1:22" x14ac:dyDescent="0.2">
      <c r="A106" s="380" t="s">
        <v>384</v>
      </c>
      <c r="B106" s="456" t="s">
        <v>444</v>
      </c>
      <c r="C106" s="117">
        <v>5900</v>
      </c>
      <c r="D106" s="118" t="s">
        <v>57</v>
      </c>
      <c r="E106" s="119" t="s">
        <v>6</v>
      </c>
      <c r="F106" s="120">
        <v>5</v>
      </c>
      <c r="G106" s="121"/>
      <c r="H106" s="123">
        <v>16653.46</v>
      </c>
      <c r="I106" s="123">
        <v>15364.58</v>
      </c>
      <c r="J106" s="123">
        <v>1288.8800000000001</v>
      </c>
      <c r="K106" s="148"/>
      <c r="L106" s="123">
        <v>223.36</v>
      </c>
      <c r="M106" s="123">
        <v>180.46</v>
      </c>
      <c r="N106" s="123">
        <v>42.9</v>
      </c>
      <c r="O106" s="148"/>
      <c r="P106" s="123">
        <v>26</v>
      </c>
      <c r="Q106" s="123">
        <v>25</v>
      </c>
      <c r="R106" s="123">
        <v>1</v>
      </c>
      <c r="T106" s="283">
        <f t="shared" si="2"/>
        <v>16902.82</v>
      </c>
      <c r="U106" s="283">
        <f t="shared" si="2"/>
        <v>15570.039999999999</v>
      </c>
      <c r="V106" s="283">
        <f t="shared" si="2"/>
        <v>1332.7800000000002</v>
      </c>
    </row>
    <row r="107" spans="1:22" x14ac:dyDescent="0.2">
      <c r="A107" s="380" t="s">
        <v>412</v>
      </c>
      <c r="B107" s="456" t="s">
        <v>445</v>
      </c>
      <c r="C107" s="117">
        <v>5950</v>
      </c>
      <c r="D107" s="118" t="s">
        <v>56</v>
      </c>
      <c r="E107" s="119" t="s">
        <v>8</v>
      </c>
      <c r="F107" s="120">
        <v>2</v>
      </c>
      <c r="G107" s="121"/>
      <c r="H107" s="123">
        <v>6731.8</v>
      </c>
      <c r="I107" s="123">
        <v>6267.3</v>
      </c>
      <c r="J107" s="123">
        <v>464.5</v>
      </c>
      <c r="K107" s="148"/>
      <c r="L107" s="123">
        <v>0</v>
      </c>
      <c r="M107" s="123">
        <v>0</v>
      </c>
      <c r="N107" s="123">
        <v>0</v>
      </c>
      <c r="O107" s="148"/>
      <c r="P107" s="123">
        <v>24.25</v>
      </c>
      <c r="Q107" s="123">
        <v>24.25</v>
      </c>
      <c r="R107" s="123">
        <v>0</v>
      </c>
      <c r="T107" s="283">
        <f t="shared" si="2"/>
        <v>6756.05</v>
      </c>
      <c r="U107" s="283">
        <f t="shared" si="2"/>
        <v>6291.55</v>
      </c>
      <c r="V107" s="283">
        <f t="shared" si="2"/>
        <v>464.5</v>
      </c>
    </row>
    <row r="108" spans="1:22" x14ac:dyDescent="0.2">
      <c r="A108" s="380" t="s">
        <v>353</v>
      </c>
      <c r="B108" s="456" t="s">
        <v>446</v>
      </c>
      <c r="C108" s="117">
        <v>6110</v>
      </c>
      <c r="D108" s="118" t="s">
        <v>55</v>
      </c>
      <c r="E108" s="119" t="s">
        <v>3</v>
      </c>
      <c r="F108" s="120">
        <v>10</v>
      </c>
      <c r="G108" s="121"/>
      <c r="H108" s="123">
        <v>0</v>
      </c>
      <c r="I108" s="123">
        <v>0</v>
      </c>
      <c r="J108" s="123">
        <v>0</v>
      </c>
      <c r="K108" s="148"/>
      <c r="L108" s="123">
        <v>0</v>
      </c>
      <c r="M108" s="123">
        <v>0</v>
      </c>
      <c r="N108" s="123">
        <v>0</v>
      </c>
      <c r="O108" s="148"/>
      <c r="P108" s="123">
        <v>51</v>
      </c>
      <c r="Q108" s="123">
        <v>51</v>
      </c>
      <c r="R108" s="123">
        <v>0</v>
      </c>
      <c r="T108" s="283">
        <f t="shared" si="2"/>
        <v>51</v>
      </c>
      <c r="U108" s="283">
        <f t="shared" si="2"/>
        <v>51</v>
      </c>
      <c r="V108" s="283">
        <f t="shared" si="2"/>
        <v>0</v>
      </c>
    </row>
    <row r="109" spans="1:22" x14ac:dyDescent="0.2">
      <c r="A109" s="380" t="s">
        <v>353</v>
      </c>
      <c r="B109" s="456" t="s">
        <v>447</v>
      </c>
      <c r="C109" s="117">
        <v>6150</v>
      </c>
      <c r="D109" s="118" t="s">
        <v>54</v>
      </c>
      <c r="E109" s="119" t="s">
        <v>3</v>
      </c>
      <c r="F109" s="120">
        <v>4</v>
      </c>
      <c r="G109" s="121"/>
      <c r="H109" s="123">
        <v>3538.82</v>
      </c>
      <c r="I109" s="123">
        <v>3291.1</v>
      </c>
      <c r="J109" s="123">
        <v>247.72</v>
      </c>
      <c r="K109" s="148"/>
      <c r="L109" s="123">
        <v>2690.83</v>
      </c>
      <c r="M109" s="123">
        <v>2653.25</v>
      </c>
      <c r="N109" s="123">
        <v>37.58</v>
      </c>
      <c r="O109" s="148"/>
      <c r="P109" s="123">
        <v>0</v>
      </c>
      <c r="Q109" s="123">
        <v>0</v>
      </c>
      <c r="R109" s="123">
        <v>0</v>
      </c>
      <c r="T109" s="283">
        <f t="shared" si="2"/>
        <v>6229.65</v>
      </c>
      <c r="U109" s="283">
        <f t="shared" si="2"/>
        <v>5944.35</v>
      </c>
      <c r="V109" s="283">
        <f t="shared" si="2"/>
        <v>285.3</v>
      </c>
    </row>
    <row r="110" spans="1:22" x14ac:dyDescent="0.2">
      <c r="A110" s="380" t="s">
        <v>356</v>
      </c>
      <c r="B110" s="456" t="s">
        <v>448</v>
      </c>
      <c r="C110" s="117">
        <v>6180</v>
      </c>
      <c r="D110" s="118" t="s">
        <v>53</v>
      </c>
      <c r="E110" s="119" t="s">
        <v>3</v>
      </c>
      <c r="F110" s="120">
        <v>11</v>
      </c>
      <c r="G110" s="121"/>
      <c r="H110" s="123">
        <v>889.1</v>
      </c>
      <c r="I110" s="123">
        <v>797.2</v>
      </c>
      <c r="J110" s="123">
        <v>91.9</v>
      </c>
      <c r="K110" s="148"/>
      <c r="L110" s="123">
        <v>20.82</v>
      </c>
      <c r="M110" s="123">
        <v>20.82</v>
      </c>
      <c r="N110" s="123">
        <v>0</v>
      </c>
      <c r="O110" s="148"/>
      <c r="P110" s="123">
        <v>0</v>
      </c>
      <c r="Q110" s="123">
        <v>0</v>
      </c>
      <c r="R110" s="123">
        <v>0</v>
      </c>
      <c r="T110" s="283">
        <f t="shared" si="2"/>
        <v>909.92000000000007</v>
      </c>
      <c r="U110" s="283">
        <f t="shared" si="2"/>
        <v>818.0200000000001</v>
      </c>
      <c r="V110" s="283">
        <f t="shared" si="2"/>
        <v>91.9</v>
      </c>
    </row>
    <row r="111" spans="1:22" x14ac:dyDescent="0.2">
      <c r="A111" s="380" t="s">
        <v>353</v>
      </c>
      <c r="B111" s="456" t="s">
        <v>449</v>
      </c>
      <c r="C111" s="117">
        <v>6200</v>
      </c>
      <c r="D111" s="118" t="s">
        <v>52</v>
      </c>
      <c r="E111" s="119" t="s">
        <v>3</v>
      </c>
      <c r="F111" s="120">
        <v>11</v>
      </c>
      <c r="G111" s="121"/>
      <c r="H111" s="123">
        <v>919.95</v>
      </c>
      <c r="I111" s="123">
        <v>915.89</v>
      </c>
      <c r="J111" s="123">
        <v>4.0599999999999996</v>
      </c>
      <c r="K111" s="148"/>
      <c r="L111" s="123">
        <v>0</v>
      </c>
      <c r="M111" s="123">
        <v>0</v>
      </c>
      <c r="N111" s="123">
        <v>0</v>
      </c>
      <c r="O111" s="148"/>
      <c r="P111" s="123">
        <v>0</v>
      </c>
      <c r="Q111" s="123">
        <v>0</v>
      </c>
      <c r="R111" s="123">
        <v>0</v>
      </c>
      <c r="T111" s="283">
        <f t="shared" si="2"/>
        <v>919.95</v>
      </c>
      <c r="U111" s="283">
        <f t="shared" si="2"/>
        <v>915.89</v>
      </c>
      <c r="V111" s="283">
        <f t="shared" si="2"/>
        <v>4.0599999999999996</v>
      </c>
    </row>
    <row r="112" spans="1:22" x14ac:dyDescent="0.2">
      <c r="A112" s="380" t="s">
        <v>347</v>
      </c>
      <c r="B112" s="456" t="s">
        <v>450</v>
      </c>
      <c r="C112" s="117">
        <v>6250</v>
      </c>
      <c r="D112" s="118" t="s">
        <v>51</v>
      </c>
      <c r="E112" s="119" t="s">
        <v>8</v>
      </c>
      <c r="F112" s="120">
        <v>3</v>
      </c>
      <c r="G112" s="121"/>
      <c r="H112" s="123">
        <v>12085</v>
      </c>
      <c r="I112" s="123">
        <v>11481</v>
      </c>
      <c r="J112" s="123">
        <v>604</v>
      </c>
      <c r="K112" s="148"/>
      <c r="L112" s="123">
        <v>40</v>
      </c>
      <c r="M112" s="123">
        <v>39.11</v>
      </c>
      <c r="N112" s="123">
        <v>0.89</v>
      </c>
      <c r="O112" s="148"/>
      <c r="P112" s="123">
        <v>861</v>
      </c>
      <c r="Q112" s="123">
        <v>844</v>
      </c>
      <c r="R112" s="123">
        <v>17</v>
      </c>
      <c r="T112" s="283">
        <f t="shared" si="2"/>
        <v>12986</v>
      </c>
      <c r="U112" s="283">
        <f t="shared" si="2"/>
        <v>12364.11</v>
      </c>
      <c r="V112" s="283">
        <f t="shared" si="2"/>
        <v>621.89</v>
      </c>
    </row>
    <row r="113" spans="1:22" x14ac:dyDescent="0.2">
      <c r="A113" s="380" t="s">
        <v>347</v>
      </c>
      <c r="B113" s="456" t="s">
        <v>451</v>
      </c>
      <c r="C113" s="117">
        <v>6350</v>
      </c>
      <c r="D113" s="118" t="s">
        <v>50</v>
      </c>
      <c r="E113" s="119" t="s">
        <v>8</v>
      </c>
      <c r="F113" s="120">
        <v>7</v>
      </c>
      <c r="G113" s="121"/>
      <c r="H113" s="123">
        <v>20264</v>
      </c>
      <c r="I113" s="123">
        <v>19068</v>
      </c>
      <c r="J113" s="123">
        <v>1196</v>
      </c>
      <c r="K113" s="148"/>
      <c r="L113" s="123">
        <v>182.52</v>
      </c>
      <c r="M113" s="123">
        <v>182.52</v>
      </c>
      <c r="N113" s="123">
        <v>0</v>
      </c>
      <c r="O113" s="148"/>
      <c r="P113" s="123">
        <v>0</v>
      </c>
      <c r="Q113" s="123">
        <v>0</v>
      </c>
      <c r="R113" s="123">
        <v>0</v>
      </c>
      <c r="T113" s="283">
        <f t="shared" si="2"/>
        <v>20446.52</v>
      </c>
      <c r="U113" s="283">
        <f t="shared" si="2"/>
        <v>19250.52</v>
      </c>
      <c r="V113" s="283">
        <f t="shared" si="2"/>
        <v>1196</v>
      </c>
    </row>
    <row r="114" spans="1:22" x14ac:dyDescent="0.2">
      <c r="A114" s="380"/>
      <c r="B114" s="456" t="s">
        <v>434</v>
      </c>
      <c r="C114" s="117">
        <v>6370</v>
      </c>
      <c r="D114" s="118" t="s">
        <v>49</v>
      </c>
      <c r="E114" s="119" t="s">
        <v>8</v>
      </c>
      <c r="F114" s="120">
        <v>2</v>
      </c>
      <c r="G114" s="121"/>
      <c r="H114" s="123">
        <v>8169</v>
      </c>
      <c r="I114" s="123">
        <v>7353</v>
      </c>
      <c r="J114" s="123">
        <v>816</v>
      </c>
      <c r="K114" s="148"/>
      <c r="L114" s="123">
        <v>222.9</v>
      </c>
      <c r="M114" s="123">
        <v>222.9</v>
      </c>
      <c r="N114" s="123">
        <v>0</v>
      </c>
      <c r="O114" s="148"/>
      <c r="P114" s="123">
        <v>0</v>
      </c>
      <c r="Q114" s="123">
        <v>0</v>
      </c>
      <c r="R114" s="123">
        <v>0</v>
      </c>
      <c r="T114" s="283">
        <f t="shared" si="2"/>
        <v>8391.9</v>
      </c>
      <c r="U114" s="283">
        <f t="shared" si="2"/>
        <v>7575.9</v>
      </c>
      <c r="V114" s="283">
        <f t="shared" si="2"/>
        <v>816</v>
      </c>
    </row>
    <row r="115" spans="1:22" x14ac:dyDescent="0.2">
      <c r="A115" s="380" t="s">
        <v>384</v>
      </c>
      <c r="B115" s="456" t="s">
        <v>452</v>
      </c>
      <c r="C115" s="117">
        <v>6400</v>
      </c>
      <c r="D115" s="118" t="s">
        <v>48</v>
      </c>
      <c r="E115" s="119" t="s">
        <v>6</v>
      </c>
      <c r="F115" s="120">
        <v>4</v>
      </c>
      <c r="G115" s="121"/>
      <c r="H115" s="123">
        <v>7316</v>
      </c>
      <c r="I115" s="123">
        <v>6793</v>
      </c>
      <c r="J115" s="123">
        <v>523</v>
      </c>
      <c r="K115" s="148"/>
      <c r="L115" s="123">
        <v>1012.39</v>
      </c>
      <c r="M115" s="123">
        <v>1012.39</v>
      </c>
      <c r="N115" s="123">
        <v>0</v>
      </c>
      <c r="O115" s="148"/>
      <c r="P115" s="123">
        <v>293.43</v>
      </c>
      <c r="Q115" s="123">
        <v>293.43</v>
      </c>
      <c r="R115" s="123">
        <v>0</v>
      </c>
      <c r="T115" s="283">
        <f t="shared" si="2"/>
        <v>8621.82</v>
      </c>
      <c r="U115" s="283">
        <f t="shared" si="2"/>
        <v>8098.8200000000006</v>
      </c>
      <c r="V115" s="283">
        <f t="shared" si="2"/>
        <v>523</v>
      </c>
    </row>
    <row r="116" spans="1:22" x14ac:dyDescent="0.2">
      <c r="A116" s="380" t="s">
        <v>356</v>
      </c>
      <c r="B116" s="456" t="s">
        <v>448</v>
      </c>
      <c r="C116" s="117">
        <v>6470</v>
      </c>
      <c r="D116" s="118" t="s">
        <v>47</v>
      </c>
      <c r="E116" s="119" t="s">
        <v>3</v>
      </c>
      <c r="F116" s="120">
        <v>4</v>
      </c>
      <c r="G116" s="121"/>
      <c r="H116" s="123">
        <v>3350</v>
      </c>
      <c r="I116" s="123">
        <v>3028.45</v>
      </c>
      <c r="J116" s="123">
        <v>321.55</v>
      </c>
      <c r="K116" s="148"/>
      <c r="L116" s="123">
        <v>233.70999999999998</v>
      </c>
      <c r="M116" s="123">
        <v>233.70999999999998</v>
      </c>
      <c r="N116" s="123">
        <v>0</v>
      </c>
      <c r="O116" s="148"/>
      <c r="P116" s="123">
        <v>35.22</v>
      </c>
      <c r="Q116" s="123">
        <v>35.22</v>
      </c>
      <c r="R116" s="123">
        <v>0</v>
      </c>
      <c r="T116" s="283">
        <f t="shared" si="2"/>
        <v>3618.93</v>
      </c>
      <c r="U116" s="283">
        <f t="shared" si="2"/>
        <v>3297.3799999999997</v>
      </c>
      <c r="V116" s="283">
        <f t="shared" si="2"/>
        <v>321.55</v>
      </c>
    </row>
    <row r="117" spans="1:22" x14ac:dyDescent="0.2">
      <c r="A117" s="380" t="s">
        <v>345</v>
      </c>
      <c r="B117" s="456" t="s">
        <v>453</v>
      </c>
      <c r="C117" s="117">
        <v>6550</v>
      </c>
      <c r="D117" s="118" t="s">
        <v>46</v>
      </c>
      <c r="E117" s="119" t="s">
        <v>8</v>
      </c>
      <c r="F117" s="120">
        <v>3</v>
      </c>
      <c r="G117" s="121"/>
      <c r="H117" s="123">
        <v>11882</v>
      </c>
      <c r="I117" s="123">
        <v>10991</v>
      </c>
      <c r="J117" s="123">
        <v>891</v>
      </c>
      <c r="K117" s="148"/>
      <c r="L117" s="123">
        <v>568</v>
      </c>
      <c r="M117" s="123">
        <v>568</v>
      </c>
      <c r="N117" s="123">
        <v>0</v>
      </c>
      <c r="O117" s="148"/>
      <c r="P117" s="123">
        <v>398</v>
      </c>
      <c r="Q117" s="123">
        <v>398</v>
      </c>
      <c r="R117" s="123">
        <v>0</v>
      </c>
      <c r="T117" s="283">
        <f t="shared" si="2"/>
        <v>12848</v>
      </c>
      <c r="U117" s="283">
        <f t="shared" si="2"/>
        <v>11957</v>
      </c>
      <c r="V117" s="283">
        <f t="shared" si="2"/>
        <v>891</v>
      </c>
    </row>
    <row r="118" spans="1:22" x14ac:dyDescent="0.2">
      <c r="A118" s="380" t="s">
        <v>349</v>
      </c>
      <c r="B118" s="456" t="s">
        <v>454</v>
      </c>
      <c r="C118" s="117">
        <v>6610</v>
      </c>
      <c r="D118" s="118" t="s">
        <v>45</v>
      </c>
      <c r="E118" s="119" t="s">
        <v>11</v>
      </c>
      <c r="F118" s="120">
        <v>4</v>
      </c>
      <c r="G118" s="121"/>
      <c r="H118" s="123">
        <v>2086</v>
      </c>
      <c r="I118" s="123">
        <v>2075.42</v>
      </c>
      <c r="J118" s="123">
        <v>10.58</v>
      </c>
      <c r="K118" s="148"/>
      <c r="L118" s="123">
        <v>1905</v>
      </c>
      <c r="M118" s="123">
        <v>1905</v>
      </c>
      <c r="N118" s="123">
        <v>0</v>
      </c>
      <c r="O118" s="148"/>
      <c r="P118" s="123">
        <v>0</v>
      </c>
      <c r="Q118" s="123">
        <v>0</v>
      </c>
      <c r="R118" s="123">
        <v>0</v>
      </c>
      <c r="T118" s="283">
        <f t="shared" si="2"/>
        <v>3991</v>
      </c>
      <c r="U118" s="283">
        <f t="shared" si="2"/>
        <v>3980.42</v>
      </c>
      <c r="V118" s="283">
        <f t="shared" si="2"/>
        <v>10.58</v>
      </c>
    </row>
    <row r="119" spans="1:22" x14ac:dyDescent="0.2">
      <c r="A119" s="380" t="s">
        <v>345</v>
      </c>
      <c r="B119" s="456" t="s">
        <v>370</v>
      </c>
      <c r="C119" s="117">
        <v>6650</v>
      </c>
      <c r="D119" s="118" t="s">
        <v>44</v>
      </c>
      <c r="E119" s="119" t="s">
        <v>8</v>
      </c>
      <c r="F119" s="120">
        <v>3</v>
      </c>
      <c r="G119" s="121"/>
      <c r="H119" s="123">
        <v>9002</v>
      </c>
      <c r="I119" s="123">
        <v>6841</v>
      </c>
      <c r="J119" s="123">
        <v>2161</v>
      </c>
      <c r="K119" s="148"/>
      <c r="L119" s="123">
        <v>0</v>
      </c>
      <c r="M119" s="123">
        <v>0</v>
      </c>
      <c r="N119" s="123">
        <v>0</v>
      </c>
      <c r="O119" s="148"/>
      <c r="P119" s="123">
        <v>280</v>
      </c>
      <c r="Q119" s="123">
        <v>280</v>
      </c>
      <c r="R119" s="123">
        <v>0</v>
      </c>
      <c r="T119" s="283">
        <f t="shared" si="2"/>
        <v>9282</v>
      </c>
      <c r="U119" s="283">
        <f t="shared" si="2"/>
        <v>7121</v>
      </c>
      <c r="V119" s="283">
        <f t="shared" si="2"/>
        <v>2161</v>
      </c>
    </row>
    <row r="120" spans="1:22" x14ac:dyDescent="0.2">
      <c r="A120" s="380" t="s">
        <v>412</v>
      </c>
      <c r="B120" s="456" t="s">
        <v>455</v>
      </c>
      <c r="C120" s="124">
        <v>6700</v>
      </c>
      <c r="D120" s="125" t="s">
        <v>43</v>
      </c>
      <c r="E120" s="119" t="s">
        <v>8</v>
      </c>
      <c r="F120" s="120">
        <v>3</v>
      </c>
      <c r="G120" s="121"/>
      <c r="H120" s="123">
        <v>9325</v>
      </c>
      <c r="I120" s="123">
        <v>8587.39</v>
      </c>
      <c r="J120" s="123">
        <v>737.61</v>
      </c>
      <c r="K120" s="148"/>
      <c r="L120" s="123">
        <v>1.9</v>
      </c>
      <c r="M120" s="123">
        <v>1.9</v>
      </c>
      <c r="N120" s="123">
        <v>0</v>
      </c>
      <c r="O120" s="148"/>
      <c r="P120" s="123">
        <v>49</v>
      </c>
      <c r="Q120" s="123">
        <v>49</v>
      </c>
      <c r="R120" s="123">
        <v>0</v>
      </c>
      <c r="T120" s="283">
        <f t="shared" si="2"/>
        <v>9375.9</v>
      </c>
      <c r="U120" s="283">
        <f t="shared" si="2"/>
        <v>8638.2899999999991</v>
      </c>
      <c r="V120" s="283">
        <f t="shared" si="2"/>
        <v>737.61</v>
      </c>
    </row>
    <row r="121" spans="1:22" x14ac:dyDescent="0.2">
      <c r="A121" s="380" t="s">
        <v>420</v>
      </c>
      <c r="B121" s="456" t="s">
        <v>456</v>
      </c>
      <c r="C121" s="117">
        <v>6900</v>
      </c>
      <c r="D121" s="126" t="s">
        <v>42</v>
      </c>
      <c r="E121" s="119" t="s">
        <v>6</v>
      </c>
      <c r="F121" s="120">
        <v>4</v>
      </c>
      <c r="G121" s="121"/>
      <c r="H121" s="123">
        <v>6781.87</v>
      </c>
      <c r="I121" s="123">
        <v>6339.92</v>
      </c>
      <c r="J121" s="123">
        <v>441.95</v>
      </c>
      <c r="K121" s="148"/>
      <c r="L121" s="123">
        <v>869.56999999999994</v>
      </c>
      <c r="M121" s="123">
        <v>869.56999999999994</v>
      </c>
      <c r="N121" s="123">
        <v>0</v>
      </c>
      <c r="O121" s="148"/>
      <c r="P121" s="123">
        <v>20.96</v>
      </c>
      <c r="Q121" s="123">
        <v>20.96</v>
      </c>
      <c r="R121" s="123">
        <v>0</v>
      </c>
      <c r="T121" s="283">
        <f t="shared" si="2"/>
        <v>7672.4</v>
      </c>
      <c r="U121" s="283">
        <f t="shared" si="2"/>
        <v>7230.45</v>
      </c>
      <c r="V121" s="283">
        <f t="shared" si="2"/>
        <v>441.95</v>
      </c>
    </row>
    <row r="122" spans="1:22" x14ac:dyDescent="0.2">
      <c r="A122" s="380" t="s">
        <v>420</v>
      </c>
      <c r="B122" s="456" t="s">
        <v>457</v>
      </c>
      <c r="C122" s="117">
        <v>6950</v>
      </c>
      <c r="D122" s="118" t="s">
        <v>41</v>
      </c>
      <c r="E122" s="119" t="s">
        <v>6</v>
      </c>
      <c r="F122" s="120">
        <v>5</v>
      </c>
      <c r="G122" s="121"/>
      <c r="H122" s="123">
        <v>12414.57</v>
      </c>
      <c r="I122" s="123">
        <v>11492.43</v>
      </c>
      <c r="J122" s="123">
        <v>922.14</v>
      </c>
      <c r="K122" s="148"/>
      <c r="L122" s="123">
        <v>8093.14</v>
      </c>
      <c r="M122" s="123">
        <v>8047</v>
      </c>
      <c r="N122" s="123">
        <v>46.14</v>
      </c>
      <c r="O122" s="148"/>
      <c r="P122" s="123">
        <v>314.95999999999998</v>
      </c>
      <c r="Q122" s="123">
        <v>314.95999999999998</v>
      </c>
      <c r="R122" s="123">
        <v>0</v>
      </c>
      <c r="T122" s="283">
        <f t="shared" si="2"/>
        <v>20822.669999999998</v>
      </c>
      <c r="U122" s="283">
        <f t="shared" si="2"/>
        <v>19854.39</v>
      </c>
      <c r="V122" s="283">
        <f t="shared" si="2"/>
        <v>968.28</v>
      </c>
    </row>
    <row r="123" spans="1:22" x14ac:dyDescent="0.2">
      <c r="A123" s="380" t="s">
        <v>384</v>
      </c>
      <c r="B123" s="456" t="s">
        <v>458</v>
      </c>
      <c r="C123" s="117">
        <v>7000</v>
      </c>
      <c r="D123" s="118" t="s">
        <v>40</v>
      </c>
      <c r="E123" s="119" t="s">
        <v>11</v>
      </c>
      <c r="F123" s="120">
        <v>4</v>
      </c>
      <c r="G123" s="121"/>
      <c r="H123" s="123">
        <v>1795.7</v>
      </c>
      <c r="I123" s="123">
        <v>1769.22</v>
      </c>
      <c r="J123" s="123">
        <v>26.48</v>
      </c>
      <c r="K123" s="148"/>
      <c r="L123" s="123">
        <v>606.35</v>
      </c>
      <c r="M123" s="123">
        <v>606.35</v>
      </c>
      <c r="N123" s="123">
        <v>0</v>
      </c>
      <c r="O123" s="148"/>
      <c r="P123" s="123">
        <v>71.22</v>
      </c>
      <c r="Q123" s="123">
        <v>71.22</v>
      </c>
      <c r="R123" s="123">
        <v>0</v>
      </c>
      <c r="T123" s="283">
        <f t="shared" si="2"/>
        <v>2473.27</v>
      </c>
      <c r="U123" s="283">
        <f t="shared" si="2"/>
        <v>2446.79</v>
      </c>
      <c r="V123" s="283">
        <f t="shared" si="2"/>
        <v>26.48</v>
      </c>
    </row>
    <row r="124" spans="1:22" x14ac:dyDescent="0.2">
      <c r="A124" s="380" t="s">
        <v>356</v>
      </c>
      <c r="B124" s="456" t="s">
        <v>368</v>
      </c>
      <c r="C124" s="117">
        <v>7050</v>
      </c>
      <c r="D124" s="118" t="s">
        <v>39</v>
      </c>
      <c r="E124" s="119" t="s">
        <v>3</v>
      </c>
      <c r="F124" s="120">
        <v>10</v>
      </c>
      <c r="G124" s="121"/>
      <c r="H124" s="123">
        <v>686.05</v>
      </c>
      <c r="I124" s="123">
        <v>657.51</v>
      </c>
      <c r="J124" s="123">
        <v>28.54</v>
      </c>
      <c r="K124" s="148"/>
      <c r="L124" s="123">
        <v>1120.3800000000001</v>
      </c>
      <c r="M124" s="123">
        <v>524.88000000000011</v>
      </c>
      <c r="N124" s="123">
        <v>595.5</v>
      </c>
      <c r="O124" s="148"/>
      <c r="P124" s="123">
        <v>0</v>
      </c>
      <c r="Q124" s="123">
        <v>0</v>
      </c>
      <c r="R124" s="123">
        <v>0</v>
      </c>
      <c r="T124" s="283">
        <f t="shared" si="2"/>
        <v>1806.43</v>
      </c>
      <c r="U124" s="283">
        <f t="shared" si="2"/>
        <v>1182.3900000000001</v>
      </c>
      <c r="V124" s="283">
        <f t="shared" si="2"/>
        <v>624.04</v>
      </c>
    </row>
    <row r="125" spans="1:22" x14ac:dyDescent="0.2">
      <c r="A125" s="459"/>
      <c r="B125" s="456" t="s">
        <v>459</v>
      </c>
      <c r="C125" s="117">
        <v>7100</v>
      </c>
      <c r="D125" s="118" t="s">
        <v>38</v>
      </c>
      <c r="E125" s="119" t="s">
        <v>8</v>
      </c>
      <c r="F125" s="120">
        <v>2</v>
      </c>
      <c r="G125" s="121"/>
      <c r="H125" s="123">
        <v>2707.14</v>
      </c>
      <c r="I125" s="123">
        <v>2373.35</v>
      </c>
      <c r="J125" s="123">
        <v>333.79</v>
      </c>
      <c r="K125" s="148"/>
      <c r="L125" s="123">
        <v>0</v>
      </c>
      <c r="M125" s="123">
        <v>0</v>
      </c>
      <c r="N125" s="123">
        <v>0</v>
      </c>
      <c r="O125" s="148"/>
      <c r="P125" s="123">
        <v>255.35</v>
      </c>
      <c r="Q125" s="123">
        <v>255.35</v>
      </c>
      <c r="R125" s="123">
        <v>0</v>
      </c>
      <c r="T125" s="283">
        <f t="shared" si="2"/>
        <v>2962.49</v>
      </c>
      <c r="U125" s="283">
        <f t="shared" si="2"/>
        <v>2628.7</v>
      </c>
      <c r="V125" s="283">
        <f t="shared" si="2"/>
        <v>333.79</v>
      </c>
    </row>
    <row r="126" spans="1:22" x14ac:dyDescent="0.2">
      <c r="A126" s="380" t="s">
        <v>345</v>
      </c>
      <c r="B126" s="456" t="s">
        <v>460</v>
      </c>
      <c r="C126" s="117">
        <v>7150</v>
      </c>
      <c r="D126" s="118" t="s">
        <v>37</v>
      </c>
      <c r="E126" s="119" t="s">
        <v>8</v>
      </c>
      <c r="F126" s="120">
        <v>3</v>
      </c>
      <c r="G126" s="121"/>
      <c r="H126" s="123">
        <v>24641</v>
      </c>
      <c r="I126" s="123">
        <v>22048.77</v>
      </c>
      <c r="J126" s="123">
        <v>2592.23</v>
      </c>
      <c r="K126" s="148"/>
      <c r="L126" s="123">
        <v>387</v>
      </c>
      <c r="M126" s="123">
        <v>387</v>
      </c>
      <c r="N126" s="123">
        <v>0</v>
      </c>
      <c r="O126" s="148"/>
      <c r="P126" s="123">
        <v>1175</v>
      </c>
      <c r="Q126" s="123">
        <v>1175</v>
      </c>
      <c r="R126" s="123">
        <v>0</v>
      </c>
      <c r="T126" s="283">
        <f t="shared" si="2"/>
        <v>26203</v>
      </c>
      <c r="U126" s="283">
        <f t="shared" si="2"/>
        <v>23610.77</v>
      </c>
      <c r="V126" s="283">
        <f t="shared" si="2"/>
        <v>2592.23</v>
      </c>
    </row>
    <row r="127" spans="1:22" x14ac:dyDescent="0.2">
      <c r="A127" s="380" t="s">
        <v>345</v>
      </c>
      <c r="B127" s="456" t="s">
        <v>461</v>
      </c>
      <c r="C127" s="117">
        <v>7210</v>
      </c>
      <c r="D127" s="118" t="s">
        <v>36</v>
      </c>
      <c r="E127" s="119" t="s">
        <v>8</v>
      </c>
      <c r="F127" s="120">
        <v>1</v>
      </c>
      <c r="G127" s="121"/>
      <c r="H127" s="123">
        <v>14373</v>
      </c>
      <c r="I127" s="123">
        <v>12434.08</v>
      </c>
      <c r="J127" s="123">
        <v>1938.92</v>
      </c>
      <c r="K127" s="148"/>
      <c r="L127" s="123">
        <v>154.23000000000002</v>
      </c>
      <c r="M127" s="123">
        <v>154.23000000000002</v>
      </c>
      <c r="N127" s="123">
        <v>0</v>
      </c>
      <c r="O127" s="148"/>
      <c r="P127" s="123">
        <v>1258.6300000000001</v>
      </c>
      <c r="Q127" s="123">
        <v>1258.6300000000001</v>
      </c>
      <c r="R127" s="123">
        <v>0</v>
      </c>
      <c r="T127" s="283">
        <f t="shared" si="2"/>
        <v>15785.86</v>
      </c>
      <c r="U127" s="283">
        <f t="shared" si="2"/>
        <v>13846.939999999999</v>
      </c>
      <c r="V127" s="283">
        <f t="shared" si="2"/>
        <v>1938.92</v>
      </c>
    </row>
    <row r="128" spans="1:22" x14ac:dyDescent="0.2">
      <c r="A128" s="380" t="s">
        <v>343</v>
      </c>
      <c r="B128" s="456" t="s">
        <v>462</v>
      </c>
      <c r="C128" s="117">
        <v>7310</v>
      </c>
      <c r="D128" s="118" t="s">
        <v>35</v>
      </c>
      <c r="E128" s="119" t="s">
        <v>3</v>
      </c>
      <c r="F128" s="120">
        <v>4</v>
      </c>
      <c r="G128" s="121"/>
      <c r="H128" s="123">
        <v>4852.6000000000004</v>
      </c>
      <c r="I128" s="123">
        <v>4273</v>
      </c>
      <c r="J128" s="123">
        <v>579.6</v>
      </c>
      <c r="K128" s="148"/>
      <c r="L128" s="123">
        <v>628.04999999999995</v>
      </c>
      <c r="M128" s="123">
        <v>628.04999999999995</v>
      </c>
      <c r="N128" s="123">
        <v>0</v>
      </c>
      <c r="O128" s="148"/>
      <c r="P128" s="123">
        <v>62.6</v>
      </c>
      <c r="Q128" s="123">
        <v>0</v>
      </c>
      <c r="R128" s="123">
        <v>62.6</v>
      </c>
      <c r="T128" s="283">
        <f t="shared" si="2"/>
        <v>5543.2500000000009</v>
      </c>
      <c r="U128" s="283">
        <f t="shared" si="2"/>
        <v>4901.05</v>
      </c>
      <c r="V128" s="283">
        <f t="shared" si="2"/>
        <v>642.20000000000005</v>
      </c>
    </row>
    <row r="129" spans="1:22" x14ac:dyDescent="0.2">
      <c r="A129" s="380" t="s">
        <v>362</v>
      </c>
      <c r="B129" s="456" t="s">
        <v>463</v>
      </c>
      <c r="C129" s="117">
        <v>7350</v>
      </c>
      <c r="D129" s="118" t="s">
        <v>34</v>
      </c>
      <c r="E129" s="119" t="s">
        <v>3</v>
      </c>
      <c r="F129" s="120">
        <v>10</v>
      </c>
      <c r="G129" s="121"/>
      <c r="H129" s="123">
        <v>0</v>
      </c>
      <c r="I129" s="123">
        <v>0</v>
      </c>
      <c r="J129" s="123">
        <v>0</v>
      </c>
      <c r="K129" s="148"/>
      <c r="L129" s="123">
        <v>403</v>
      </c>
      <c r="M129" s="123">
        <v>403</v>
      </c>
      <c r="N129" s="123">
        <v>0</v>
      </c>
      <c r="O129" s="148"/>
      <c r="P129" s="123">
        <v>0</v>
      </c>
      <c r="Q129" s="123">
        <v>0</v>
      </c>
      <c r="R129" s="123">
        <v>0</v>
      </c>
      <c r="T129" s="283">
        <f t="shared" si="2"/>
        <v>403</v>
      </c>
      <c r="U129" s="283">
        <f t="shared" si="2"/>
        <v>403</v>
      </c>
      <c r="V129" s="283">
        <f t="shared" si="2"/>
        <v>0</v>
      </c>
    </row>
    <row r="130" spans="1:22" x14ac:dyDescent="0.2">
      <c r="A130" s="380" t="s">
        <v>343</v>
      </c>
      <c r="B130" s="456" t="s">
        <v>464</v>
      </c>
      <c r="C130" s="117">
        <v>7400</v>
      </c>
      <c r="D130" s="118" t="s">
        <v>33</v>
      </c>
      <c r="E130" s="119" t="s">
        <v>3</v>
      </c>
      <c r="F130" s="120">
        <v>10</v>
      </c>
      <c r="G130" s="121"/>
      <c r="H130" s="123">
        <v>429</v>
      </c>
      <c r="I130" s="123">
        <v>411.15</v>
      </c>
      <c r="J130" s="123">
        <v>17.850000000000001</v>
      </c>
      <c r="K130" s="148"/>
      <c r="L130" s="123">
        <v>93.78</v>
      </c>
      <c r="M130" s="123">
        <v>93.78</v>
      </c>
      <c r="N130" s="123">
        <v>0</v>
      </c>
      <c r="O130" s="148"/>
      <c r="P130" s="123">
        <v>0</v>
      </c>
      <c r="Q130" s="123">
        <v>0</v>
      </c>
      <c r="R130" s="123">
        <v>0</v>
      </c>
      <c r="T130" s="283">
        <f t="shared" si="2"/>
        <v>522.78</v>
      </c>
      <c r="U130" s="283">
        <f t="shared" si="2"/>
        <v>504.92999999999995</v>
      </c>
      <c r="V130" s="283">
        <f t="shared" si="2"/>
        <v>17.850000000000001</v>
      </c>
    </row>
    <row r="131" spans="1:22" x14ac:dyDescent="0.2">
      <c r="A131" s="380" t="s">
        <v>362</v>
      </c>
      <c r="B131" s="456" t="s">
        <v>465</v>
      </c>
      <c r="C131" s="117">
        <v>7450</v>
      </c>
      <c r="D131" s="118" t="s">
        <v>32</v>
      </c>
      <c r="E131" s="119" t="s">
        <v>3</v>
      </c>
      <c r="F131" s="120">
        <v>9</v>
      </c>
      <c r="G131" s="121"/>
      <c r="H131" s="123">
        <v>375</v>
      </c>
      <c r="I131" s="123">
        <v>345</v>
      </c>
      <c r="J131" s="123">
        <v>30</v>
      </c>
      <c r="K131" s="148"/>
      <c r="L131" s="123">
        <v>0</v>
      </c>
      <c r="M131" s="123">
        <v>0</v>
      </c>
      <c r="N131" s="123">
        <v>0</v>
      </c>
      <c r="O131" s="148"/>
      <c r="P131" s="123">
        <v>0</v>
      </c>
      <c r="Q131" s="123">
        <v>0</v>
      </c>
      <c r="R131" s="123">
        <v>0</v>
      </c>
      <c r="T131" s="283">
        <f t="shared" si="2"/>
        <v>375</v>
      </c>
      <c r="U131" s="283">
        <f t="shared" si="2"/>
        <v>345</v>
      </c>
      <c r="V131" s="283">
        <f t="shared" si="2"/>
        <v>30</v>
      </c>
    </row>
    <row r="132" spans="1:22" x14ac:dyDescent="0.2">
      <c r="A132" s="380" t="s">
        <v>362</v>
      </c>
      <c r="B132" s="456" t="s">
        <v>465</v>
      </c>
      <c r="C132" s="117">
        <v>7510</v>
      </c>
      <c r="D132" s="118" t="s">
        <v>31</v>
      </c>
      <c r="E132" s="119" t="s">
        <v>3</v>
      </c>
      <c r="F132" s="120">
        <v>11</v>
      </c>
      <c r="G132" s="121"/>
      <c r="H132" s="123">
        <v>1350</v>
      </c>
      <c r="I132" s="123">
        <v>1119</v>
      </c>
      <c r="J132" s="123">
        <v>231</v>
      </c>
      <c r="K132" s="148"/>
      <c r="L132" s="123">
        <v>305</v>
      </c>
      <c r="M132" s="123">
        <v>305</v>
      </c>
      <c r="N132" s="123">
        <v>0</v>
      </c>
      <c r="O132" s="148"/>
      <c r="P132" s="123">
        <v>0</v>
      </c>
      <c r="Q132" s="123">
        <v>0</v>
      </c>
      <c r="R132" s="123">
        <v>0</v>
      </c>
      <c r="T132" s="283">
        <f t="shared" si="2"/>
        <v>1655</v>
      </c>
      <c r="U132" s="283">
        <f t="shared" si="2"/>
        <v>1424</v>
      </c>
      <c r="V132" s="283">
        <f t="shared" si="2"/>
        <v>231</v>
      </c>
    </row>
    <row r="133" spans="1:22" x14ac:dyDescent="0.2">
      <c r="A133" s="380" t="s">
        <v>349</v>
      </c>
      <c r="B133" s="456" t="s">
        <v>466</v>
      </c>
      <c r="C133" s="117">
        <v>7550</v>
      </c>
      <c r="D133" s="118" t="s">
        <v>30</v>
      </c>
      <c r="E133" s="119" t="s">
        <v>11</v>
      </c>
      <c r="F133" s="120">
        <v>5</v>
      </c>
      <c r="G133" s="121"/>
      <c r="H133" s="123">
        <v>10998</v>
      </c>
      <c r="I133" s="123">
        <v>10119</v>
      </c>
      <c r="J133" s="123">
        <v>879</v>
      </c>
      <c r="K133" s="148"/>
      <c r="L133" s="123">
        <v>1875.7</v>
      </c>
      <c r="M133" s="123">
        <v>1875.7</v>
      </c>
      <c r="N133" s="123">
        <v>0</v>
      </c>
      <c r="O133" s="148"/>
      <c r="P133" s="123">
        <v>0</v>
      </c>
      <c r="Q133" s="123">
        <v>0</v>
      </c>
      <c r="R133" s="123">
        <v>0</v>
      </c>
      <c r="T133" s="283">
        <f t="shared" si="2"/>
        <v>12873.7</v>
      </c>
      <c r="U133" s="283">
        <f t="shared" si="2"/>
        <v>11994.7</v>
      </c>
      <c r="V133" s="283">
        <f t="shared" si="2"/>
        <v>879</v>
      </c>
    </row>
    <row r="134" spans="1:22" x14ac:dyDescent="0.2">
      <c r="A134" s="380" t="s">
        <v>384</v>
      </c>
      <c r="B134" s="456" t="s">
        <v>467</v>
      </c>
      <c r="C134" s="117">
        <v>7620</v>
      </c>
      <c r="D134" s="118" t="s">
        <v>29</v>
      </c>
      <c r="E134" s="119" t="s">
        <v>11</v>
      </c>
      <c r="F134" s="120">
        <v>11</v>
      </c>
      <c r="G134" s="121"/>
      <c r="H134" s="123">
        <v>1008</v>
      </c>
      <c r="I134" s="123">
        <v>910</v>
      </c>
      <c r="J134" s="123">
        <v>98</v>
      </c>
      <c r="K134" s="148"/>
      <c r="L134" s="123">
        <v>0</v>
      </c>
      <c r="M134" s="123">
        <v>0</v>
      </c>
      <c r="N134" s="123">
        <v>0</v>
      </c>
      <c r="O134" s="148"/>
      <c r="P134" s="123">
        <v>0</v>
      </c>
      <c r="Q134" s="123">
        <v>0</v>
      </c>
      <c r="R134" s="123">
        <v>0</v>
      </c>
      <c r="T134" s="283">
        <f t="shared" ref="T134:V156" si="3">H134+L134+P134</f>
        <v>1008</v>
      </c>
      <c r="U134" s="283">
        <f t="shared" si="3"/>
        <v>910</v>
      </c>
      <c r="V134" s="283">
        <f t="shared" si="3"/>
        <v>98</v>
      </c>
    </row>
    <row r="135" spans="1:22" x14ac:dyDescent="0.2">
      <c r="A135" s="380" t="s">
        <v>356</v>
      </c>
      <c r="B135" s="456" t="s">
        <v>468</v>
      </c>
      <c r="C135" s="117">
        <v>7640</v>
      </c>
      <c r="D135" s="118" t="s">
        <v>28</v>
      </c>
      <c r="E135" s="119" t="s">
        <v>3</v>
      </c>
      <c r="F135" s="120">
        <v>10</v>
      </c>
      <c r="G135" s="121"/>
      <c r="H135" s="123">
        <v>413</v>
      </c>
      <c r="I135" s="123">
        <v>391</v>
      </c>
      <c r="J135" s="123">
        <v>22</v>
      </c>
      <c r="K135" s="148"/>
      <c r="L135" s="123">
        <v>101.72</v>
      </c>
      <c r="M135" s="123">
        <v>101.72</v>
      </c>
      <c r="N135" s="123">
        <v>0</v>
      </c>
      <c r="O135" s="148"/>
      <c r="P135" s="123">
        <v>0</v>
      </c>
      <c r="Q135" s="123">
        <v>0</v>
      </c>
      <c r="R135" s="123">
        <v>0</v>
      </c>
      <c r="T135" s="283">
        <f t="shared" si="3"/>
        <v>514.72</v>
      </c>
      <c r="U135" s="283">
        <f t="shared" si="3"/>
        <v>492.72</v>
      </c>
      <c r="V135" s="283">
        <f t="shared" si="3"/>
        <v>22</v>
      </c>
    </row>
    <row r="136" spans="1:22" x14ac:dyDescent="0.2">
      <c r="A136" s="380" t="s">
        <v>343</v>
      </c>
      <c r="B136" s="456" t="s">
        <v>469</v>
      </c>
      <c r="C136" s="117">
        <v>7650</v>
      </c>
      <c r="D136" s="118" t="s">
        <v>27</v>
      </c>
      <c r="E136" s="119" t="s">
        <v>3</v>
      </c>
      <c r="F136" s="120">
        <v>10</v>
      </c>
      <c r="G136" s="121"/>
      <c r="H136" s="123">
        <v>385</v>
      </c>
      <c r="I136" s="123">
        <v>359</v>
      </c>
      <c r="J136" s="123">
        <v>26</v>
      </c>
      <c r="K136" s="148"/>
      <c r="L136" s="123">
        <v>391.7</v>
      </c>
      <c r="M136" s="123">
        <v>391.7</v>
      </c>
      <c r="N136" s="123">
        <v>0</v>
      </c>
      <c r="O136" s="148"/>
      <c r="P136" s="123">
        <v>0</v>
      </c>
      <c r="Q136" s="123">
        <v>0</v>
      </c>
      <c r="R136" s="123">
        <v>0</v>
      </c>
      <c r="T136" s="283">
        <f t="shared" si="3"/>
        <v>776.7</v>
      </c>
      <c r="U136" s="283">
        <f t="shared" si="3"/>
        <v>750.7</v>
      </c>
      <c r="V136" s="283">
        <f t="shared" si="3"/>
        <v>26</v>
      </c>
    </row>
    <row r="137" spans="1:22" x14ac:dyDescent="0.2">
      <c r="A137" s="380" t="s">
        <v>341</v>
      </c>
      <c r="B137" s="456" t="s">
        <v>393</v>
      </c>
      <c r="C137" s="117">
        <v>7700</v>
      </c>
      <c r="D137" s="118" t="s">
        <v>26</v>
      </c>
      <c r="E137" s="119" t="s">
        <v>3</v>
      </c>
      <c r="F137" s="120">
        <v>8</v>
      </c>
      <c r="G137" s="121"/>
      <c r="H137" s="123">
        <v>0</v>
      </c>
      <c r="I137" s="123">
        <v>0</v>
      </c>
      <c r="J137" s="123">
        <v>0</v>
      </c>
      <c r="K137" s="148"/>
      <c r="L137" s="123">
        <v>0</v>
      </c>
      <c r="M137" s="123">
        <v>0</v>
      </c>
      <c r="N137" s="123">
        <v>0</v>
      </c>
      <c r="O137" s="148"/>
      <c r="P137" s="123">
        <v>40</v>
      </c>
      <c r="Q137" s="123">
        <v>10</v>
      </c>
      <c r="R137" s="123">
        <v>30</v>
      </c>
      <c r="T137" s="283">
        <f t="shared" si="3"/>
        <v>40</v>
      </c>
      <c r="U137" s="283">
        <f t="shared" si="3"/>
        <v>10</v>
      </c>
      <c r="V137" s="283">
        <f t="shared" si="3"/>
        <v>30</v>
      </c>
    </row>
    <row r="138" spans="1:22" x14ac:dyDescent="0.2">
      <c r="A138" s="380" t="s">
        <v>362</v>
      </c>
      <c r="B138" s="456" t="s">
        <v>470</v>
      </c>
      <c r="C138" s="117">
        <v>7750</v>
      </c>
      <c r="D138" s="118" t="s">
        <v>25</v>
      </c>
      <c r="E138" s="119" t="s">
        <v>3</v>
      </c>
      <c r="F138" s="120">
        <v>4</v>
      </c>
      <c r="G138" s="121"/>
      <c r="H138" s="123">
        <v>7253</v>
      </c>
      <c r="I138" s="123">
        <v>6366</v>
      </c>
      <c r="J138" s="123">
        <v>887</v>
      </c>
      <c r="K138" s="148"/>
      <c r="L138" s="123">
        <v>3793</v>
      </c>
      <c r="M138" s="123">
        <v>434</v>
      </c>
      <c r="N138" s="123">
        <v>3359</v>
      </c>
      <c r="O138" s="148"/>
      <c r="P138" s="123">
        <v>0</v>
      </c>
      <c r="Q138" s="123">
        <v>0</v>
      </c>
      <c r="R138" s="123">
        <v>0</v>
      </c>
      <c r="T138" s="283">
        <f t="shared" si="3"/>
        <v>11046</v>
      </c>
      <c r="U138" s="283">
        <f t="shared" si="3"/>
        <v>6800</v>
      </c>
      <c r="V138" s="283">
        <f t="shared" si="3"/>
        <v>4246</v>
      </c>
    </row>
    <row r="139" spans="1:22" x14ac:dyDescent="0.2">
      <c r="A139" s="380" t="s">
        <v>341</v>
      </c>
      <c r="B139" s="456" t="s">
        <v>438</v>
      </c>
      <c r="C139" s="117">
        <v>7800</v>
      </c>
      <c r="D139" s="118" t="s">
        <v>24</v>
      </c>
      <c r="E139" s="119" t="s">
        <v>3</v>
      </c>
      <c r="F139" s="120">
        <v>9</v>
      </c>
      <c r="G139" s="121"/>
      <c r="H139" s="123">
        <v>278</v>
      </c>
      <c r="I139" s="123">
        <v>256</v>
      </c>
      <c r="J139" s="123">
        <v>22</v>
      </c>
      <c r="K139" s="148"/>
      <c r="L139" s="123">
        <v>109.74</v>
      </c>
      <c r="M139" s="123">
        <v>109.74</v>
      </c>
      <c r="N139" s="123">
        <v>0</v>
      </c>
      <c r="O139" s="148"/>
      <c r="P139" s="123">
        <v>0</v>
      </c>
      <c r="Q139" s="123">
        <v>0</v>
      </c>
      <c r="R139" s="123">
        <v>0</v>
      </c>
      <c r="T139" s="283">
        <f t="shared" si="3"/>
        <v>387.74</v>
      </c>
      <c r="U139" s="283">
        <f t="shared" si="3"/>
        <v>365.74</v>
      </c>
      <c r="V139" s="283">
        <f t="shared" si="3"/>
        <v>22</v>
      </c>
    </row>
    <row r="140" spans="1:22" x14ac:dyDescent="0.2">
      <c r="A140" s="380" t="s">
        <v>343</v>
      </c>
      <c r="B140" s="456" t="s">
        <v>471</v>
      </c>
      <c r="C140" s="117">
        <v>7850</v>
      </c>
      <c r="D140" s="118" t="s">
        <v>23</v>
      </c>
      <c r="E140" s="119" t="s">
        <v>3</v>
      </c>
      <c r="F140" s="120">
        <v>9</v>
      </c>
      <c r="G140" s="121"/>
      <c r="H140" s="123">
        <v>167.22</v>
      </c>
      <c r="I140" s="123">
        <v>119.67</v>
      </c>
      <c r="J140" s="123">
        <v>47.55</v>
      </c>
      <c r="K140" s="148"/>
      <c r="L140" s="123">
        <v>160.63</v>
      </c>
      <c r="M140" s="123">
        <v>160.63</v>
      </c>
      <c r="N140" s="123">
        <v>0</v>
      </c>
      <c r="O140" s="148"/>
      <c r="P140" s="123">
        <v>0</v>
      </c>
      <c r="Q140" s="123">
        <v>0</v>
      </c>
      <c r="R140" s="123">
        <v>0</v>
      </c>
      <c r="T140" s="283">
        <f t="shared" si="3"/>
        <v>327.85</v>
      </c>
      <c r="U140" s="283">
        <f t="shared" si="3"/>
        <v>280.3</v>
      </c>
      <c r="V140" s="283">
        <f t="shared" si="3"/>
        <v>47.55</v>
      </c>
    </row>
    <row r="141" spans="1:22" x14ac:dyDescent="0.2">
      <c r="A141" s="380" t="s">
        <v>353</v>
      </c>
      <c r="B141" s="456" t="s">
        <v>472</v>
      </c>
      <c r="C141" s="117">
        <v>7900</v>
      </c>
      <c r="D141" s="118" t="s">
        <v>22</v>
      </c>
      <c r="E141" s="119" t="s">
        <v>3</v>
      </c>
      <c r="F141" s="120">
        <v>10</v>
      </c>
      <c r="G141" s="121"/>
      <c r="H141" s="123">
        <v>0</v>
      </c>
      <c r="I141" s="123">
        <v>0</v>
      </c>
      <c r="J141" s="123">
        <v>0</v>
      </c>
      <c r="K141" s="148"/>
      <c r="L141" s="123">
        <v>0</v>
      </c>
      <c r="M141" s="123">
        <v>0</v>
      </c>
      <c r="N141" s="123">
        <v>0</v>
      </c>
      <c r="O141" s="148"/>
      <c r="P141" s="123">
        <v>0</v>
      </c>
      <c r="Q141" s="123">
        <v>0</v>
      </c>
      <c r="R141" s="123">
        <v>0</v>
      </c>
      <c r="T141" s="283">
        <f t="shared" si="3"/>
        <v>0</v>
      </c>
      <c r="U141" s="283">
        <f t="shared" si="3"/>
        <v>0</v>
      </c>
      <c r="V141" s="283">
        <f t="shared" si="3"/>
        <v>0</v>
      </c>
    </row>
    <row r="142" spans="1:22" x14ac:dyDescent="0.2">
      <c r="A142" s="380" t="s">
        <v>353</v>
      </c>
      <c r="B142" s="456" t="s">
        <v>473</v>
      </c>
      <c r="C142" s="117">
        <v>7950</v>
      </c>
      <c r="D142" s="118" t="s">
        <v>21</v>
      </c>
      <c r="E142" s="119" t="s">
        <v>3</v>
      </c>
      <c r="F142" s="120">
        <v>9</v>
      </c>
      <c r="G142" s="121"/>
      <c r="H142" s="123">
        <v>0</v>
      </c>
      <c r="I142" s="123">
        <v>0</v>
      </c>
      <c r="J142" s="123">
        <v>0</v>
      </c>
      <c r="K142" s="148"/>
      <c r="L142" s="123">
        <v>150</v>
      </c>
      <c r="M142" s="123">
        <v>149</v>
      </c>
      <c r="N142" s="123">
        <v>1</v>
      </c>
      <c r="O142" s="148"/>
      <c r="P142" s="123">
        <v>0</v>
      </c>
      <c r="Q142" s="123">
        <v>0</v>
      </c>
      <c r="R142" s="123">
        <v>0</v>
      </c>
      <c r="T142" s="283">
        <f t="shared" si="3"/>
        <v>150</v>
      </c>
      <c r="U142" s="283">
        <f t="shared" si="3"/>
        <v>149</v>
      </c>
      <c r="V142" s="283">
        <f t="shared" si="3"/>
        <v>1</v>
      </c>
    </row>
    <row r="143" spans="1:22" x14ac:dyDescent="0.2">
      <c r="A143" s="380"/>
      <c r="B143" s="456" t="s">
        <v>434</v>
      </c>
      <c r="C143" s="117">
        <v>8000</v>
      </c>
      <c r="D143" s="126" t="s">
        <v>20</v>
      </c>
      <c r="E143" s="119" t="s">
        <v>8</v>
      </c>
      <c r="F143" s="120">
        <v>3</v>
      </c>
      <c r="G143" s="121"/>
      <c r="H143" s="123">
        <v>16392</v>
      </c>
      <c r="I143" s="123">
        <v>15829.75</v>
      </c>
      <c r="J143" s="123">
        <v>562.25</v>
      </c>
      <c r="K143" s="148"/>
      <c r="L143" s="123">
        <v>917</v>
      </c>
      <c r="M143" s="123">
        <v>214</v>
      </c>
      <c r="N143" s="123">
        <v>703</v>
      </c>
      <c r="O143" s="148"/>
      <c r="P143" s="123">
        <v>54</v>
      </c>
      <c r="Q143" s="123">
        <v>54</v>
      </c>
      <c r="R143" s="123">
        <v>0</v>
      </c>
      <c r="T143" s="283">
        <f t="shared" si="3"/>
        <v>17363</v>
      </c>
      <c r="U143" s="283">
        <f t="shared" si="3"/>
        <v>16097.75</v>
      </c>
      <c r="V143" s="283">
        <f t="shared" si="3"/>
        <v>1265.25</v>
      </c>
    </row>
    <row r="144" spans="1:22" x14ac:dyDescent="0.2">
      <c r="A144" s="380" t="s">
        <v>353</v>
      </c>
      <c r="B144" s="456" t="s">
        <v>474</v>
      </c>
      <c r="C144" s="117">
        <v>8020</v>
      </c>
      <c r="D144" s="118" t="s">
        <v>19</v>
      </c>
      <c r="E144" s="119" t="s">
        <v>3</v>
      </c>
      <c r="F144" s="120">
        <v>11</v>
      </c>
      <c r="G144" s="121"/>
      <c r="H144" s="123">
        <v>890</v>
      </c>
      <c r="I144" s="123">
        <v>852.98</v>
      </c>
      <c r="J144" s="123">
        <v>37.020000000000003</v>
      </c>
      <c r="K144" s="148"/>
      <c r="L144" s="123">
        <v>0</v>
      </c>
      <c r="M144" s="123">
        <v>0</v>
      </c>
      <c r="N144" s="123">
        <v>0</v>
      </c>
      <c r="O144" s="148"/>
      <c r="P144" s="123">
        <v>0</v>
      </c>
      <c r="Q144" s="123">
        <v>0</v>
      </c>
      <c r="R144" s="123">
        <v>0</v>
      </c>
      <c r="T144" s="283">
        <f t="shared" si="3"/>
        <v>890</v>
      </c>
      <c r="U144" s="283">
        <f t="shared" si="3"/>
        <v>852.98</v>
      </c>
      <c r="V144" s="283">
        <f t="shared" si="3"/>
        <v>37.020000000000003</v>
      </c>
    </row>
    <row r="145" spans="1:23" x14ac:dyDescent="0.2">
      <c r="A145" s="380" t="s">
        <v>345</v>
      </c>
      <c r="B145" s="456" t="s">
        <v>475</v>
      </c>
      <c r="C145" s="117">
        <v>8050</v>
      </c>
      <c r="D145" s="118" t="s">
        <v>18</v>
      </c>
      <c r="E145" s="119" t="s">
        <v>8</v>
      </c>
      <c r="F145" s="120">
        <v>2</v>
      </c>
      <c r="G145" s="121"/>
      <c r="H145" s="123">
        <v>6223.01</v>
      </c>
      <c r="I145" s="123">
        <v>5801.71</v>
      </c>
      <c r="J145" s="123">
        <v>421.3</v>
      </c>
      <c r="K145" s="148"/>
      <c r="L145" s="123">
        <v>376.3</v>
      </c>
      <c r="M145" s="123">
        <v>376.3</v>
      </c>
      <c r="N145" s="123">
        <v>0</v>
      </c>
      <c r="O145" s="148"/>
      <c r="P145" s="123">
        <v>407.56</v>
      </c>
      <c r="Q145" s="123">
        <v>407.56</v>
      </c>
      <c r="R145" s="123">
        <v>0</v>
      </c>
      <c r="T145" s="283">
        <f t="shared" si="3"/>
        <v>7006.8700000000008</v>
      </c>
      <c r="U145" s="283">
        <f t="shared" si="3"/>
        <v>6585.5700000000006</v>
      </c>
      <c r="V145" s="283">
        <f t="shared" si="3"/>
        <v>421.3</v>
      </c>
    </row>
    <row r="146" spans="1:23" x14ac:dyDescent="0.2">
      <c r="A146" s="380" t="s">
        <v>353</v>
      </c>
      <c r="B146" s="456" t="s">
        <v>476</v>
      </c>
      <c r="C146" s="117">
        <v>8100</v>
      </c>
      <c r="D146" s="118" t="s">
        <v>17</v>
      </c>
      <c r="E146" s="119" t="s">
        <v>3</v>
      </c>
      <c r="F146" s="120">
        <v>9</v>
      </c>
      <c r="G146" s="121"/>
      <c r="H146" s="123">
        <v>378.22</v>
      </c>
      <c r="I146" s="123">
        <v>362.49</v>
      </c>
      <c r="J146" s="123">
        <v>15.73</v>
      </c>
      <c r="K146" s="148"/>
      <c r="L146" s="123">
        <v>550.68999999999994</v>
      </c>
      <c r="M146" s="123">
        <v>550.68999999999994</v>
      </c>
      <c r="N146" s="123">
        <v>0</v>
      </c>
      <c r="O146" s="148"/>
      <c r="P146" s="123">
        <v>0</v>
      </c>
      <c r="Q146" s="123">
        <v>0</v>
      </c>
      <c r="R146" s="123">
        <v>0</v>
      </c>
      <c r="T146" s="283">
        <f t="shared" si="3"/>
        <v>928.91</v>
      </c>
      <c r="U146" s="283">
        <f t="shared" si="3"/>
        <v>913.18</v>
      </c>
      <c r="V146" s="283">
        <f t="shared" si="3"/>
        <v>15.73</v>
      </c>
    </row>
    <row r="147" spans="1:23" x14ac:dyDescent="0.2">
      <c r="A147" s="380" t="s">
        <v>353</v>
      </c>
      <c r="B147" s="456" t="s">
        <v>395</v>
      </c>
      <c r="C147" s="117">
        <v>8150</v>
      </c>
      <c r="D147" s="118" t="s">
        <v>16</v>
      </c>
      <c r="E147" s="119" t="s">
        <v>3</v>
      </c>
      <c r="F147" s="120">
        <v>10</v>
      </c>
      <c r="G147" s="121"/>
      <c r="H147" s="123">
        <v>0</v>
      </c>
      <c r="I147" s="123">
        <v>0</v>
      </c>
      <c r="J147" s="123">
        <v>0</v>
      </c>
      <c r="K147" s="148"/>
      <c r="L147" s="123">
        <v>959</v>
      </c>
      <c r="M147" s="123">
        <v>951</v>
      </c>
      <c r="N147" s="123">
        <v>8</v>
      </c>
      <c r="O147" s="148"/>
      <c r="P147" s="123">
        <v>0</v>
      </c>
      <c r="Q147" s="123">
        <v>0</v>
      </c>
      <c r="R147" s="123">
        <v>0</v>
      </c>
      <c r="T147" s="283">
        <f t="shared" si="3"/>
        <v>959</v>
      </c>
      <c r="U147" s="283">
        <f t="shared" si="3"/>
        <v>951</v>
      </c>
      <c r="V147" s="283">
        <f t="shared" si="3"/>
        <v>8</v>
      </c>
    </row>
    <row r="148" spans="1:23" x14ac:dyDescent="0.2">
      <c r="A148" s="380" t="s">
        <v>341</v>
      </c>
      <c r="B148" s="456" t="s">
        <v>477</v>
      </c>
      <c r="C148" s="117">
        <v>8200</v>
      </c>
      <c r="D148" s="118" t="s">
        <v>15</v>
      </c>
      <c r="E148" s="119" t="s">
        <v>3</v>
      </c>
      <c r="F148" s="120">
        <v>10</v>
      </c>
      <c r="G148" s="121"/>
      <c r="H148" s="123">
        <v>0</v>
      </c>
      <c r="I148" s="123">
        <v>0</v>
      </c>
      <c r="J148" s="123">
        <v>0</v>
      </c>
      <c r="K148" s="148"/>
      <c r="L148" s="123">
        <v>38.880000000000003</v>
      </c>
      <c r="M148" s="123">
        <v>32.880000000000003</v>
      </c>
      <c r="N148" s="123">
        <v>6</v>
      </c>
      <c r="O148" s="148"/>
      <c r="P148" s="123">
        <v>0</v>
      </c>
      <c r="Q148" s="123">
        <v>0</v>
      </c>
      <c r="R148" s="123">
        <v>0</v>
      </c>
      <c r="T148" s="283">
        <f t="shared" si="3"/>
        <v>38.880000000000003</v>
      </c>
      <c r="U148" s="283">
        <f t="shared" si="3"/>
        <v>32.880000000000003</v>
      </c>
      <c r="V148" s="283">
        <f t="shared" si="3"/>
        <v>6</v>
      </c>
    </row>
    <row r="149" spans="1:23" x14ac:dyDescent="0.2">
      <c r="A149" s="380" t="s">
        <v>412</v>
      </c>
      <c r="B149" s="456" t="s">
        <v>478</v>
      </c>
      <c r="C149" s="117">
        <v>8250</v>
      </c>
      <c r="D149" s="118" t="s">
        <v>14</v>
      </c>
      <c r="E149" s="119" t="s">
        <v>8</v>
      </c>
      <c r="F149" s="120">
        <v>2</v>
      </c>
      <c r="G149" s="121"/>
      <c r="H149" s="123">
        <v>6974</v>
      </c>
      <c r="I149" s="123">
        <v>6332</v>
      </c>
      <c r="J149" s="123">
        <v>642</v>
      </c>
      <c r="K149" s="148"/>
      <c r="L149" s="123">
        <v>0</v>
      </c>
      <c r="M149" s="123">
        <v>0</v>
      </c>
      <c r="N149" s="123">
        <v>0</v>
      </c>
      <c r="O149" s="148"/>
      <c r="P149" s="123">
        <v>0</v>
      </c>
      <c r="Q149" s="123">
        <v>0</v>
      </c>
      <c r="R149" s="123">
        <v>0</v>
      </c>
      <c r="T149" s="283">
        <f t="shared" si="3"/>
        <v>6974</v>
      </c>
      <c r="U149" s="283">
        <f t="shared" si="3"/>
        <v>6332</v>
      </c>
      <c r="V149" s="283">
        <f t="shared" si="3"/>
        <v>642</v>
      </c>
    </row>
    <row r="150" spans="1:23" x14ac:dyDescent="0.2">
      <c r="A150" s="380" t="s">
        <v>420</v>
      </c>
      <c r="B150" s="456" t="s">
        <v>479</v>
      </c>
      <c r="C150" s="117">
        <v>8350</v>
      </c>
      <c r="D150" s="118" t="s">
        <v>13</v>
      </c>
      <c r="E150" s="119" t="s">
        <v>6</v>
      </c>
      <c r="F150" s="120">
        <v>4</v>
      </c>
      <c r="G150" s="121"/>
      <c r="H150" s="123">
        <v>4915.7</v>
      </c>
      <c r="I150" s="123">
        <v>4571.6499999999996</v>
      </c>
      <c r="J150" s="123">
        <v>344.05</v>
      </c>
      <c r="K150" s="148"/>
      <c r="L150" s="123">
        <v>4709.6299999999992</v>
      </c>
      <c r="M150" s="123">
        <v>2393.579999999999</v>
      </c>
      <c r="N150" s="123">
        <v>2316.0500000000002</v>
      </c>
      <c r="O150" s="148"/>
      <c r="P150" s="123">
        <v>14.82</v>
      </c>
      <c r="Q150" s="123">
        <v>13.82</v>
      </c>
      <c r="R150" s="123">
        <v>1</v>
      </c>
      <c r="T150" s="283">
        <f t="shared" si="3"/>
        <v>9640.1499999999978</v>
      </c>
      <c r="U150" s="283">
        <f t="shared" si="3"/>
        <v>6979.0499999999984</v>
      </c>
      <c r="V150" s="283">
        <f t="shared" si="3"/>
        <v>2661.1000000000004</v>
      </c>
    </row>
    <row r="151" spans="1:23" x14ac:dyDescent="0.2">
      <c r="A151" s="380" t="s">
        <v>377</v>
      </c>
      <c r="B151" s="456" t="s">
        <v>480</v>
      </c>
      <c r="C151" s="117">
        <v>8400</v>
      </c>
      <c r="D151" s="118" t="s">
        <v>12</v>
      </c>
      <c r="E151" s="119" t="s">
        <v>11</v>
      </c>
      <c r="F151" s="120">
        <v>6</v>
      </c>
      <c r="G151" s="121"/>
      <c r="H151" s="123">
        <v>4794.16</v>
      </c>
      <c r="I151" s="123">
        <v>4746.16</v>
      </c>
      <c r="J151" s="123">
        <v>48</v>
      </c>
      <c r="K151" s="148"/>
      <c r="L151" s="123">
        <v>2841.4</v>
      </c>
      <c r="M151" s="123">
        <v>2841.4</v>
      </c>
      <c r="N151" s="123">
        <v>0</v>
      </c>
      <c r="O151" s="148"/>
      <c r="P151" s="123">
        <v>214.43</v>
      </c>
      <c r="Q151" s="123">
        <v>214.43</v>
      </c>
      <c r="R151" s="123">
        <v>0</v>
      </c>
      <c r="T151" s="283">
        <f t="shared" si="3"/>
        <v>7849.99</v>
      </c>
      <c r="U151" s="283">
        <f t="shared" si="3"/>
        <v>7801.99</v>
      </c>
      <c r="V151" s="283">
        <f t="shared" si="3"/>
        <v>48</v>
      </c>
    </row>
    <row r="152" spans="1:23" x14ac:dyDescent="0.2">
      <c r="A152" s="380" t="s">
        <v>420</v>
      </c>
      <c r="B152" s="456" t="s">
        <v>481</v>
      </c>
      <c r="C152" s="117">
        <v>8450</v>
      </c>
      <c r="D152" s="118" t="s">
        <v>10</v>
      </c>
      <c r="E152" s="119" t="s">
        <v>6</v>
      </c>
      <c r="F152" s="120">
        <v>5</v>
      </c>
      <c r="G152" s="121"/>
      <c r="H152" s="123">
        <v>20367</v>
      </c>
      <c r="I152" s="123">
        <v>18869</v>
      </c>
      <c r="J152" s="123">
        <v>1498</v>
      </c>
      <c r="K152" s="148"/>
      <c r="L152" s="123">
        <v>293</v>
      </c>
      <c r="M152" s="123">
        <v>293</v>
      </c>
      <c r="N152" s="123">
        <v>0</v>
      </c>
      <c r="O152" s="148"/>
      <c r="P152" s="123">
        <v>688.3</v>
      </c>
      <c r="Q152" s="123">
        <v>688.3</v>
      </c>
      <c r="R152" s="123">
        <v>0</v>
      </c>
      <c r="T152" s="283">
        <f t="shared" si="3"/>
        <v>21348.3</v>
      </c>
      <c r="U152" s="283">
        <f t="shared" si="3"/>
        <v>19850.3</v>
      </c>
      <c r="V152" s="283">
        <f t="shared" si="3"/>
        <v>1498</v>
      </c>
    </row>
    <row r="153" spans="1:23" x14ac:dyDescent="0.2">
      <c r="A153" s="380" t="s">
        <v>345</v>
      </c>
      <c r="B153" s="457" t="s">
        <v>482</v>
      </c>
      <c r="C153" s="117">
        <v>8500</v>
      </c>
      <c r="D153" s="126" t="s">
        <v>9</v>
      </c>
      <c r="E153" s="119" t="s">
        <v>8</v>
      </c>
      <c r="F153" s="120">
        <v>2</v>
      </c>
      <c r="G153" s="121"/>
      <c r="H153" s="123">
        <v>6173</v>
      </c>
      <c r="I153" s="123">
        <v>5753.24</v>
      </c>
      <c r="J153" s="123">
        <v>419.76</v>
      </c>
      <c r="K153" s="148"/>
      <c r="L153" s="123">
        <v>0</v>
      </c>
      <c r="M153" s="123">
        <v>0</v>
      </c>
      <c r="N153" s="123">
        <v>0</v>
      </c>
      <c r="O153" s="148"/>
      <c r="P153" s="123">
        <v>2304.2199999999998</v>
      </c>
      <c r="Q153" s="123">
        <v>2304.2199999999998</v>
      </c>
      <c r="R153" s="123">
        <v>0</v>
      </c>
      <c r="T153" s="283">
        <f t="shared" si="3"/>
        <v>8477.2199999999993</v>
      </c>
      <c r="U153" s="283">
        <f t="shared" si="3"/>
        <v>8057.4599999999991</v>
      </c>
      <c r="V153" s="283">
        <f t="shared" si="3"/>
        <v>419.76</v>
      </c>
    </row>
    <row r="154" spans="1:23" x14ac:dyDescent="0.2">
      <c r="A154" s="459" t="s">
        <v>384</v>
      </c>
      <c r="B154" s="456" t="s">
        <v>403</v>
      </c>
      <c r="C154" s="117">
        <v>8550</v>
      </c>
      <c r="D154" s="118" t="s">
        <v>7</v>
      </c>
      <c r="E154" s="119" t="s">
        <v>6</v>
      </c>
      <c r="F154" s="120">
        <v>7</v>
      </c>
      <c r="G154" s="121"/>
      <c r="H154" s="123">
        <v>17453</v>
      </c>
      <c r="I154" s="123">
        <v>13621</v>
      </c>
      <c r="J154" s="123">
        <v>3832</v>
      </c>
      <c r="K154" s="148"/>
      <c r="L154" s="123">
        <v>2965.7000000000003</v>
      </c>
      <c r="M154" s="123">
        <v>2941.7000000000003</v>
      </c>
      <c r="N154" s="123">
        <v>24</v>
      </c>
      <c r="O154" s="148"/>
      <c r="P154" s="123">
        <v>0</v>
      </c>
      <c r="Q154" s="123">
        <v>0</v>
      </c>
      <c r="R154" s="123">
        <v>0</v>
      </c>
      <c r="T154" s="283">
        <f t="shared" si="3"/>
        <v>20418.7</v>
      </c>
      <c r="U154" s="283">
        <f t="shared" si="3"/>
        <v>16562.7</v>
      </c>
      <c r="V154" s="283">
        <f t="shared" si="3"/>
        <v>3856</v>
      </c>
    </row>
    <row r="155" spans="1:23" x14ac:dyDescent="0.2">
      <c r="A155" s="380" t="s">
        <v>356</v>
      </c>
      <c r="B155" s="456" t="s">
        <v>483</v>
      </c>
      <c r="C155" s="117">
        <v>8710</v>
      </c>
      <c r="D155" s="126" t="s">
        <v>5</v>
      </c>
      <c r="E155" s="119" t="s">
        <v>3</v>
      </c>
      <c r="F155" s="120">
        <v>11</v>
      </c>
      <c r="G155" s="121"/>
      <c r="H155" s="123">
        <v>906</v>
      </c>
      <c r="I155" s="123">
        <v>868.31</v>
      </c>
      <c r="J155" s="123">
        <v>37.69</v>
      </c>
      <c r="K155" s="148"/>
      <c r="L155" s="123">
        <v>1458.6999999999998</v>
      </c>
      <c r="M155" s="123">
        <v>1458.6999999999998</v>
      </c>
      <c r="N155" s="123">
        <v>0</v>
      </c>
      <c r="O155" s="148"/>
      <c r="P155" s="123">
        <v>0</v>
      </c>
      <c r="Q155" s="123">
        <v>0</v>
      </c>
      <c r="R155" s="123">
        <v>0</v>
      </c>
      <c r="T155" s="283">
        <f t="shared" si="3"/>
        <v>2364.6999999999998</v>
      </c>
      <c r="U155" s="283">
        <f t="shared" si="3"/>
        <v>2327.0099999999998</v>
      </c>
      <c r="V155" s="283">
        <f t="shared" si="3"/>
        <v>37.69</v>
      </c>
    </row>
    <row r="156" spans="1:23" x14ac:dyDescent="0.2">
      <c r="A156" s="380" t="s">
        <v>356</v>
      </c>
      <c r="B156" s="456" t="s">
        <v>369</v>
      </c>
      <c r="C156" s="117">
        <v>8750</v>
      </c>
      <c r="D156" s="118" t="s">
        <v>4</v>
      </c>
      <c r="E156" s="119" t="s">
        <v>3</v>
      </c>
      <c r="F156" s="120">
        <v>11</v>
      </c>
      <c r="G156" s="121"/>
      <c r="H156" s="123">
        <v>711</v>
      </c>
      <c r="I156" s="123">
        <v>646</v>
      </c>
      <c r="J156" s="123">
        <v>65</v>
      </c>
      <c r="K156" s="150"/>
      <c r="L156" s="123">
        <v>1619.2400000000002</v>
      </c>
      <c r="M156" s="123">
        <v>1619.2400000000002</v>
      </c>
      <c r="N156" s="123">
        <v>0</v>
      </c>
      <c r="O156" s="150"/>
      <c r="P156" s="123">
        <v>0</v>
      </c>
      <c r="Q156" s="123">
        <v>0</v>
      </c>
      <c r="R156" s="123">
        <v>0</v>
      </c>
      <c r="T156" s="283">
        <f t="shared" si="3"/>
        <v>2330.2400000000002</v>
      </c>
      <c r="U156" s="283">
        <f t="shared" si="3"/>
        <v>2265.2400000000002</v>
      </c>
      <c r="V156" s="283">
        <f t="shared" si="3"/>
        <v>65</v>
      </c>
    </row>
    <row r="157" spans="1:23" s="142" customFormat="1" ht="11.25" x14ac:dyDescent="0.2">
      <c r="G157" s="128"/>
      <c r="H157" s="151"/>
      <c r="I157" s="151"/>
      <c r="J157" s="151"/>
      <c r="K157" s="128"/>
      <c r="L157" s="151"/>
      <c r="M157" s="151"/>
      <c r="N157" s="151"/>
      <c r="O157" s="128"/>
      <c r="P157" s="151"/>
      <c r="Q157" s="151"/>
      <c r="R157" s="151"/>
      <c r="T157" s="155"/>
      <c r="U157" s="155"/>
      <c r="V157" s="155"/>
    </row>
    <row r="158" spans="1:23" s="56" customFormat="1" ht="11.25" x14ac:dyDescent="0.2">
      <c r="C158" s="565" t="s">
        <v>1</v>
      </c>
      <c r="D158" s="565"/>
      <c r="E158" s="565"/>
      <c r="F158" s="127"/>
      <c r="G158" s="128"/>
      <c r="H158" s="129"/>
      <c r="I158" s="129"/>
      <c r="J158" s="129"/>
      <c r="K158" s="152"/>
      <c r="L158" s="129"/>
      <c r="M158" s="129"/>
      <c r="N158" s="129"/>
      <c r="O158" s="152"/>
      <c r="P158" s="129"/>
      <c r="Q158" s="129"/>
      <c r="R158" s="129"/>
      <c r="T158" s="169"/>
      <c r="U158" s="169"/>
      <c r="V158" s="169"/>
    </row>
    <row r="159" spans="1:23" s="56" customFormat="1" ht="15" customHeight="1" x14ac:dyDescent="0.2">
      <c r="C159" s="566" t="s">
        <v>174</v>
      </c>
      <c r="D159" s="567"/>
      <c r="E159" s="568"/>
      <c r="F159" s="127"/>
      <c r="G159" s="128"/>
      <c r="H159" s="130">
        <f>SUM(H5:H156)</f>
        <v>685540.0199999999</v>
      </c>
      <c r="I159" s="130">
        <f t="shared" ref="I159:J159" si="4">SUM(I5:I156)</f>
        <v>627683.69000000006</v>
      </c>
      <c r="J159" s="130">
        <f t="shared" si="4"/>
        <v>57856.330000000024</v>
      </c>
      <c r="K159" s="153"/>
      <c r="L159" s="130">
        <f>SUM(L5:L156)</f>
        <v>107087.28600000004</v>
      </c>
      <c r="M159" s="130">
        <f t="shared" ref="M159:N159" si="5">SUM(M5:M156)</f>
        <v>97722.436000000031</v>
      </c>
      <c r="N159" s="130">
        <f t="shared" si="5"/>
        <v>9364.8499999999985</v>
      </c>
      <c r="O159" s="153"/>
      <c r="P159" s="130">
        <f>SUM(P5:P156)</f>
        <v>17771.319999999996</v>
      </c>
      <c r="Q159" s="130">
        <f t="shared" ref="Q159:R159" si="6">SUM(Q5:Q156)</f>
        <v>17615.439999999995</v>
      </c>
      <c r="R159" s="130">
        <f t="shared" si="6"/>
        <v>155.88</v>
      </c>
      <c r="T159" s="170">
        <f t="shared" ref="T159:V159" si="7">SUM(T5:T156)</f>
        <v>810398.62600000005</v>
      </c>
      <c r="U159" s="170">
        <f t="shared" si="7"/>
        <v>743021.56599999999</v>
      </c>
      <c r="V159" s="170">
        <f t="shared" si="7"/>
        <v>67377.060000000027</v>
      </c>
      <c r="W159" s="523"/>
    </row>
    <row r="160" spans="1:23" s="56" customFormat="1" ht="11.25" x14ac:dyDescent="0.2">
      <c r="D160" s="56" t="s">
        <v>278</v>
      </c>
      <c r="F160" s="127"/>
      <c r="G160" s="128"/>
      <c r="H160" s="129"/>
      <c r="I160" s="129"/>
      <c r="J160" s="310"/>
      <c r="K160" s="152"/>
      <c r="L160" s="129"/>
      <c r="M160" s="129"/>
      <c r="N160" s="129"/>
      <c r="O160" s="152"/>
      <c r="P160" s="129"/>
      <c r="Q160" s="129"/>
      <c r="R160" s="129"/>
      <c r="T160" s="300"/>
      <c r="U160" s="300"/>
      <c r="V160" s="300"/>
    </row>
    <row r="161" spans="3:23" s="56" customFormat="1" ht="15" customHeight="1" x14ac:dyDescent="0.2">
      <c r="C161" s="564" t="s">
        <v>175</v>
      </c>
      <c r="D161" s="564"/>
      <c r="E161" s="564"/>
      <c r="F161" s="134"/>
      <c r="G161" s="134">
        <f t="shared" ref="G161" si="8">SUMIF($E$5:$E$156,"S",G$5:G$156)</f>
        <v>0</v>
      </c>
      <c r="H161" s="134">
        <f>SUMIF($E$5:$E$156,"S",H$5:H$156)</f>
        <v>372300.31000000006</v>
      </c>
      <c r="I161" s="134">
        <f>SUMIF($E$5:$E$156,"S",I$5:I$156)</f>
        <v>339212.76000000007</v>
      </c>
      <c r="J161" s="134">
        <f>SUMIF($E$5:$E$156,"S",J$5:J$156)</f>
        <v>33087.550000000003</v>
      </c>
      <c r="K161" s="152"/>
      <c r="L161" s="134">
        <f>SUMIF($E$5:$E$156,"S",L$5:L$156)</f>
        <v>4871.2860000000001</v>
      </c>
      <c r="M161" s="134">
        <f>SUMIF($E$5:$E$156,"S",M$5:M$156)</f>
        <v>3544.0160000000001</v>
      </c>
      <c r="N161" s="134">
        <f>SUMIF($E$5:$E$156,"S",N$5:N$156)</f>
        <v>1327.27</v>
      </c>
      <c r="O161" s="152"/>
      <c r="P161" s="134">
        <f>SUMIF($E$5:$E$156,"S",P$5:P$156)</f>
        <v>13229.7</v>
      </c>
      <c r="Q161" s="134">
        <f>SUMIF($E$5:$E$156,"S",Q$5:Q$156)</f>
        <v>13192.05</v>
      </c>
      <c r="R161" s="134">
        <f>SUMIF($E$5:$E$156,"S",R$5:R$156)</f>
        <v>37.65</v>
      </c>
      <c r="T161" s="134">
        <f>SUMIF($E$5:$E$156,"S",T$5:T$156)</f>
        <v>390401.29599999997</v>
      </c>
      <c r="U161" s="134">
        <f t="shared" ref="U161:V161" si="9">SUMIF($E$5:$E$156,"S",U$5:U$156)</f>
        <v>355948.826</v>
      </c>
      <c r="V161" s="134">
        <f t="shared" si="9"/>
        <v>34452.470000000008</v>
      </c>
      <c r="W161" s="523"/>
    </row>
    <row r="162" spans="3:23" s="56" customFormat="1" ht="15" customHeight="1" x14ac:dyDescent="0.2">
      <c r="C162" s="564" t="s">
        <v>176</v>
      </c>
      <c r="D162" s="564"/>
      <c r="E162" s="564"/>
      <c r="F162" s="132"/>
      <c r="G162" s="133"/>
      <c r="H162" s="134">
        <f>SUMIF($E$5:$E$156,"E",H$5:H$156)</f>
        <v>146660.39000000001</v>
      </c>
      <c r="I162" s="134">
        <f>SUMIF($E$5:$E$156,"E",I$5:I$156)</f>
        <v>134705.71</v>
      </c>
      <c r="J162" s="134">
        <f>SUMIF($E$5:$E$156,"E",J$5:J$156)</f>
        <v>11954.68</v>
      </c>
      <c r="K162" s="152"/>
      <c r="L162" s="134">
        <f>SUMIF($E$5:$E$156,"E",L$5:L$156)</f>
        <v>28754.23</v>
      </c>
      <c r="M162" s="134">
        <f>SUMIF($E$5:$E$156,"E",M$5:M$156)</f>
        <v>26302.869999999995</v>
      </c>
      <c r="N162" s="134">
        <f>SUMIF($E$5:$E$156,"E",N$5:N$156)</f>
        <v>2451.36</v>
      </c>
      <c r="O162" s="152"/>
      <c r="P162" s="134">
        <f>SUMIF($E$5:$E$156,"E",P$5:P$156)</f>
        <v>1795.4099999999999</v>
      </c>
      <c r="Q162" s="134">
        <f>SUMIF($E$5:$E$156,"E",Q$5:Q$156)</f>
        <v>1770.4099999999999</v>
      </c>
      <c r="R162" s="134">
        <f>SUMIF($E$5:$E$156,"E",R$5:R$156)</f>
        <v>25</v>
      </c>
      <c r="T162" s="134">
        <f t="shared" ref="T162:V162" si="10">SUMIF($E$5:$E$156,"E",T$5:T$156)</f>
        <v>177210.03</v>
      </c>
      <c r="U162" s="134">
        <f t="shared" si="10"/>
        <v>162778.99000000002</v>
      </c>
      <c r="V162" s="134">
        <f t="shared" si="10"/>
        <v>14431.04</v>
      </c>
      <c r="W162" s="523"/>
    </row>
    <row r="163" spans="3:23" s="56" customFormat="1" ht="15" customHeight="1" x14ac:dyDescent="0.2">
      <c r="C163" s="564" t="s">
        <v>177</v>
      </c>
      <c r="D163" s="564"/>
      <c r="E163" s="564"/>
      <c r="F163" s="132"/>
      <c r="G163" s="133"/>
      <c r="H163" s="134">
        <f>SUMIF($E$5:$E$156,"R",H$5:H$156)</f>
        <v>88764.47</v>
      </c>
      <c r="I163" s="134">
        <f>SUMIF($E$5:$E$156,"R",I$5:I$156)</f>
        <v>83731.62000000001</v>
      </c>
      <c r="J163" s="134">
        <f>SUMIF($E$5:$E$156,"R",J$5:J$156)</f>
        <v>5032.8500000000004</v>
      </c>
      <c r="K163" s="152"/>
      <c r="L163" s="134">
        <f>SUMIF($E$5:$E$156,"R",L$5:L$156)</f>
        <v>33081.370000000003</v>
      </c>
      <c r="M163" s="134">
        <f>SUMIF($E$5:$E$156,"R",M$5:M$156)</f>
        <v>32754.100000000002</v>
      </c>
      <c r="N163" s="134">
        <f>SUMIF($E$5:$E$156,"R",N$5:N$156)</f>
        <v>327.27</v>
      </c>
      <c r="O163" s="152"/>
      <c r="P163" s="134">
        <f>SUMIF($E$5:$E$156,"R",P$5:P$156)</f>
        <v>1459.7400000000002</v>
      </c>
      <c r="Q163" s="134">
        <f>SUMIF($E$5:$E$156,"R",Q$5:Q$156)</f>
        <v>1459.7400000000002</v>
      </c>
      <c r="R163" s="134">
        <f>SUMIF($E$5:$E$156,"R",R$5:R$156)</f>
        <v>0</v>
      </c>
      <c r="T163" s="134">
        <f t="shared" ref="T163:V163" si="11">SUMIF($E$5:$E$156,"R",T$5:T$156)</f>
        <v>123305.58</v>
      </c>
      <c r="U163" s="134">
        <f t="shared" si="11"/>
        <v>117945.45999999998</v>
      </c>
      <c r="V163" s="134">
        <f t="shared" si="11"/>
        <v>5360.12</v>
      </c>
      <c r="W163" s="523"/>
    </row>
    <row r="164" spans="3:23" s="56" customFormat="1" ht="15" customHeight="1" x14ac:dyDescent="0.2">
      <c r="C164" s="564" t="s">
        <v>178</v>
      </c>
      <c r="D164" s="564"/>
      <c r="E164" s="564"/>
      <c r="F164" s="132"/>
      <c r="G164" s="133"/>
      <c r="H164" s="134">
        <f>SUMIF($E$5:$E$156,"N",H$5:H$156)</f>
        <v>77814.850000000006</v>
      </c>
      <c r="I164" s="134">
        <f>SUMIF($E$5:$E$156,"N",I$5:I$156)</f>
        <v>70033.599999999991</v>
      </c>
      <c r="J164" s="134">
        <f>SUMIF($E$5:$E$156,"N",J$5:J$156)</f>
        <v>7781.2500000000018</v>
      </c>
      <c r="K164" s="152"/>
      <c r="L164" s="134">
        <f>SUMIF($E$5:$E$156,"N",L$5:L$156)</f>
        <v>40380.399999999994</v>
      </c>
      <c r="M164" s="134">
        <f>SUMIF($E$5:$E$156,"N",M$5:M$156)</f>
        <v>35121.450000000004</v>
      </c>
      <c r="N164" s="134">
        <f>SUMIF($E$5:$E$156,"N",N$5:N$156)</f>
        <v>5258.95</v>
      </c>
      <c r="O164" s="152"/>
      <c r="P164" s="134">
        <f>SUMIF($E$5:$E$156,"N",P$5:P$156)</f>
        <v>1286.47</v>
      </c>
      <c r="Q164" s="134">
        <f>SUMIF($E$5:$E$156,"N",Q$5:Q$156)</f>
        <v>1193.2400000000002</v>
      </c>
      <c r="R164" s="134">
        <f>SUMIF($E$5:$E$156,"N",R$5:R$156)</f>
        <v>93.23</v>
      </c>
      <c r="T164" s="134">
        <f t="shared" ref="T164:V164" si="12">SUMIF($E$5:$E$156,"N",T$5:T$156)</f>
        <v>119481.72</v>
      </c>
      <c r="U164" s="134">
        <f t="shared" si="12"/>
        <v>106348.29000000002</v>
      </c>
      <c r="V164" s="134">
        <f t="shared" si="12"/>
        <v>13133.43</v>
      </c>
      <c r="W164" s="523"/>
    </row>
    <row r="166" spans="3:23" s="56" customFormat="1" ht="15" customHeight="1" x14ac:dyDescent="0.2">
      <c r="C166" s="581" t="s">
        <v>174</v>
      </c>
      <c r="D166" s="582"/>
      <c r="E166" s="583"/>
      <c r="F166" s="424"/>
      <c r="G166" s="425"/>
      <c r="H166" s="426">
        <v>687514.45999999985</v>
      </c>
      <c r="I166" s="426">
        <v>638603.65000000026</v>
      </c>
      <c r="J166" s="426">
        <v>48910.810000000005</v>
      </c>
      <c r="K166" s="427"/>
      <c r="L166" s="426">
        <v>106330.60000000005</v>
      </c>
      <c r="M166" s="426">
        <v>101481.76000000004</v>
      </c>
      <c r="N166" s="426">
        <v>4848.5300000000007</v>
      </c>
      <c r="O166" s="427"/>
      <c r="P166" s="426">
        <v>16981.393999999997</v>
      </c>
      <c r="Q166" s="426">
        <v>16504.433999999997</v>
      </c>
      <c r="R166" s="426">
        <v>476.96</v>
      </c>
      <c r="T166" s="170">
        <f>H166+L166+P166</f>
        <v>810826.45399999991</v>
      </c>
      <c r="U166" s="170">
        <f t="shared" ref="U166:V166" si="13">I166+M166+Q166</f>
        <v>756589.84400000027</v>
      </c>
      <c r="V166" s="170">
        <f t="shared" si="13"/>
        <v>54236.3</v>
      </c>
      <c r="W166" s="523"/>
    </row>
    <row r="167" spans="3:23" s="56" customFormat="1" ht="11.25" x14ac:dyDescent="0.2">
      <c r="C167" s="428"/>
      <c r="D167" s="428" t="s">
        <v>254</v>
      </c>
      <c r="E167" s="428"/>
      <c r="F167" s="424"/>
      <c r="G167" s="425"/>
      <c r="H167" s="429"/>
      <c r="I167" s="429"/>
      <c r="J167" s="430"/>
      <c r="K167" s="428"/>
      <c r="L167" s="429"/>
      <c r="M167" s="429"/>
      <c r="N167" s="429"/>
      <c r="O167" s="428"/>
      <c r="P167" s="429"/>
      <c r="Q167" s="429"/>
      <c r="R167" s="429"/>
      <c r="T167" s="300"/>
      <c r="U167" s="300"/>
      <c r="V167" s="300"/>
    </row>
    <row r="168" spans="3:23" s="56" customFormat="1" ht="15" customHeight="1" x14ac:dyDescent="0.2">
      <c r="C168" s="584" t="s">
        <v>175</v>
      </c>
      <c r="D168" s="584"/>
      <c r="E168" s="584"/>
      <c r="F168" s="431"/>
      <c r="G168" s="431">
        <f t="shared" ref="G168" si="14">SUMIF($E$5:$E$156,"S",G$5:G$156)</f>
        <v>0</v>
      </c>
      <c r="H168" s="431">
        <v>369704.00000000006</v>
      </c>
      <c r="I168" s="431">
        <v>341422.31</v>
      </c>
      <c r="J168" s="431">
        <v>28281.689999999991</v>
      </c>
      <c r="K168" s="428"/>
      <c r="L168" s="431">
        <v>2183.08</v>
      </c>
      <c r="M168" s="431">
        <v>2172.4499999999998</v>
      </c>
      <c r="N168" s="431">
        <v>10.63</v>
      </c>
      <c r="O168" s="428"/>
      <c r="P168" s="431">
        <v>12431.933999999999</v>
      </c>
      <c r="Q168" s="431">
        <v>11976.223999999998</v>
      </c>
      <c r="R168" s="431">
        <v>455.71</v>
      </c>
      <c r="T168" s="134">
        <f t="shared" ref="T168:T171" si="15">H168+L168+P168</f>
        <v>384319.01400000008</v>
      </c>
      <c r="U168" s="134">
        <f t="shared" ref="U168:U171" si="16">I168+M168+Q168</f>
        <v>355570.984</v>
      </c>
      <c r="V168" s="134">
        <f t="shared" ref="V168:V171" si="17">J168+N168+R168</f>
        <v>28748.029999999992</v>
      </c>
      <c r="W168" s="523"/>
    </row>
    <row r="169" spans="3:23" s="56" customFormat="1" ht="15" customHeight="1" x14ac:dyDescent="0.2">
      <c r="C169" s="584" t="s">
        <v>176</v>
      </c>
      <c r="D169" s="584"/>
      <c r="E169" s="584"/>
      <c r="F169" s="432"/>
      <c r="G169" s="433"/>
      <c r="H169" s="431">
        <v>147520.5</v>
      </c>
      <c r="I169" s="431">
        <v>139489.72</v>
      </c>
      <c r="J169" s="431">
        <v>8030.7800000000007</v>
      </c>
      <c r="K169" s="428"/>
      <c r="L169" s="431">
        <v>20529.609999999997</v>
      </c>
      <c r="M169" s="431">
        <v>20475.649999999998</v>
      </c>
      <c r="N169" s="431">
        <v>53.96</v>
      </c>
      <c r="O169" s="428"/>
      <c r="P169" s="431">
        <v>1988.84</v>
      </c>
      <c r="Q169" s="431">
        <v>1987.99</v>
      </c>
      <c r="R169" s="431">
        <v>0.85000000000000042</v>
      </c>
      <c r="T169" s="134">
        <f t="shared" si="15"/>
        <v>170038.94999999998</v>
      </c>
      <c r="U169" s="134">
        <f t="shared" si="16"/>
        <v>161953.35999999999</v>
      </c>
      <c r="V169" s="134">
        <f t="shared" si="17"/>
        <v>8085.5900000000011</v>
      </c>
      <c r="W169" s="523"/>
    </row>
    <row r="170" spans="3:23" s="56" customFormat="1" ht="15" customHeight="1" x14ac:dyDescent="0.2">
      <c r="C170" s="584" t="s">
        <v>177</v>
      </c>
      <c r="D170" s="584"/>
      <c r="E170" s="584"/>
      <c r="F170" s="432"/>
      <c r="G170" s="433"/>
      <c r="H170" s="431">
        <v>83224.44</v>
      </c>
      <c r="I170" s="431">
        <v>78992.170000000013</v>
      </c>
      <c r="J170" s="431">
        <v>4232.2699999999995</v>
      </c>
      <c r="K170" s="428"/>
      <c r="L170" s="431">
        <v>38744.71</v>
      </c>
      <c r="M170" s="431">
        <v>36411.24</v>
      </c>
      <c r="N170" s="431">
        <v>2333.4599999999996</v>
      </c>
      <c r="O170" s="428"/>
      <c r="P170" s="431">
        <v>1349.48</v>
      </c>
      <c r="Q170" s="431">
        <v>1349.48</v>
      </c>
      <c r="R170" s="431">
        <v>0</v>
      </c>
      <c r="T170" s="134">
        <f t="shared" si="15"/>
        <v>123318.62999999999</v>
      </c>
      <c r="U170" s="134">
        <f t="shared" si="16"/>
        <v>116752.89</v>
      </c>
      <c r="V170" s="134">
        <f t="shared" si="17"/>
        <v>6565.73</v>
      </c>
      <c r="W170" s="523"/>
    </row>
    <row r="171" spans="3:23" s="56" customFormat="1" ht="15" customHeight="1" x14ac:dyDescent="0.2">
      <c r="C171" s="584" t="s">
        <v>178</v>
      </c>
      <c r="D171" s="584"/>
      <c r="E171" s="584"/>
      <c r="F171" s="432"/>
      <c r="G171" s="433"/>
      <c r="H171" s="431">
        <v>87065.51999999999</v>
      </c>
      <c r="I171" s="431">
        <v>78699.449999999983</v>
      </c>
      <c r="J171" s="431">
        <v>8366.07</v>
      </c>
      <c r="K171" s="428"/>
      <c r="L171" s="431">
        <v>44873.200000000004</v>
      </c>
      <c r="M171" s="431">
        <v>42422.420000000006</v>
      </c>
      <c r="N171" s="431">
        <v>2450.4800000000005</v>
      </c>
      <c r="O171" s="428"/>
      <c r="P171" s="431">
        <v>1211.1400000000001</v>
      </c>
      <c r="Q171" s="431">
        <v>1190.74</v>
      </c>
      <c r="R171" s="431">
        <v>20.399999999999999</v>
      </c>
      <c r="T171" s="134">
        <f t="shared" si="15"/>
        <v>133149.86000000002</v>
      </c>
      <c r="U171" s="134">
        <f t="shared" si="16"/>
        <v>122312.61</v>
      </c>
      <c r="V171" s="134">
        <f t="shared" si="17"/>
        <v>10836.949999999999</v>
      </c>
      <c r="W171" s="523"/>
    </row>
    <row r="173" spans="3:23" x14ac:dyDescent="0.2">
      <c r="C173" s="560" t="s">
        <v>174</v>
      </c>
      <c r="D173" s="561"/>
      <c r="E173" s="562"/>
      <c r="H173" s="293">
        <v>686938.75999999989</v>
      </c>
      <c r="I173" s="293">
        <v>637528.64999999991</v>
      </c>
      <c r="J173" s="293">
        <v>49410.109999999986</v>
      </c>
      <c r="K173" s="312"/>
      <c r="L173" s="293">
        <v>80437.433539999969</v>
      </c>
      <c r="M173" s="293">
        <v>78871.828739999968</v>
      </c>
      <c r="N173" s="293">
        <v>1565.6048000000001</v>
      </c>
      <c r="O173" s="312"/>
      <c r="P173" s="293">
        <v>16389.834999999999</v>
      </c>
      <c r="Q173" s="293">
        <v>15827.454999999998</v>
      </c>
      <c r="R173" s="293">
        <v>562.12</v>
      </c>
      <c r="T173" s="170">
        <f>H173+L173+P173</f>
        <v>783766.02853999985</v>
      </c>
      <c r="U173" s="170">
        <f t="shared" ref="U173:U178" si="18">I173+M173+Q173</f>
        <v>732227.93373999989</v>
      </c>
      <c r="V173" s="170">
        <f t="shared" ref="V173:V178" si="19">J173+N173+R173</f>
        <v>51537.83479999999</v>
      </c>
      <c r="W173" s="523"/>
    </row>
    <row r="174" spans="3:23" x14ac:dyDescent="0.2">
      <c r="C174" s="296"/>
      <c r="D174" s="296" t="s">
        <v>253</v>
      </c>
      <c r="E174" s="296"/>
      <c r="H174" s="116"/>
      <c r="I174" s="116"/>
      <c r="J174" s="116"/>
      <c r="K174" s="116"/>
      <c r="L174" s="116"/>
      <c r="M174" s="116"/>
      <c r="N174" s="116"/>
      <c r="O174" s="116"/>
      <c r="T174" s="300"/>
      <c r="U174" s="300"/>
      <c r="V174" s="300"/>
    </row>
    <row r="175" spans="3:23" x14ac:dyDescent="0.2">
      <c r="C175" s="563" t="s">
        <v>175</v>
      </c>
      <c r="D175" s="563"/>
      <c r="E175" s="563"/>
      <c r="H175" s="298">
        <v>374875.77</v>
      </c>
      <c r="I175" s="298">
        <v>347260.35000000003</v>
      </c>
      <c r="J175" s="298">
        <v>27615.420000000002</v>
      </c>
      <c r="K175" s="296"/>
      <c r="L175" s="298">
        <v>2568.2849259999998</v>
      </c>
      <c r="M175" s="298">
        <v>2561.5249259999996</v>
      </c>
      <c r="N175" s="298">
        <v>6.76</v>
      </c>
      <c r="O175" s="296"/>
      <c r="P175" s="298">
        <v>11404.33</v>
      </c>
      <c r="Q175" s="298">
        <v>11255.73</v>
      </c>
      <c r="R175" s="298">
        <v>148.6</v>
      </c>
      <c r="T175" s="134">
        <f t="shared" ref="T175:T178" si="20">H175+L175+P175</f>
        <v>388848.38492600003</v>
      </c>
      <c r="U175" s="134">
        <f t="shared" si="18"/>
        <v>361077.604926</v>
      </c>
      <c r="V175" s="134">
        <f t="shared" si="19"/>
        <v>27770.78</v>
      </c>
      <c r="W175" s="523"/>
    </row>
    <row r="176" spans="3:23" x14ac:dyDescent="0.2">
      <c r="C176" s="563" t="s">
        <v>176</v>
      </c>
      <c r="D176" s="563"/>
      <c r="E176" s="563"/>
      <c r="H176" s="298">
        <v>145432.46</v>
      </c>
      <c r="I176" s="298">
        <v>136951.83999999997</v>
      </c>
      <c r="J176" s="298">
        <v>8480.619999999999</v>
      </c>
      <c r="K176" s="296"/>
      <c r="L176" s="298">
        <v>19680.835339999998</v>
      </c>
      <c r="M176" s="298">
        <v>19568.77534</v>
      </c>
      <c r="N176" s="298">
        <v>112.06</v>
      </c>
      <c r="O176" s="296"/>
      <c r="P176" s="298">
        <v>2036.9649999999999</v>
      </c>
      <c r="Q176" s="298">
        <v>2032.4449999999999</v>
      </c>
      <c r="R176" s="298">
        <v>4.5199999999999996</v>
      </c>
      <c r="T176" s="134">
        <f t="shared" si="20"/>
        <v>167150.26033999998</v>
      </c>
      <c r="U176" s="134">
        <f t="shared" si="18"/>
        <v>158553.06033999997</v>
      </c>
      <c r="V176" s="134">
        <f t="shared" si="19"/>
        <v>8597.1999999999989</v>
      </c>
      <c r="W176" s="523"/>
    </row>
    <row r="177" spans="3:23" x14ac:dyDescent="0.2">
      <c r="C177" s="563" t="s">
        <v>177</v>
      </c>
      <c r="D177" s="563"/>
      <c r="E177" s="563"/>
      <c r="H177" s="298">
        <v>84300.34</v>
      </c>
      <c r="I177" s="298">
        <v>79000.91</v>
      </c>
      <c r="J177" s="298">
        <v>5299.4299999999994</v>
      </c>
      <c r="K177" s="296"/>
      <c r="L177" s="298">
        <v>27221.148804</v>
      </c>
      <c r="M177" s="298">
        <v>27101.608804</v>
      </c>
      <c r="N177" s="298">
        <v>119.53999999999999</v>
      </c>
      <c r="O177" s="296"/>
      <c r="P177" s="298">
        <v>1919.6399999999999</v>
      </c>
      <c r="Q177" s="298">
        <v>1579.6399999999999</v>
      </c>
      <c r="R177" s="298">
        <v>340</v>
      </c>
      <c r="T177" s="134">
        <f t="shared" si="20"/>
        <v>113441.12880399999</v>
      </c>
      <c r="U177" s="134">
        <f t="shared" si="18"/>
        <v>107682.15880400001</v>
      </c>
      <c r="V177" s="134">
        <f t="shared" si="19"/>
        <v>5758.9699999999993</v>
      </c>
      <c r="W177" s="523"/>
    </row>
    <row r="178" spans="3:23" x14ac:dyDescent="0.2">
      <c r="C178" s="563" t="s">
        <v>178</v>
      </c>
      <c r="D178" s="563"/>
      <c r="E178" s="563"/>
      <c r="H178" s="298">
        <v>82330.189999999988</v>
      </c>
      <c r="I178" s="298">
        <v>74315.549999999974</v>
      </c>
      <c r="J178" s="298">
        <v>8014.6399999999985</v>
      </c>
      <c r="K178" s="296"/>
      <c r="L178" s="298">
        <v>30967.164470000003</v>
      </c>
      <c r="M178" s="298">
        <v>29639.919669999999</v>
      </c>
      <c r="N178" s="298">
        <v>1327.2448000000002</v>
      </c>
      <c r="O178" s="296"/>
      <c r="P178" s="298">
        <v>1028.9000000000001</v>
      </c>
      <c r="Q178" s="298">
        <v>959.64</v>
      </c>
      <c r="R178" s="298">
        <v>69</v>
      </c>
      <c r="T178" s="134">
        <f t="shared" si="20"/>
        <v>114326.25446999999</v>
      </c>
      <c r="U178" s="134">
        <f t="shared" si="18"/>
        <v>104915.10966999998</v>
      </c>
      <c r="V178" s="134">
        <f t="shared" si="19"/>
        <v>9410.884799999998</v>
      </c>
      <c r="W178" s="523"/>
    </row>
    <row r="180" spans="3:23" x14ac:dyDescent="0.2">
      <c r="H180" s="324"/>
      <c r="L180" s="323"/>
    </row>
    <row r="181" spans="3:23" x14ac:dyDescent="0.2">
      <c r="H181" s="324"/>
    </row>
    <row r="182" spans="3:23" x14ac:dyDescent="0.2">
      <c r="H182" s="324"/>
    </row>
  </sheetData>
  <mergeCells count="21">
    <mergeCell ref="T3:V3"/>
    <mergeCell ref="C159:E159"/>
    <mergeCell ref="C161:E161"/>
    <mergeCell ref="C162:E162"/>
    <mergeCell ref="C163:E163"/>
    <mergeCell ref="C164:E164"/>
    <mergeCell ref="C166:E166"/>
    <mergeCell ref="C178:E178"/>
    <mergeCell ref="C168:E168"/>
    <mergeCell ref="C169:E169"/>
    <mergeCell ref="C170:E170"/>
    <mergeCell ref="C171:E171"/>
    <mergeCell ref="C173:E173"/>
    <mergeCell ref="C175:E175"/>
    <mergeCell ref="C176:E176"/>
    <mergeCell ref="C177:E177"/>
    <mergeCell ref="C1:R1"/>
    <mergeCell ref="H3:J3"/>
    <mergeCell ref="L3:N3"/>
    <mergeCell ref="P3:R3"/>
    <mergeCell ref="C158:E158"/>
  </mergeCells>
  <hyperlinks>
    <hyperlink ref="A62" location="'2009-10'!A160" display="Bottom" xr:uid="{00000000-0004-0000-0300-000000000000}"/>
  </hyperlinks>
  <printOptions horizontalCentered="1"/>
  <pageMargins left="0.25" right="0.25" top="0.75" bottom="0.75" header="0.3" footer="0.3"/>
  <pageSetup paperSize="9" scale="8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78"/>
  <sheetViews>
    <sheetView zoomScaleNormal="100" zoomScaleSheetLayoutView="100" workbookViewId="0">
      <pane xSplit="6" ySplit="4" topLeftCell="G5" activePane="bottomRight" state="frozen"/>
      <selection activeCell="B36" sqref="B36"/>
      <selection pane="topRight" activeCell="B36" sqref="B36"/>
      <selection pane="bottomLeft" activeCell="B36" sqref="B36"/>
      <selection pane="bottomRight" activeCell="J19" sqref="J19"/>
    </sheetView>
  </sheetViews>
  <sheetFormatPr defaultRowHeight="12.75" x14ac:dyDescent="0.2"/>
  <cols>
    <col min="1" max="1" width="9.140625" style="169"/>
    <col min="3" max="3" width="4.42578125" bestFit="1" customWidth="1"/>
    <col min="4" max="4" width="19" bestFit="1" customWidth="1"/>
    <col min="5" max="5" width="3" bestFit="1" customWidth="1"/>
    <col min="6" max="6" width="3" style="4" bestFit="1" customWidth="1"/>
    <col min="7" max="7" width="0.85546875" style="7" customWidth="1"/>
    <col min="8" max="8" width="8.7109375" style="2" bestFit="1" customWidth="1"/>
    <col min="9" max="9" width="9.42578125" style="2" bestFit="1" customWidth="1"/>
    <col min="10" max="10" width="8.42578125" style="2" bestFit="1" customWidth="1"/>
    <col min="11" max="11" width="0.85546875" style="3" customWidth="1"/>
    <col min="12" max="12" width="8.42578125" style="2" bestFit="1" customWidth="1"/>
    <col min="13" max="13" width="9.140625" style="2"/>
    <col min="14" max="14" width="8.42578125" style="2" bestFit="1" customWidth="1"/>
    <col min="15" max="15" width="0.85546875" style="3" customWidth="1"/>
    <col min="16" max="16" width="8.42578125" bestFit="1" customWidth="1"/>
    <col min="17" max="17" width="9.42578125" bestFit="1" customWidth="1"/>
    <col min="18" max="18" width="8.42578125" bestFit="1" customWidth="1"/>
    <col min="19" max="19" width="2.7109375" customWidth="1"/>
    <col min="23" max="23" width="2.7109375" customWidth="1"/>
    <col min="24" max="26" width="9.28515625" style="169" bestFit="1" customWidth="1"/>
    <col min="27" max="27" width="2.7109375" style="169" customWidth="1"/>
    <col min="28" max="29" width="9.140625" style="169" bestFit="1" customWidth="1"/>
    <col min="30" max="30" width="8.140625" style="169" bestFit="1" customWidth="1"/>
  </cols>
  <sheetData>
    <row r="1" spans="1:30" s="54" customFormat="1" ht="15.75" x14ac:dyDescent="0.25">
      <c r="A1" s="155"/>
      <c r="B1" s="6"/>
      <c r="C1" s="592" t="s">
        <v>280</v>
      </c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X1" s="447"/>
      <c r="Y1" s="447"/>
      <c r="Z1" s="447"/>
      <c r="AA1" s="447"/>
      <c r="AB1" s="447"/>
      <c r="AC1" s="447"/>
      <c r="AD1" s="447"/>
    </row>
    <row r="2" spans="1:30" s="48" customFormat="1" ht="15.75" x14ac:dyDescent="0.25">
      <c r="A2" s="320"/>
      <c r="B2" s="378"/>
      <c r="C2" s="53"/>
      <c r="D2" s="51"/>
      <c r="E2" s="51"/>
      <c r="F2" s="51"/>
      <c r="G2" s="50"/>
      <c r="H2" s="50"/>
      <c r="I2" s="50"/>
      <c r="J2" s="50"/>
      <c r="K2" s="51"/>
      <c r="L2" s="50"/>
      <c r="M2" s="50"/>
      <c r="N2" s="50"/>
      <c r="O2" s="51"/>
      <c r="P2" s="50"/>
      <c r="Q2" s="50"/>
      <c r="R2" s="50"/>
      <c r="X2" s="318"/>
      <c r="Y2" s="318"/>
      <c r="Z2" s="318"/>
      <c r="AA2" s="318"/>
      <c r="AB2" s="318"/>
      <c r="AC2" s="318"/>
      <c r="AD2" s="318"/>
    </row>
    <row r="3" spans="1:30" s="6" customFormat="1" ht="15.75" x14ac:dyDescent="0.25">
      <c r="A3" s="155"/>
      <c r="C3" s="156"/>
      <c r="D3" s="157"/>
      <c r="E3" s="51"/>
      <c r="F3" s="158"/>
      <c r="G3" s="159"/>
      <c r="H3" s="593" t="s">
        <v>209</v>
      </c>
      <c r="I3" s="594"/>
      <c r="J3" s="594"/>
      <c r="K3" s="158"/>
      <c r="L3" s="593" t="s">
        <v>210</v>
      </c>
      <c r="M3" s="595"/>
      <c r="N3" s="595"/>
      <c r="O3" s="158"/>
      <c r="P3" s="593" t="s">
        <v>211</v>
      </c>
      <c r="Q3" s="594"/>
      <c r="R3" s="594"/>
      <c r="T3" s="588" t="s">
        <v>339</v>
      </c>
      <c r="U3" s="589"/>
      <c r="V3" s="589"/>
      <c r="X3" s="590" t="s">
        <v>337</v>
      </c>
      <c r="Y3" s="590"/>
      <c r="Z3" s="590"/>
      <c r="AA3" s="155"/>
      <c r="AB3" s="591" t="s">
        <v>338</v>
      </c>
      <c r="AC3" s="591"/>
      <c r="AD3" s="591"/>
    </row>
    <row r="4" spans="1:30" ht="49.5" x14ac:dyDescent="0.2">
      <c r="A4" s="181" t="s">
        <v>276</v>
      </c>
      <c r="B4" s="458" t="s">
        <v>484</v>
      </c>
      <c r="C4" s="47" t="s">
        <v>169</v>
      </c>
      <c r="D4" s="46" t="s">
        <v>168</v>
      </c>
      <c r="E4" s="45" t="s">
        <v>167</v>
      </c>
      <c r="F4" s="44" t="s">
        <v>166</v>
      </c>
      <c r="G4" s="160"/>
      <c r="H4" s="161" t="s">
        <v>180</v>
      </c>
      <c r="I4" s="115" t="s">
        <v>257</v>
      </c>
      <c r="J4" s="162" t="s">
        <v>182</v>
      </c>
      <c r="K4" s="39"/>
      <c r="L4" s="161" t="s">
        <v>180</v>
      </c>
      <c r="M4" s="115" t="s">
        <v>257</v>
      </c>
      <c r="N4" s="162" t="s">
        <v>182</v>
      </c>
      <c r="O4" s="39"/>
      <c r="P4" s="161" t="s">
        <v>180</v>
      </c>
      <c r="Q4" s="115" t="s">
        <v>257</v>
      </c>
      <c r="R4" s="162" t="s">
        <v>182</v>
      </c>
      <c r="T4" s="161" t="s">
        <v>180</v>
      </c>
      <c r="U4" s="115" t="s">
        <v>257</v>
      </c>
      <c r="V4" s="162" t="s">
        <v>219</v>
      </c>
      <c r="X4" s="450" t="s">
        <v>334</v>
      </c>
      <c r="Y4" s="450" t="s">
        <v>335</v>
      </c>
      <c r="Z4" s="450" t="s">
        <v>336</v>
      </c>
      <c r="AA4" s="450"/>
      <c r="AB4" s="450"/>
      <c r="AC4" s="450"/>
      <c r="AD4" s="450"/>
    </row>
    <row r="5" spans="1:30" x14ac:dyDescent="0.2">
      <c r="A5" s="380" t="s">
        <v>341</v>
      </c>
      <c r="B5" s="456" t="s">
        <v>342</v>
      </c>
      <c r="C5" s="28">
        <v>60</v>
      </c>
      <c r="D5" s="27" t="s">
        <v>158</v>
      </c>
      <c r="E5" s="26" t="s">
        <v>3</v>
      </c>
      <c r="F5" s="25">
        <v>4</v>
      </c>
      <c r="G5" s="163"/>
      <c r="H5" s="123">
        <v>9584</v>
      </c>
      <c r="I5" s="123">
        <v>9484</v>
      </c>
      <c r="J5" s="123">
        <v>100</v>
      </c>
      <c r="K5" s="31"/>
      <c r="L5" s="123">
        <v>3015.87</v>
      </c>
      <c r="M5" s="123">
        <v>3015.87</v>
      </c>
      <c r="N5" s="123">
        <v>0</v>
      </c>
      <c r="O5" s="31"/>
      <c r="P5" s="123"/>
      <c r="Q5" s="123">
        <v>0</v>
      </c>
      <c r="R5" s="123"/>
      <c r="T5" s="283">
        <f>H5+L5+P5</f>
        <v>12599.869999999999</v>
      </c>
      <c r="U5" s="283">
        <f t="shared" ref="U5:V5" si="0">I5+M5+Q5</f>
        <v>12499.869999999999</v>
      </c>
      <c r="V5" s="283">
        <f t="shared" si="0"/>
        <v>100</v>
      </c>
      <c r="X5" s="155"/>
      <c r="Y5" s="155"/>
      <c r="Z5" s="155"/>
      <c r="AA5" s="155"/>
      <c r="AB5" s="283">
        <f t="shared" ref="AB5:AB68" si="1">T5+X5</f>
        <v>12599.869999999999</v>
      </c>
      <c r="AC5" s="283">
        <f t="shared" ref="AC5:AC68" si="2">U5+Y5</f>
        <v>12499.869999999999</v>
      </c>
      <c r="AD5" s="283">
        <f t="shared" ref="AD5:AD68" si="3">V5+Z5</f>
        <v>100</v>
      </c>
    </row>
    <row r="6" spans="1:30" x14ac:dyDescent="0.2">
      <c r="A6" s="380" t="s">
        <v>343</v>
      </c>
      <c r="B6" s="456" t="s">
        <v>344</v>
      </c>
      <c r="C6" s="28">
        <v>110</v>
      </c>
      <c r="D6" s="27" t="s">
        <v>157</v>
      </c>
      <c r="E6" s="26" t="s">
        <v>3</v>
      </c>
      <c r="F6" s="25">
        <v>4</v>
      </c>
      <c r="G6" s="163"/>
      <c r="H6" s="123">
        <v>2015.5</v>
      </c>
      <c r="I6" s="123">
        <v>1995.34</v>
      </c>
      <c r="J6" s="123">
        <v>20.16</v>
      </c>
      <c r="K6" s="31"/>
      <c r="L6" s="123">
        <v>1933.62</v>
      </c>
      <c r="M6" s="123">
        <v>1914.28</v>
      </c>
      <c r="N6" s="123">
        <v>19.34</v>
      </c>
      <c r="O6" s="31"/>
      <c r="P6" s="123"/>
      <c r="Q6" s="123">
        <v>0</v>
      </c>
      <c r="R6" s="123"/>
      <c r="T6" s="283">
        <f t="shared" ref="T6:T69" si="4">H6+L6+P6</f>
        <v>3949.12</v>
      </c>
      <c r="U6" s="283">
        <f t="shared" ref="U6:U69" si="5">I6+M6+Q6</f>
        <v>3909.62</v>
      </c>
      <c r="V6" s="283">
        <f t="shared" ref="V6:V69" si="6">J6+N6+R6</f>
        <v>39.5</v>
      </c>
      <c r="X6" s="448">
        <v>436.66</v>
      </c>
      <c r="Y6" s="448">
        <v>436</v>
      </c>
      <c r="Z6" s="448">
        <v>0</v>
      </c>
      <c r="AB6" s="283">
        <f t="shared" si="1"/>
        <v>4385.78</v>
      </c>
      <c r="AC6" s="283">
        <f t="shared" si="2"/>
        <v>4345.62</v>
      </c>
      <c r="AD6" s="283">
        <f t="shared" si="3"/>
        <v>39.5</v>
      </c>
    </row>
    <row r="7" spans="1:30" x14ac:dyDescent="0.2">
      <c r="A7" s="380" t="s">
        <v>345</v>
      </c>
      <c r="B7" s="456" t="s">
        <v>346</v>
      </c>
      <c r="C7" s="28">
        <v>150</v>
      </c>
      <c r="D7" s="27" t="s">
        <v>156</v>
      </c>
      <c r="E7" s="26" t="s">
        <v>8</v>
      </c>
      <c r="F7" s="25">
        <v>2</v>
      </c>
      <c r="G7" s="163"/>
      <c r="H7" s="123">
        <v>1808</v>
      </c>
      <c r="I7" s="123">
        <v>1808</v>
      </c>
      <c r="J7" s="123">
        <v>0</v>
      </c>
      <c r="K7" s="31"/>
      <c r="L7" s="123">
        <v>0</v>
      </c>
      <c r="M7" s="123">
        <v>0</v>
      </c>
      <c r="N7" s="123">
        <v>0</v>
      </c>
      <c r="O7" s="31"/>
      <c r="P7" s="123">
        <v>97.8</v>
      </c>
      <c r="Q7" s="123">
        <v>97.8</v>
      </c>
      <c r="R7" s="123">
        <v>0</v>
      </c>
      <c r="T7" s="283">
        <f t="shared" si="4"/>
        <v>1905.8</v>
      </c>
      <c r="U7" s="283">
        <f t="shared" si="5"/>
        <v>1905.8</v>
      </c>
      <c r="V7" s="283">
        <f t="shared" si="6"/>
        <v>0</v>
      </c>
      <c r="X7" s="448"/>
      <c r="Y7" s="448"/>
      <c r="Z7" s="448"/>
      <c r="AA7" s="448"/>
      <c r="AB7" s="283">
        <f t="shared" si="1"/>
        <v>1905.8</v>
      </c>
      <c r="AC7" s="283">
        <f t="shared" si="2"/>
        <v>1905.8</v>
      </c>
      <c r="AD7" s="283">
        <f t="shared" si="3"/>
        <v>0</v>
      </c>
    </row>
    <row r="8" spans="1:30" x14ac:dyDescent="0.2">
      <c r="A8" s="380" t="s">
        <v>347</v>
      </c>
      <c r="B8" s="456" t="s">
        <v>348</v>
      </c>
      <c r="C8" s="28">
        <v>200</v>
      </c>
      <c r="D8" s="27" t="s">
        <v>155</v>
      </c>
      <c r="E8" s="26" t="s">
        <v>8</v>
      </c>
      <c r="F8" s="25">
        <v>2</v>
      </c>
      <c r="G8" s="163"/>
      <c r="H8" s="123">
        <v>2864.5</v>
      </c>
      <c r="I8" s="123">
        <v>2864.5</v>
      </c>
      <c r="J8" s="123">
        <v>0</v>
      </c>
      <c r="K8" s="31"/>
      <c r="L8" s="123">
        <v>0</v>
      </c>
      <c r="M8" s="123">
        <v>0</v>
      </c>
      <c r="N8" s="123">
        <v>0</v>
      </c>
      <c r="O8" s="31"/>
      <c r="P8" s="123">
        <v>2864.5</v>
      </c>
      <c r="Q8" s="123">
        <v>2864.5</v>
      </c>
      <c r="R8" s="123">
        <v>0</v>
      </c>
      <c r="T8" s="283">
        <f t="shared" si="4"/>
        <v>5729</v>
      </c>
      <c r="U8" s="283">
        <f t="shared" si="5"/>
        <v>5729</v>
      </c>
      <c r="V8" s="283">
        <f t="shared" si="6"/>
        <v>0</v>
      </c>
      <c r="X8" s="448"/>
      <c r="Y8" s="448"/>
      <c r="Z8" s="448"/>
      <c r="AA8" s="448"/>
      <c r="AB8" s="283">
        <f t="shared" si="1"/>
        <v>5729</v>
      </c>
      <c r="AC8" s="283">
        <f t="shared" si="2"/>
        <v>5729</v>
      </c>
      <c r="AD8" s="283">
        <f t="shared" si="3"/>
        <v>0</v>
      </c>
    </row>
    <row r="9" spans="1:30" x14ac:dyDescent="0.2">
      <c r="A9" s="380" t="s">
        <v>349</v>
      </c>
      <c r="B9" s="456" t="s">
        <v>350</v>
      </c>
      <c r="C9" s="28">
        <v>250</v>
      </c>
      <c r="D9" s="27" t="s">
        <v>154</v>
      </c>
      <c r="E9" s="26" t="s">
        <v>11</v>
      </c>
      <c r="F9" s="25">
        <v>4</v>
      </c>
      <c r="G9" s="163"/>
      <c r="H9" s="123">
        <v>6686</v>
      </c>
      <c r="I9" s="123">
        <v>6681.6</v>
      </c>
      <c r="J9" s="123">
        <v>4.4000000000000004</v>
      </c>
      <c r="K9" s="31"/>
      <c r="L9" s="123">
        <v>1492.53</v>
      </c>
      <c r="M9" s="123">
        <v>1492.53</v>
      </c>
      <c r="N9" s="123">
        <v>0</v>
      </c>
      <c r="O9" s="31"/>
      <c r="P9" s="123"/>
      <c r="Q9" s="123">
        <v>0</v>
      </c>
      <c r="R9" s="123"/>
      <c r="T9" s="283">
        <f t="shared" si="4"/>
        <v>8178.53</v>
      </c>
      <c r="U9" s="283">
        <f t="shared" si="5"/>
        <v>8174.13</v>
      </c>
      <c r="V9" s="283">
        <f t="shared" si="6"/>
        <v>4.4000000000000004</v>
      </c>
      <c r="X9" s="448"/>
      <c r="Y9" s="448"/>
      <c r="Z9" s="448"/>
      <c r="AB9" s="283">
        <f t="shared" si="1"/>
        <v>8178.53</v>
      </c>
      <c r="AC9" s="283">
        <f t="shared" si="2"/>
        <v>8174.13</v>
      </c>
      <c r="AD9" s="283">
        <f t="shared" si="3"/>
        <v>4.4000000000000004</v>
      </c>
    </row>
    <row r="10" spans="1:30" x14ac:dyDescent="0.2">
      <c r="A10" s="380" t="s">
        <v>341</v>
      </c>
      <c r="B10" s="456" t="s">
        <v>351</v>
      </c>
      <c r="C10" s="28">
        <v>300</v>
      </c>
      <c r="D10" s="27" t="s">
        <v>153</v>
      </c>
      <c r="E10" s="26" t="s">
        <v>3</v>
      </c>
      <c r="F10" s="25">
        <v>9</v>
      </c>
      <c r="G10" s="163"/>
      <c r="H10" s="123">
        <v>0</v>
      </c>
      <c r="I10" s="123">
        <v>0</v>
      </c>
      <c r="J10" s="123">
        <v>0</v>
      </c>
      <c r="K10" s="31"/>
      <c r="L10" s="123">
        <v>110</v>
      </c>
      <c r="M10" s="123">
        <v>110</v>
      </c>
      <c r="N10" s="123">
        <v>0</v>
      </c>
      <c r="O10" s="31"/>
      <c r="P10" s="123"/>
      <c r="Q10" s="123">
        <v>0</v>
      </c>
      <c r="R10" s="123"/>
      <c r="T10" s="283">
        <f t="shared" si="4"/>
        <v>110</v>
      </c>
      <c r="U10" s="283">
        <f t="shared" si="5"/>
        <v>110</v>
      </c>
      <c r="V10" s="283">
        <f t="shared" si="6"/>
        <v>0</v>
      </c>
      <c r="X10" s="448"/>
      <c r="Y10" s="448"/>
      <c r="Z10" s="448"/>
      <c r="AA10" s="448"/>
      <c r="AB10" s="283">
        <f t="shared" si="1"/>
        <v>110</v>
      </c>
      <c r="AC10" s="283">
        <f t="shared" si="2"/>
        <v>110</v>
      </c>
      <c r="AD10" s="283">
        <f t="shared" si="3"/>
        <v>0</v>
      </c>
    </row>
    <row r="11" spans="1:30" x14ac:dyDescent="0.2">
      <c r="A11" s="380" t="s">
        <v>345</v>
      </c>
      <c r="B11" s="456" t="s">
        <v>352</v>
      </c>
      <c r="C11" s="28">
        <v>350</v>
      </c>
      <c r="D11" s="27" t="s">
        <v>152</v>
      </c>
      <c r="E11" s="26" t="s">
        <v>8</v>
      </c>
      <c r="F11" s="25">
        <v>3</v>
      </c>
      <c r="G11" s="163"/>
      <c r="H11" s="123">
        <v>21211.25</v>
      </c>
      <c r="I11" s="123">
        <v>20287.599999999999</v>
      </c>
      <c r="J11" s="123">
        <v>923.65</v>
      </c>
      <c r="K11" s="31"/>
      <c r="L11" s="123">
        <v>0</v>
      </c>
      <c r="M11" s="123">
        <v>0</v>
      </c>
      <c r="N11" s="123">
        <v>0</v>
      </c>
      <c r="O11" s="31"/>
      <c r="P11" s="123">
        <v>0</v>
      </c>
      <c r="Q11" s="123">
        <v>0</v>
      </c>
      <c r="R11" s="123">
        <v>0</v>
      </c>
      <c r="T11" s="283">
        <f t="shared" si="4"/>
        <v>21211.25</v>
      </c>
      <c r="U11" s="283">
        <f t="shared" si="5"/>
        <v>20287.599999999999</v>
      </c>
      <c r="V11" s="283">
        <f t="shared" si="6"/>
        <v>923.65</v>
      </c>
      <c r="X11" s="448"/>
      <c r="Y11" s="448"/>
      <c r="Z11" s="448"/>
      <c r="AA11" s="448"/>
      <c r="AB11" s="283">
        <f t="shared" si="1"/>
        <v>21211.25</v>
      </c>
      <c r="AC11" s="283">
        <f t="shared" si="2"/>
        <v>20287.599999999999</v>
      </c>
      <c r="AD11" s="283">
        <f t="shared" si="3"/>
        <v>923.65</v>
      </c>
    </row>
    <row r="12" spans="1:30" x14ac:dyDescent="0.2">
      <c r="A12" s="380" t="s">
        <v>353</v>
      </c>
      <c r="B12" s="456" t="s">
        <v>354</v>
      </c>
      <c r="C12" s="28">
        <v>470</v>
      </c>
      <c r="D12" s="27" t="s">
        <v>151</v>
      </c>
      <c r="E12" s="26" t="s">
        <v>3</v>
      </c>
      <c r="F12" s="25">
        <v>4</v>
      </c>
      <c r="G12" s="163"/>
      <c r="H12" s="123">
        <v>677.77</v>
      </c>
      <c r="I12" s="123">
        <v>674.39</v>
      </c>
      <c r="J12" s="123">
        <v>3.38</v>
      </c>
      <c r="K12" s="31"/>
      <c r="L12" s="123">
        <v>2481.7199999999998</v>
      </c>
      <c r="M12" s="123">
        <v>2481.7199999999998</v>
      </c>
      <c r="N12" s="123">
        <v>0</v>
      </c>
      <c r="O12" s="31"/>
      <c r="P12" s="123"/>
      <c r="Q12" s="123">
        <v>0</v>
      </c>
      <c r="R12" s="123"/>
      <c r="T12" s="283">
        <f t="shared" si="4"/>
        <v>3159.49</v>
      </c>
      <c r="U12" s="283">
        <f t="shared" si="5"/>
        <v>3156.1099999999997</v>
      </c>
      <c r="V12" s="283">
        <f t="shared" si="6"/>
        <v>3.38</v>
      </c>
      <c r="X12" s="448"/>
      <c r="Y12" s="448"/>
      <c r="Z12" s="448"/>
      <c r="AA12" s="448"/>
      <c r="AB12" s="283">
        <f t="shared" si="1"/>
        <v>3159.49</v>
      </c>
      <c r="AC12" s="283">
        <f t="shared" si="2"/>
        <v>3156.1099999999997</v>
      </c>
      <c r="AD12" s="283">
        <f t="shared" si="3"/>
        <v>3.38</v>
      </c>
    </row>
    <row r="13" spans="1:30" x14ac:dyDescent="0.2">
      <c r="A13" s="380" t="s">
        <v>347</v>
      </c>
      <c r="B13" s="456" t="s">
        <v>355</v>
      </c>
      <c r="C13" s="28">
        <v>500</v>
      </c>
      <c r="D13" s="27" t="s">
        <v>205</v>
      </c>
      <c r="E13" s="26" t="s">
        <v>8</v>
      </c>
      <c r="F13" s="25">
        <v>7</v>
      </c>
      <c r="G13" s="163"/>
      <c r="H13" s="123">
        <v>21342</v>
      </c>
      <c r="I13" s="123">
        <v>21287</v>
      </c>
      <c r="J13" s="123">
        <v>55</v>
      </c>
      <c r="K13" s="31"/>
      <c r="L13" s="123">
        <v>0</v>
      </c>
      <c r="M13" s="123">
        <v>0</v>
      </c>
      <c r="N13" s="123">
        <v>0</v>
      </c>
      <c r="O13" s="31"/>
      <c r="P13" s="123">
        <v>1893</v>
      </c>
      <c r="Q13" s="123">
        <v>1893</v>
      </c>
      <c r="R13" s="123">
        <v>0</v>
      </c>
      <c r="T13" s="283">
        <f t="shared" si="4"/>
        <v>23235</v>
      </c>
      <c r="U13" s="283">
        <f t="shared" si="5"/>
        <v>23180</v>
      </c>
      <c r="V13" s="283">
        <f t="shared" si="6"/>
        <v>55</v>
      </c>
      <c r="X13" s="448"/>
      <c r="Y13" s="448"/>
      <c r="Z13" s="448"/>
      <c r="AB13" s="283">
        <f t="shared" si="1"/>
        <v>23235</v>
      </c>
      <c r="AC13" s="283">
        <f t="shared" si="2"/>
        <v>23180</v>
      </c>
      <c r="AD13" s="283">
        <f t="shared" si="3"/>
        <v>55</v>
      </c>
    </row>
    <row r="14" spans="1:30" x14ac:dyDescent="0.2">
      <c r="A14" s="380" t="s">
        <v>356</v>
      </c>
      <c r="B14" s="456" t="s">
        <v>357</v>
      </c>
      <c r="C14" s="28">
        <v>550</v>
      </c>
      <c r="D14" s="27" t="s">
        <v>149</v>
      </c>
      <c r="E14" s="26" t="s">
        <v>3</v>
      </c>
      <c r="F14" s="25">
        <v>4</v>
      </c>
      <c r="G14" s="163"/>
      <c r="H14" s="123">
        <v>1925.62</v>
      </c>
      <c r="I14" s="123">
        <v>1925.62</v>
      </c>
      <c r="J14" s="123">
        <v>0</v>
      </c>
      <c r="K14" s="31"/>
      <c r="L14" s="123">
        <v>3520</v>
      </c>
      <c r="M14" s="123">
        <v>3520</v>
      </c>
      <c r="N14" s="123">
        <v>0</v>
      </c>
      <c r="O14" s="31"/>
      <c r="P14" s="123"/>
      <c r="Q14" s="123">
        <v>0</v>
      </c>
      <c r="R14" s="123"/>
      <c r="T14" s="283">
        <f t="shared" si="4"/>
        <v>5445.62</v>
      </c>
      <c r="U14" s="283">
        <f t="shared" si="5"/>
        <v>5445.62</v>
      </c>
      <c r="V14" s="283">
        <f t="shared" si="6"/>
        <v>0</v>
      </c>
      <c r="X14" s="448"/>
      <c r="Y14" s="448"/>
      <c r="Z14" s="448"/>
      <c r="AA14" s="448"/>
      <c r="AB14" s="283">
        <f t="shared" si="1"/>
        <v>5445.62</v>
      </c>
      <c r="AC14" s="283">
        <f t="shared" si="2"/>
        <v>5445.62</v>
      </c>
      <c r="AD14" s="283">
        <f t="shared" si="3"/>
        <v>0</v>
      </c>
    </row>
    <row r="15" spans="1:30" x14ac:dyDescent="0.2">
      <c r="A15" s="380" t="s">
        <v>358</v>
      </c>
      <c r="B15" s="456" t="s">
        <v>359</v>
      </c>
      <c r="C15" s="28">
        <v>600</v>
      </c>
      <c r="D15" s="27" t="s">
        <v>148</v>
      </c>
      <c r="E15" s="26" t="s">
        <v>11</v>
      </c>
      <c r="F15" s="25">
        <v>11</v>
      </c>
      <c r="G15" s="163"/>
      <c r="H15" s="123">
        <v>1683.38</v>
      </c>
      <c r="I15" s="123">
        <v>1585.38</v>
      </c>
      <c r="J15" s="123">
        <v>98</v>
      </c>
      <c r="K15" s="31"/>
      <c r="L15" s="123">
        <v>496.56</v>
      </c>
      <c r="M15" s="123">
        <v>496.56</v>
      </c>
      <c r="N15" s="123">
        <v>0</v>
      </c>
      <c r="O15" s="31"/>
      <c r="P15" s="123">
        <v>0</v>
      </c>
      <c r="Q15" s="123">
        <v>0</v>
      </c>
      <c r="R15" s="123">
        <v>0</v>
      </c>
      <c r="T15" s="283">
        <f t="shared" si="4"/>
        <v>2179.94</v>
      </c>
      <c r="U15" s="283">
        <f t="shared" si="5"/>
        <v>2081.94</v>
      </c>
      <c r="V15" s="283">
        <f t="shared" si="6"/>
        <v>98</v>
      </c>
      <c r="X15" s="448"/>
      <c r="Y15" s="448"/>
      <c r="Z15" s="448"/>
      <c r="AA15" s="448"/>
      <c r="AB15" s="283">
        <f t="shared" si="1"/>
        <v>2179.94</v>
      </c>
      <c r="AC15" s="283">
        <f t="shared" si="2"/>
        <v>2081.94</v>
      </c>
      <c r="AD15" s="283">
        <f t="shared" si="3"/>
        <v>98</v>
      </c>
    </row>
    <row r="16" spans="1:30" x14ac:dyDescent="0.2">
      <c r="A16" s="380" t="s">
        <v>341</v>
      </c>
      <c r="B16" s="456" t="s">
        <v>360</v>
      </c>
      <c r="C16" s="28">
        <v>650</v>
      </c>
      <c r="D16" s="27" t="s">
        <v>147</v>
      </c>
      <c r="E16" s="26" t="s">
        <v>3</v>
      </c>
      <c r="F16" s="25">
        <v>10</v>
      </c>
      <c r="G16" s="163"/>
      <c r="H16" s="123">
        <v>0</v>
      </c>
      <c r="I16" s="123">
        <v>0</v>
      </c>
      <c r="J16" s="123">
        <v>0</v>
      </c>
      <c r="K16" s="31"/>
      <c r="L16" s="123">
        <v>260</v>
      </c>
      <c r="M16" s="123">
        <v>260</v>
      </c>
      <c r="N16" s="123">
        <v>0</v>
      </c>
      <c r="O16" s="31"/>
      <c r="P16" s="123"/>
      <c r="Q16" s="123">
        <v>0</v>
      </c>
      <c r="R16" s="123"/>
      <c r="T16" s="283">
        <f t="shared" si="4"/>
        <v>260</v>
      </c>
      <c r="U16" s="283">
        <f t="shared" si="5"/>
        <v>260</v>
      </c>
      <c r="V16" s="283">
        <f t="shared" si="6"/>
        <v>0</v>
      </c>
      <c r="X16" s="448"/>
      <c r="Y16" s="448"/>
      <c r="Z16" s="448"/>
      <c r="AA16" s="448"/>
      <c r="AB16" s="283">
        <f t="shared" si="1"/>
        <v>260</v>
      </c>
      <c r="AC16" s="283">
        <f t="shared" si="2"/>
        <v>260</v>
      </c>
      <c r="AD16" s="283">
        <f t="shared" si="3"/>
        <v>0</v>
      </c>
    </row>
    <row r="17" spans="1:30" x14ac:dyDescent="0.2">
      <c r="A17" s="380" t="s">
        <v>347</v>
      </c>
      <c r="B17" s="456" t="s">
        <v>361</v>
      </c>
      <c r="C17" s="28">
        <v>750</v>
      </c>
      <c r="D17" s="27" t="s">
        <v>146</v>
      </c>
      <c r="E17" s="26" t="s">
        <v>8</v>
      </c>
      <c r="F17" s="25">
        <v>3</v>
      </c>
      <c r="G17" s="163"/>
      <c r="H17" s="123">
        <v>0</v>
      </c>
      <c r="I17" s="123">
        <v>0</v>
      </c>
      <c r="J17" s="123">
        <v>0</v>
      </c>
      <c r="K17" s="31"/>
      <c r="L17" s="123">
        <v>0</v>
      </c>
      <c r="M17" s="123">
        <v>0</v>
      </c>
      <c r="N17" s="123">
        <v>0</v>
      </c>
      <c r="O17" s="31"/>
      <c r="P17" s="123">
        <v>0</v>
      </c>
      <c r="Q17" s="123">
        <v>0</v>
      </c>
      <c r="R17" s="123">
        <v>0</v>
      </c>
      <c r="T17" s="283">
        <f t="shared" si="4"/>
        <v>0</v>
      </c>
      <c r="U17" s="283">
        <f t="shared" si="5"/>
        <v>0</v>
      </c>
      <c r="V17" s="283">
        <f t="shared" si="6"/>
        <v>0</v>
      </c>
      <c r="X17" s="448"/>
      <c r="Y17" s="448"/>
      <c r="Z17" s="448"/>
      <c r="AA17" s="448"/>
      <c r="AB17" s="283">
        <f t="shared" si="1"/>
        <v>0</v>
      </c>
      <c r="AC17" s="283">
        <f t="shared" si="2"/>
        <v>0</v>
      </c>
      <c r="AD17" s="283">
        <f t="shared" si="3"/>
        <v>0</v>
      </c>
    </row>
    <row r="18" spans="1:30" x14ac:dyDescent="0.2">
      <c r="A18" s="380" t="s">
        <v>362</v>
      </c>
      <c r="B18" s="456" t="s">
        <v>363</v>
      </c>
      <c r="C18" s="28">
        <v>800</v>
      </c>
      <c r="D18" s="27" t="s">
        <v>145</v>
      </c>
      <c r="E18" s="26" t="s">
        <v>3</v>
      </c>
      <c r="F18" s="25">
        <v>10</v>
      </c>
      <c r="G18" s="163"/>
      <c r="H18" s="123">
        <v>0</v>
      </c>
      <c r="I18" s="123">
        <v>0</v>
      </c>
      <c r="J18" s="123">
        <v>0</v>
      </c>
      <c r="K18" s="31"/>
      <c r="L18" s="123">
        <v>156</v>
      </c>
      <c r="M18" s="123">
        <v>156</v>
      </c>
      <c r="N18" s="123">
        <v>0</v>
      </c>
      <c r="O18" s="31"/>
      <c r="P18" s="123"/>
      <c r="Q18" s="123">
        <v>0</v>
      </c>
      <c r="R18" s="123"/>
      <c r="T18" s="283">
        <f t="shared" si="4"/>
        <v>156</v>
      </c>
      <c r="U18" s="283">
        <f t="shared" si="5"/>
        <v>156</v>
      </c>
      <c r="V18" s="283">
        <f t="shared" si="6"/>
        <v>0</v>
      </c>
      <c r="X18" s="448"/>
      <c r="Y18" s="448"/>
      <c r="Z18" s="448"/>
      <c r="AA18" s="448"/>
      <c r="AB18" s="283">
        <f t="shared" si="1"/>
        <v>156</v>
      </c>
      <c r="AC18" s="283">
        <f t="shared" si="2"/>
        <v>156</v>
      </c>
      <c r="AD18" s="283">
        <f t="shared" si="3"/>
        <v>0</v>
      </c>
    </row>
    <row r="19" spans="1:30" x14ac:dyDescent="0.2">
      <c r="A19" s="380" t="s">
        <v>353</v>
      </c>
      <c r="B19" s="456" t="s">
        <v>364</v>
      </c>
      <c r="C19" s="28">
        <v>850</v>
      </c>
      <c r="D19" s="27" t="s">
        <v>144</v>
      </c>
      <c r="E19" s="26" t="s">
        <v>3</v>
      </c>
      <c r="F19" s="25">
        <v>10</v>
      </c>
      <c r="G19" s="163"/>
      <c r="H19" s="123">
        <v>0</v>
      </c>
      <c r="I19" s="123">
        <v>0</v>
      </c>
      <c r="J19" s="123">
        <v>0</v>
      </c>
      <c r="K19" s="31"/>
      <c r="L19" s="123">
        <v>437</v>
      </c>
      <c r="M19" s="123">
        <v>437</v>
      </c>
      <c r="N19" s="123">
        <v>0</v>
      </c>
      <c r="O19" s="31"/>
      <c r="P19" s="123">
        <v>0</v>
      </c>
      <c r="Q19" s="123">
        <v>0</v>
      </c>
      <c r="R19" s="123">
        <v>0</v>
      </c>
      <c r="T19" s="283">
        <f t="shared" si="4"/>
        <v>437</v>
      </c>
      <c r="U19" s="283">
        <f t="shared" si="5"/>
        <v>437</v>
      </c>
      <c r="V19" s="283">
        <f t="shared" si="6"/>
        <v>0</v>
      </c>
      <c r="X19" s="448"/>
      <c r="Y19" s="448"/>
      <c r="Z19" s="448"/>
      <c r="AA19" s="448"/>
      <c r="AB19" s="283">
        <f t="shared" si="1"/>
        <v>437</v>
      </c>
      <c r="AC19" s="283">
        <f t="shared" si="2"/>
        <v>437</v>
      </c>
      <c r="AD19" s="283">
        <f t="shared" si="3"/>
        <v>0</v>
      </c>
    </row>
    <row r="20" spans="1:30" x14ac:dyDescent="0.2">
      <c r="A20" s="381" t="s">
        <v>365</v>
      </c>
      <c r="B20" s="456" t="s">
        <v>366</v>
      </c>
      <c r="C20" s="28">
        <v>900</v>
      </c>
      <c r="D20" s="27" t="s">
        <v>143</v>
      </c>
      <c r="E20" s="26" t="s">
        <v>11</v>
      </c>
      <c r="F20" s="25">
        <v>7</v>
      </c>
      <c r="G20" s="163"/>
      <c r="H20" s="123">
        <v>0</v>
      </c>
      <c r="I20" s="123">
        <v>0</v>
      </c>
      <c r="J20" s="123">
        <v>0</v>
      </c>
      <c r="K20" s="31"/>
      <c r="L20" s="123">
        <v>5565.31</v>
      </c>
      <c r="M20" s="123">
        <v>5565.31</v>
      </c>
      <c r="N20" s="123">
        <v>0</v>
      </c>
      <c r="O20" s="31"/>
      <c r="P20" s="123">
        <v>2678.66</v>
      </c>
      <c r="Q20" s="123">
        <v>2678.66</v>
      </c>
      <c r="R20" s="123">
        <v>0</v>
      </c>
      <c r="T20" s="283">
        <f t="shared" si="4"/>
        <v>8243.9700000000012</v>
      </c>
      <c r="U20" s="283">
        <f t="shared" si="5"/>
        <v>8243.9700000000012</v>
      </c>
      <c r="V20" s="283">
        <f t="shared" si="6"/>
        <v>0</v>
      </c>
      <c r="X20" s="448"/>
      <c r="Y20" s="448"/>
      <c r="Z20" s="448"/>
      <c r="AA20" s="448"/>
      <c r="AB20" s="283">
        <f t="shared" si="1"/>
        <v>8243.9700000000012</v>
      </c>
      <c r="AC20" s="283">
        <f t="shared" si="2"/>
        <v>8243.9700000000012</v>
      </c>
      <c r="AD20" s="283">
        <f t="shared" si="3"/>
        <v>0</v>
      </c>
    </row>
    <row r="21" spans="1:30" x14ac:dyDescent="0.2">
      <c r="A21" s="380" t="s">
        <v>353</v>
      </c>
      <c r="B21" s="456" t="s">
        <v>367</v>
      </c>
      <c r="C21" s="28">
        <v>950</v>
      </c>
      <c r="D21" s="27" t="s">
        <v>142</v>
      </c>
      <c r="E21" s="26" t="s">
        <v>3</v>
      </c>
      <c r="F21" s="25">
        <v>9</v>
      </c>
      <c r="G21" s="163"/>
      <c r="H21" s="123">
        <v>0</v>
      </c>
      <c r="I21" s="123">
        <v>0</v>
      </c>
      <c r="J21" s="123">
        <v>0</v>
      </c>
      <c r="K21" s="31"/>
      <c r="L21" s="123">
        <v>0</v>
      </c>
      <c r="M21" s="123">
        <v>0</v>
      </c>
      <c r="N21" s="123">
        <v>0</v>
      </c>
      <c r="O21" s="31"/>
      <c r="P21" s="123"/>
      <c r="Q21" s="123">
        <v>0</v>
      </c>
      <c r="R21" s="123"/>
      <c r="T21" s="283">
        <f t="shared" si="4"/>
        <v>0</v>
      </c>
      <c r="U21" s="283">
        <f t="shared" si="5"/>
        <v>0</v>
      </c>
      <c r="V21" s="283">
        <f t="shared" si="6"/>
        <v>0</v>
      </c>
      <c r="X21" s="448"/>
      <c r="Y21" s="448"/>
      <c r="Z21" s="448"/>
      <c r="AA21" s="448"/>
      <c r="AB21" s="283">
        <f t="shared" si="1"/>
        <v>0</v>
      </c>
      <c r="AC21" s="283">
        <f t="shared" si="2"/>
        <v>0</v>
      </c>
      <c r="AD21" s="283">
        <f t="shared" si="3"/>
        <v>0</v>
      </c>
    </row>
    <row r="22" spans="1:30" x14ac:dyDescent="0.2">
      <c r="A22" s="380" t="s">
        <v>356</v>
      </c>
      <c r="B22" s="456" t="s">
        <v>368</v>
      </c>
      <c r="C22" s="28">
        <v>1000</v>
      </c>
      <c r="D22" s="27" t="s">
        <v>141</v>
      </c>
      <c r="E22" s="26" t="s">
        <v>3</v>
      </c>
      <c r="F22" s="25">
        <v>9</v>
      </c>
      <c r="G22" s="163"/>
      <c r="H22" s="123">
        <v>0</v>
      </c>
      <c r="I22" s="123">
        <v>0</v>
      </c>
      <c r="J22" s="123">
        <v>0</v>
      </c>
      <c r="K22" s="31"/>
      <c r="L22" s="123">
        <v>46.8</v>
      </c>
      <c r="M22" s="123">
        <v>46.8</v>
      </c>
      <c r="N22" s="123">
        <v>0</v>
      </c>
      <c r="O22" s="31"/>
      <c r="P22" s="123"/>
      <c r="Q22" s="123">
        <v>0</v>
      </c>
      <c r="R22" s="123"/>
      <c r="T22" s="283">
        <f t="shared" si="4"/>
        <v>46.8</v>
      </c>
      <c r="U22" s="283">
        <f t="shared" si="5"/>
        <v>46.8</v>
      </c>
      <c r="V22" s="283">
        <f t="shared" si="6"/>
        <v>0</v>
      </c>
      <c r="X22" s="448"/>
      <c r="Y22" s="448"/>
      <c r="Z22" s="448"/>
      <c r="AA22" s="448"/>
      <c r="AB22" s="283">
        <f t="shared" si="1"/>
        <v>46.8</v>
      </c>
      <c r="AC22" s="283">
        <f t="shared" si="2"/>
        <v>46.8</v>
      </c>
      <c r="AD22" s="283">
        <f t="shared" si="3"/>
        <v>0</v>
      </c>
    </row>
    <row r="23" spans="1:30" x14ac:dyDescent="0.2">
      <c r="A23" s="380" t="s">
        <v>356</v>
      </c>
      <c r="B23" s="456" t="s">
        <v>369</v>
      </c>
      <c r="C23" s="28">
        <v>1050</v>
      </c>
      <c r="D23" s="27" t="s">
        <v>140</v>
      </c>
      <c r="E23" s="26" t="s">
        <v>3</v>
      </c>
      <c r="F23" s="25">
        <v>9</v>
      </c>
      <c r="G23" s="163"/>
      <c r="H23" s="123">
        <v>0</v>
      </c>
      <c r="I23" s="123">
        <v>0</v>
      </c>
      <c r="J23" s="123">
        <v>0</v>
      </c>
      <c r="K23" s="31"/>
      <c r="L23" s="123">
        <v>0</v>
      </c>
      <c r="M23" s="123">
        <v>0</v>
      </c>
      <c r="N23" s="123">
        <v>0</v>
      </c>
      <c r="O23" s="31"/>
      <c r="P23" s="123"/>
      <c r="Q23" s="123">
        <v>0</v>
      </c>
      <c r="R23" s="123"/>
      <c r="T23" s="283">
        <f t="shared" si="4"/>
        <v>0</v>
      </c>
      <c r="U23" s="283">
        <f t="shared" si="5"/>
        <v>0</v>
      </c>
      <c r="V23" s="283">
        <f t="shared" si="6"/>
        <v>0</v>
      </c>
      <c r="X23" s="448"/>
      <c r="Y23" s="448"/>
      <c r="Z23" s="448"/>
      <c r="AA23" s="448"/>
      <c r="AB23" s="283">
        <f t="shared" si="1"/>
        <v>0</v>
      </c>
      <c r="AC23" s="283">
        <f t="shared" si="2"/>
        <v>0</v>
      </c>
      <c r="AD23" s="283">
        <f t="shared" si="3"/>
        <v>0</v>
      </c>
    </row>
    <row r="24" spans="1:30" x14ac:dyDescent="0.2">
      <c r="A24" s="380" t="s">
        <v>345</v>
      </c>
      <c r="B24" s="456" t="s">
        <v>370</v>
      </c>
      <c r="C24" s="28">
        <v>1100</v>
      </c>
      <c r="D24" s="27" t="s">
        <v>139</v>
      </c>
      <c r="E24" s="26" t="s">
        <v>8</v>
      </c>
      <c r="F24" s="25">
        <v>2</v>
      </c>
      <c r="G24" s="163"/>
      <c r="H24" s="123">
        <v>1529</v>
      </c>
      <c r="I24" s="123">
        <v>1074</v>
      </c>
      <c r="J24" s="123">
        <v>455</v>
      </c>
      <c r="K24" s="31"/>
      <c r="L24" s="123">
        <v>6</v>
      </c>
      <c r="M24" s="123">
        <v>6</v>
      </c>
      <c r="N24" s="123">
        <v>0</v>
      </c>
      <c r="O24" s="31"/>
      <c r="P24" s="123">
        <v>0</v>
      </c>
      <c r="Q24" s="123">
        <v>0</v>
      </c>
      <c r="R24" s="123">
        <v>0</v>
      </c>
      <c r="T24" s="283">
        <f t="shared" si="4"/>
        <v>1535</v>
      </c>
      <c r="U24" s="283">
        <f t="shared" si="5"/>
        <v>1080</v>
      </c>
      <c r="V24" s="283">
        <f t="shared" si="6"/>
        <v>455</v>
      </c>
      <c r="X24" s="448"/>
      <c r="Y24" s="448"/>
      <c r="Z24" s="448"/>
      <c r="AA24" s="448"/>
      <c r="AB24" s="283">
        <f t="shared" si="1"/>
        <v>1535</v>
      </c>
      <c r="AC24" s="283">
        <f t="shared" si="2"/>
        <v>1080</v>
      </c>
      <c r="AD24" s="283">
        <f t="shared" si="3"/>
        <v>455</v>
      </c>
    </row>
    <row r="25" spans="1:30" x14ac:dyDescent="0.2">
      <c r="A25" s="380" t="s">
        <v>353</v>
      </c>
      <c r="B25" s="456" t="s">
        <v>371</v>
      </c>
      <c r="C25" s="28">
        <v>1150</v>
      </c>
      <c r="D25" s="27" t="s">
        <v>138</v>
      </c>
      <c r="E25" s="26" t="s">
        <v>3</v>
      </c>
      <c r="F25" s="25">
        <v>9</v>
      </c>
      <c r="G25" s="163"/>
      <c r="H25" s="123">
        <v>0</v>
      </c>
      <c r="I25" s="123">
        <v>0</v>
      </c>
      <c r="J25" s="123">
        <v>0</v>
      </c>
      <c r="K25" s="31"/>
      <c r="L25" s="123">
        <v>0</v>
      </c>
      <c r="M25" s="123">
        <v>0</v>
      </c>
      <c r="N25" s="123">
        <v>0</v>
      </c>
      <c r="O25" s="31"/>
      <c r="P25" s="123">
        <v>6</v>
      </c>
      <c r="Q25" s="123">
        <v>6</v>
      </c>
      <c r="R25" s="123">
        <v>0</v>
      </c>
      <c r="T25" s="283">
        <f t="shared" si="4"/>
        <v>6</v>
      </c>
      <c r="U25" s="283">
        <f t="shared" si="5"/>
        <v>6</v>
      </c>
      <c r="V25" s="283">
        <f t="shared" si="6"/>
        <v>0</v>
      </c>
      <c r="X25" s="448"/>
      <c r="Y25" s="448"/>
      <c r="Z25" s="448"/>
      <c r="AA25" s="448"/>
      <c r="AB25" s="283">
        <f t="shared" si="1"/>
        <v>6</v>
      </c>
      <c r="AC25" s="283">
        <f t="shared" si="2"/>
        <v>6</v>
      </c>
      <c r="AD25" s="283">
        <f t="shared" si="3"/>
        <v>0</v>
      </c>
    </row>
    <row r="26" spans="1:30" x14ac:dyDescent="0.2">
      <c r="A26" s="380" t="s">
        <v>353</v>
      </c>
      <c r="B26" s="456" t="s">
        <v>372</v>
      </c>
      <c r="C26" s="28">
        <v>1200</v>
      </c>
      <c r="D26" s="27" t="s">
        <v>137</v>
      </c>
      <c r="E26" s="26" t="s">
        <v>3</v>
      </c>
      <c r="F26" s="25">
        <v>9</v>
      </c>
      <c r="G26" s="163"/>
      <c r="H26" s="123">
        <v>0</v>
      </c>
      <c r="I26" s="123">
        <v>0</v>
      </c>
      <c r="J26" s="123">
        <v>0</v>
      </c>
      <c r="K26" s="31"/>
      <c r="L26" s="123">
        <v>0</v>
      </c>
      <c r="M26" s="123">
        <v>0</v>
      </c>
      <c r="N26" s="123">
        <v>0</v>
      </c>
      <c r="O26" s="31"/>
      <c r="P26" s="123">
        <v>0</v>
      </c>
      <c r="Q26" s="123">
        <v>0</v>
      </c>
      <c r="R26" s="123">
        <v>0</v>
      </c>
      <c r="T26" s="283">
        <f t="shared" si="4"/>
        <v>0</v>
      </c>
      <c r="U26" s="283">
        <f t="shared" si="5"/>
        <v>0</v>
      </c>
      <c r="V26" s="283">
        <f t="shared" si="6"/>
        <v>0</v>
      </c>
      <c r="X26" s="448"/>
      <c r="Y26" s="448"/>
      <c r="Z26" s="448"/>
      <c r="AB26" s="283">
        <f t="shared" si="1"/>
        <v>0</v>
      </c>
      <c r="AC26" s="283">
        <f t="shared" si="2"/>
        <v>0</v>
      </c>
      <c r="AD26" s="283">
        <f t="shared" si="3"/>
        <v>0</v>
      </c>
    </row>
    <row r="27" spans="1:30" x14ac:dyDescent="0.2">
      <c r="A27" s="380" t="s">
        <v>353</v>
      </c>
      <c r="B27" s="456" t="s">
        <v>373</v>
      </c>
      <c r="C27" s="28">
        <v>1250</v>
      </c>
      <c r="D27" s="27" t="s">
        <v>136</v>
      </c>
      <c r="E27" s="26" t="s">
        <v>3</v>
      </c>
      <c r="F27" s="25">
        <v>4</v>
      </c>
      <c r="G27" s="163"/>
      <c r="H27" s="123">
        <v>1375.89</v>
      </c>
      <c r="I27" s="123">
        <v>825.8900000000001</v>
      </c>
      <c r="J27" s="123">
        <v>550</v>
      </c>
      <c r="K27" s="31"/>
      <c r="L27" s="123">
        <v>3722.2</v>
      </c>
      <c r="M27" s="123">
        <v>2234.1999999999998</v>
      </c>
      <c r="N27" s="123">
        <v>1488</v>
      </c>
      <c r="O27" s="31"/>
      <c r="P27" s="123"/>
      <c r="Q27" s="123">
        <v>0</v>
      </c>
      <c r="R27" s="123"/>
      <c r="T27" s="283">
        <f t="shared" si="4"/>
        <v>5098.09</v>
      </c>
      <c r="U27" s="283">
        <f t="shared" si="5"/>
        <v>3060.09</v>
      </c>
      <c r="V27" s="283">
        <f t="shared" si="6"/>
        <v>2038</v>
      </c>
      <c r="X27" s="448">
        <v>673.46</v>
      </c>
      <c r="Y27" s="448">
        <v>673</v>
      </c>
      <c r="Z27" s="448">
        <v>0</v>
      </c>
      <c r="AA27" s="448"/>
      <c r="AB27" s="283">
        <f t="shared" si="1"/>
        <v>5771.55</v>
      </c>
      <c r="AC27" s="283">
        <f t="shared" si="2"/>
        <v>3733.09</v>
      </c>
      <c r="AD27" s="283">
        <f t="shared" si="3"/>
        <v>2038</v>
      </c>
    </row>
    <row r="28" spans="1:30" x14ac:dyDescent="0.2">
      <c r="A28" s="380" t="s">
        <v>345</v>
      </c>
      <c r="B28" s="456" t="s">
        <v>374</v>
      </c>
      <c r="C28" s="28">
        <v>1300</v>
      </c>
      <c r="D28" s="27" t="s">
        <v>135</v>
      </c>
      <c r="E28" s="26" t="s">
        <v>8</v>
      </c>
      <c r="F28" s="25">
        <v>2</v>
      </c>
      <c r="G28" s="163"/>
      <c r="H28" s="123">
        <v>2561.69</v>
      </c>
      <c r="I28" s="123">
        <v>2561.69</v>
      </c>
      <c r="J28" s="123">
        <v>0</v>
      </c>
      <c r="K28" s="31"/>
      <c r="L28" s="123">
        <v>0</v>
      </c>
      <c r="M28" s="123">
        <v>0</v>
      </c>
      <c r="N28" s="123">
        <v>0</v>
      </c>
      <c r="O28" s="31"/>
      <c r="P28" s="123">
        <v>0</v>
      </c>
      <c r="Q28" s="123">
        <v>0</v>
      </c>
      <c r="R28" s="123">
        <v>0</v>
      </c>
      <c r="T28" s="283">
        <f t="shared" si="4"/>
        <v>2561.69</v>
      </c>
      <c r="U28" s="283">
        <f t="shared" si="5"/>
        <v>2561.69</v>
      </c>
      <c r="V28" s="283">
        <f t="shared" si="6"/>
        <v>0</v>
      </c>
      <c r="X28" s="448"/>
      <c r="Y28" s="448"/>
      <c r="Z28" s="448"/>
      <c r="AA28" s="448"/>
      <c r="AB28" s="283">
        <f t="shared" si="1"/>
        <v>2561.69</v>
      </c>
      <c r="AC28" s="283">
        <f t="shared" si="2"/>
        <v>2561.69</v>
      </c>
      <c r="AD28" s="283">
        <f t="shared" si="3"/>
        <v>0</v>
      </c>
    </row>
    <row r="29" spans="1:30" x14ac:dyDescent="0.2">
      <c r="A29" s="380" t="s">
        <v>349</v>
      </c>
      <c r="B29" s="456" t="s">
        <v>375</v>
      </c>
      <c r="C29" s="28">
        <v>1350</v>
      </c>
      <c r="D29" s="27" t="s">
        <v>134</v>
      </c>
      <c r="E29" s="26" t="s">
        <v>11</v>
      </c>
      <c r="F29" s="25">
        <v>4</v>
      </c>
      <c r="G29" s="163"/>
      <c r="H29" s="123">
        <v>4323</v>
      </c>
      <c r="I29" s="123">
        <v>4323</v>
      </c>
      <c r="J29" s="123">
        <v>0</v>
      </c>
      <c r="K29" s="31"/>
      <c r="L29" s="123">
        <v>3487.95</v>
      </c>
      <c r="M29" s="123">
        <v>3487.95</v>
      </c>
      <c r="N29" s="123">
        <v>0</v>
      </c>
      <c r="O29" s="31"/>
      <c r="P29" s="123">
        <v>0</v>
      </c>
      <c r="Q29" s="123">
        <v>0</v>
      </c>
      <c r="R29" s="123">
        <v>0</v>
      </c>
      <c r="T29" s="283">
        <f t="shared" si="4"/>
        <v>7810.95</v>
      </c>
      <c r="U29" s="283">
        <f t="shared" si="5"/>
        <v>7810.95</v>
      </c>
      <c r="V29" s="283">
        <f t="shared" si="6"/>
        <v>0</v>
      </c>
      <c r="X29" s="448"/>
      <c r="Y29" s="448"/>
      <c r="Z29" s="448"/>
      <c r="AB29" s="283">
        <f t="shared" si="1"/>
        <v>7810.95</v>
      </c>
      <c r="AC29" s="283">
        <f t="shared" si="2"/>
        <v>7810.95</v>
      </c>
      <c r="AD29" s="283">
        <f t="shared" si="3"/>
        <v>0</v>
      </c>
    </row>
    <row r="30" spans="1:30" x14ac:dyDescent="0.2">
      <c r="A30" s="380" t="s">
        <v>353</v>
      </c>
      <c r="B30" s="456" t="s">
        <v>376</v>
      </c>
      <c r="C30" s="28">
        <v>1400</v>
      </c>
      <c r="D30" s="27" t="s">
        <v>133</v>
      </c>
      <c r="E30" s="26" t="s">
        <v>3</v>
      </c>
      <c r="F30" s="25">
        <v>11</v>
      </c>
      <c r="G30" s="163"/>
      <c r="H30" s="123">
        <v>0</v>
      </c>
      <c r="I30" s="123">
        <v>0</v>
      </c>
      <c r="J30" s="123">
        <v>0</v>
      </c>
      <c r="K30" s="31"/>
      <c r="L30" s="123">
        <v>151.88999999999999</v>
      </c>
      <c r="M30" s="123">
        <v>151.88999999999999</v>
      </c>
      <c r="N30" s="123">
        <v>0</v>
      </c>
      <c r="O30" s="31"/>
      <c r="P30" s="123">
        <v>3.13</v>
      </c>
      <c r="Q30" s="123">
        <v>3.13</v>
      </c>
      <c r="R30" s="123">
        <v>0</v>
      </c>
      <c r="T30" s="283">
        <f t="shared" si="4"/>
        <v>155.01999999999998</v>
      </c>
      <c r="U30" s="283">
        <f t="shared" si="5"/>
        <v>155.01999999999998</v>
      </c>
      <c r="V30" s="283">
        <f t="shared" si="6"/>
        <v>0</v>
      </c>
      <c r="X30" s="448"/>
      <c r="Y30" s="448"/>
      <c r="Z30" s="448"/>
      <c r="AA30" s="448"/>
      <c r="AB30" s="283">
        <f t="shared" si="1"/>
        <v>155.01999999999998</v>
      </c>
      <c r="AC30" s="283">
        <f t="shared" si="2"/>
        <v>155.01999999999998</v>
      </c>
      <c r="AD30" s="283">
        <f t="shared" si="3"/>
        <v>0</v>
      </c>
    </row>
    <row r="31" spans="1:30" x14ac:dyDescent="0.2">
      <c r="A31" s="380" t="s">
        <v>377</v>
      </c>
      <c r="B31" s="456" t="s">
        <v>378</v>
      </c>
      <c r="C31" s="28">
        <v>1450</v>
      </c>
      <c r="D31" s="27" t="s">
        <v>132</v>
      </c>
      <c r="E31" s="26" t="s">
        <v>8</v>
      </c>
      <c r="F31" s="25">
        <v>6</v>
      </c>
      <c r="G31" s="163"/>
      <c r="H31" s="123">
        <v>8978</v>
      </c>
      <c r="I31" s="123">
        <v>8891.61</v>
      </c>
      <c r="J31" s="123">
        <v>86.39</v>
      </c>
      <c r="K31" s="31"/>
      <c r="L31" s="123">
        <v>0</v>
      </c>
      <c r="M31" s="123">
        <v>0</v>
      </c>
      <c r="N31" s="123">
        <v>0</v>
      </c>
      <c r="O31" s="31"/>
      <c r="P31" s="123">
        <v>0</v>
      </c>
      <c r="Q31" s="123">
        <v>0</v>
      </c>
      <c r="R31" s="123">
        <v>0</v>
      </c>
      <c r="T31" s="283">
        <f t="shared" si="4"/>
        <v>8978</v>
      </c>
      <c r="U31" s="283">
        <f t="shared" si="5"/>
        <v>8891.61</v>
      </c>
      <c r="V31" s="283">
        <f t="shared" si="6"/>
        <v>86.39</v>
      </c>
      <c r="X31" s="448"/>
      <c r="Y31" s="448"/>
      <c r="Z31" s="448"/>
      <c r="AA31" s="448"/>
      <c r="AB31" s="283">
        <f t="shared" si="1"/>
        <v>8978</v>
      </c>
      <c r="AC31" s="283">
        <f t="shared" si="2"/>
        <v>8891.61</v>
      </c>
      <c r="AD31" s="283">
        <f t="shared" si="3"/>
        <v>86.39</v>
      </c>
    </row>
    <row r="32" spans="1:30" x14ac:dyDescent="0.2">
      <c r="A32" s="380" t="s">
        <v>377</v>
      </c>
      <c r="B32" s="456" t="s">
        <v>379</v>
      </c>
      <c r="C32" s="28">
        <v>1500</v>
      </c>
      <c r="D32" s="27" t="s">
        <v>131</v>
      </c>
      <c r="E32" s="26" t="s">
        <v>8</v>
      </c>
      <c r="F32" s="25">
        <v>7</v>
      </c>
      <c r="G32" s="163"/>
      <c r="H32" s="123">
        <v>17606</v>
      </c>
      <c r="I32" s="123">
        <v>16557</v>
      </c>
      <c r="J32" s="123">
        <v>1049</v>
      </c>
      <c r="K32" s="31"/>
      <c r="L32" s="123">
        <v>0</v>
      </c>
      <c r="M32" s="123">
        <v>0</v>
      </c>
      <c r="N32" s="123">
        <v>0</v>
      </c>
      <c r="O32" s="31"/>
      <c r="P32" s="123">
        <v>0</v>
      </c>
      <c r="Q32" s="123">
        <v>0</v>
      </c>
      <c r="R32" s="123">
        <v>0</v>
      </c>
      <c r="T32" s="283">
        <f t="shared" si="4"/>
        <v>17606</v>
      </c>
      <c r="U32" s="283">
        <f t="shared" si="5"/>
        <v>16557</v>
      </c>
      <c r="V32" s="283">
        <f t="shared" si="6"/>
        <v>1049</v>
      </c>
      <c r="X32" s="448"/>
      <c r="Y32" s="448"/>
      <c r="Z32" s="448"/>
      <c r="AA32" s="448"/>
      <c r="AB32" s="283">
        <f t="shared" si="1"/>
        <v>17606</v>
      </c>
      <c r="AC32" s="283">
        <f t="shared" si="2"/>
        <v>16557</v>
      </c>
      <c r="AD32" s="283">
        <f t="shared" si="3"/>
        <v>1049</v>
      </c>
    </row>
    <row r="33" spans="1:30" x14ac:dyDescent="0.2">
      <c r="A33" s="380" t="s">
        <v>345</v>
      </c>
      <c r="B33" s="456" t="s">
        <v>380</v>
      </c>
      <c r="C33" s="28">
        <v>1520</v>
      </c>
      <c r="D33" s="27" t="s">
        <v>130</v>
      </c>
      <c r="E33" s="26" t="s">
        <v>8</v>
      </c>
      <c r="F33" s="25">
        <v>2</v>
      </c>
      <c r="G33" s="163"/>
      <c r="H33" s="123">
        <v>5184.46</v>
      </c>
      <c r="I33" s="123">
        <v>5132.46</v>
      </c>
      <c r="J33" s="123">
        <v>52</v>
      </c>
      <c r="K33" s="31"/>
      <c r="L33" s="123">
        <v>0</v>
      </c>
      <c r="M33" s="123">
        <v>0</v>
      </c>
      <c r="N33" s="123">
        <v>0</v>
      </c>
      <c r="O33" s="31"/>
      <c r="P33" s="123">
        <v>203</v>
      </c>
      <c r="Q33" s="123">
        <v>203</v>
      </c>
      <c r="R33" s="123">
        <v>0</v>
      </c>
      <c r="T33" s="283">
        <f t="shared" si="4"/>
        <v>5387.46</v>
      </c>
      <c r="U33" s="283">
        <f t="shared" si="5"/>
        <v>5335.46</v>
      </c>
      <c r="V33" s="283">
        <f t="shared" si="6"/>
        <v>52</v>
      </c>
      <c r="X33" s="448"/>
      <c r="Y33" s="448"/>
      <c r="Z33" s="448"/>
      <c r="AA33" s="448"/>
      <c r="AB33" s="283">
        <f t="shared" si="1"/>
        <v>5387.46</v>
      </c>
      <c r="AC33" s="283">
        <f t="shared" si="2"/>
        <v>5335.46</v>
      </c>
      <c r="AD33" s="283">
        <f t="shared" si="3"/>
        <v>52</v>
      </c>
    </row>
    <row r="34" spans="1:30" x14ac:dyDescent="0.2">
      <c r="A34" s="380" t="s">
        <v>345</v>
      </c>
      <c r="B34" s="456" t="s">
        <v>352</v>
      </c>
      <c r="C34" s="28">
        <v>1550</v>
      </c>
      <c r="D34" s="27" t="s">
        <v>129</v>
      </c>
      <c r="E34" s="26" t="s">
        <v>8</v>
      </c>
      <c r="F34" s="25">
        <v>3</v>
      </c>
      <c r="G34" s="163"/>
      <c r="H34" s="123">
        <v>10838</v>
      </c>
      <c r="I34" s="123">
        <v>10838</v>
      </c>
      <c r="J34" s="123">
        <v>0</v>
      </c>
      <c r="K34" s="31"/>
      <c r="L34" s="123">
        <v>0</v>
      </c>
      <c r="M34" s="123">
        <v>0</v>
      </c>
      <c r="N34" s="123">
        <v>0</v>
      </c>
      <c r="O34" s="31"/>
      <c r="P34" s="123">
        <v>0</v>
      </c>
      <c r="Q34" s="123">
        <v>0</v>
      </c>
      <c r="R34" s="123">
        <v>0</v>
      </c>
      <c r="T34" s="283">
        <f t="shared" si="4"/>
        <v>10838</v>
      </c>
      <c r="U34" s="283">
        <f t="shared" si="5"/>
        <v>10838</v>
      </c>
      <c r="V34" s="283">
        <f t="shared" si="6"/>
        <v>0</v>
      </c>
      <c r="X34" s="448"/>
      <c r="Y34" s="448"/>
      <c r="Z34" s="448"/>
      <c r="AB34" s="283">
        <f t="shared" si="1"/>
        <v>10838</v>
      </c>
      <c r="AC34" s="283">
        <f t="shared" si="2"/>
        <v>10838</v>
      </c>
      <c r="AD34" s="283">
        <f t="shared" si="3"/>
        <v>0</v>
      </c>
    </row>
    <row r="35" spans="1:30" x14ac:dyDescent="0.2">
      <c r="A35" s="380" t="s">
        <v>381</v>
      </c>
      <c r="B35" s="456" t="s">
        <v>382</v>
      </c>
      <c r="C35" s="28">
        <v>1600</v>
      </c>
      <c r="D35" s="27" t="s">
        <v>128</v>
      </c>
      <c r="E35" s="26" t="s">
        <v>3</v>
      </c>
      <c r="F35" s="25">
        <v>9</v>
      </c>
      <c r="G35" s="163"/>
      <c r="H35" s="123">
        <v>0</v>
      </c>
      <c r="I35" s="123">
        <v>0</v>
      </c>
      <c r="J35" s="123">
        <v>0</v>
      </c>
      <c r="K35" s="31"/>
      <c r="L35" s="123">
        <v>0</v>
      </c>
      <c r="M35" s="123">
        <v>0</v>
      </c>
      <c r="N35" s="123">
        <v>0</v>
      </c>
      <c r="O35" s="31"/>
      <c r="P35" s="123"/>
      <c r="Q35" s="123">
        <v>0</v>
      </c>
      <c r="R35" s="123"/>
      <c r="T35" s="283">
        <f t="shared" si="4"/>
        <v>0</v>
      </c>
      <c r="U35" s="283">
        <f t="shared" si="5"/>
        <v>0</v>
      </c>
      <c r="V35" s="283">
        <f t="shared" si="6"/>
        <v>0</v>
      </c>
      <c r="X35" s="448"/>
      <c r="Y35" s="448"/>
      <c r="Z35" s="448"/>
      <c r="AA35" s="448"/>
      <c r="AB35" s="283">
        <f t="shared" si="1"/>
        <v>0</v>
      </c>
      <c r="AC35" s="283">
        <f t="shared" si="2"/>
        <v>0</v>
      </c>
      <c r="AD35" s="283">
        <f t="shared" si="3"/>
        <v>0</v>
      </c>
    </row>
    <row r="36" spans="1:30" x14ac:dyDescent="0.2">
      <c r="A36" s="380" t="s">
        <v>353</v>
      </c>
      <c r="B36" s="456" t="s">
        <v>383</v>
      </c>
      <c r="C36" s="28">
        <v>1700</v>
      </c>
      <c r="D36" s="27" t="s">
        <v>127</v>
      </c>
      <c r="E36" s="26" t="s">
        <v>3</v>
      </c>
      <c r="F36" s="25">
        <v>9</v>
      </c>
      <c r="G36" s="163"/>
      <c r="H36" s="123">
        <v>0</v>
      </c>
      <c r="I36" s="123">
        <v>0</v>
      </c>
      <c r="J36" s="123">
        <v>0</v>
      </c>
      <c r="K36" s="31"/>
      <c r="L36" s="123">
        <v>0</v>
      </c>
      <c r="M36" s="123">
        <v>0</v>
      </c>
      <c r="N36" s="123">
        <v>0</v>
      </c>
      <c r="O36" s="31"/>
      <c r="P36" s="123"/>
      <c r="Q36" s="123">
        <v>0</v>
      </c>
      <c r="R36" s="123"/>
      <c r="T36" s="283">
        <f t="shared" si="4"/>
        <v>0</v>
      </c>
      <c r="U36" s="283">
        <f t="shared" si="5"/>
        <v>0</v>
      </c>
      <c r="V36" s="283">
        <f t="shared" si="6"/>
        <v>0</v>
      </c>
      <c r="X36" s="448"/>
      <c r="Y36" s="448"/>
      <c r="Z36" s="448"/>
      <c r="AA36" s="448"/>
      <c r="AB36" s="283">
        <f t="shared" si="1"/>
        <v>0</v>
      </c>
      <c r="AC36" s="283">
        <f t="shared" si="2"/>
        <v>0</v>
      </c>
      <c r="AD36" s="283">
        <f t="shared" si="3"/>
        <v>0</v>
      </c>
    </row>
    <row r="37" spans="1:30" x14ac:dyDescent="0.2">
      <c r="A37" s="380" t="s">
        <v>384</v>
      </c>
      <c r="B37" s="456" t="s">
        <v>385</v>
      </c>
      <c r="C37" s="28">
        <v>1720</v>
      </c>
      <c r="D37" s="27" t="s">
        <v>126</v>
      </c>
      <c r="E37" s="26" t="s">
        <v>6</v>
      </c>
      <c r="F37" s="25">
        <v>4</v>
      </c>
      <c r="G37" s="163"/>
      <c r="H37" s="123">
        <v>0</v>
      </c>
      <c r="I37" s="123">
        <v>0</v>
      </c>
      <c r="J37" s="123">
        <v>0</v>
      </c>
      <c r="K37" s="31"/>
      <c r="L37" s="123">
        <v>1885</v>
      </c>
      <c r="M37" s="123">
        <v>1885</v>
      </c>
      <c r="N37" s="123">
        <v>0</v>
      </c>
      <c r="O37" s="31"/>
      <c r="P37" s="123"/>
      <c r="Q37" s="123">
        <v>0</v>
      </c>
      <c r="R37" s="123"/>
      <c r="T37" s="283">
        <f t="shared" si="4"/>
        <v>1885</v>
      </c>
      <c r="U37" s="283">
        <f t="shared" si="5"/>
        <v>1885</v>
      </c>
      <c r="V37" s="283">
        <f t="shared" si="6"/>
        <v>0</v>
      </c>
      <c r="X37" s="448"/>
      <c r="Y37" s="448"/>
      <c r="Z37" s="448"/>
      <c r="AA37" s="448"/>
      <c r="AB37" s="283">
        <f t="shared" si="1"/>
        <v>1885</v>
      </c>
      <c r="AC37" s="283">
        <f t="shared" si="2"/>
        <v>1885</v>
      </c>
      <c r="AD37" s="283">
        <f t="shared" si="3"/>
        <v>0</v>
      </c>
    </row>
    <row r="38" spans="1:30" x14ac:dyDescent="0.2">
      <c r="A38" s="380" t="s">
        <v>349</v>
      </c>
      <c r="B38" s="456" t="s">
        <v>386</v>
      </c>
      <c r="C38" s="28">
        <v>1730</v>
      </c>
      <c r="D38" s="27" t="s">
        <v>125</v>
      </c>
      <c r="E38" s="26" t="s">
        <v>11</v>
      </c>
      <c r="F38" s="25">
        <v>4</v>
      </c>
      <c r="G38" s="163"/>
      <c r="H38" s="123">
        <v>7586</v>
      </c>
      <c r="I38" s="123">
        <v>7429</v>
      </c>
      <c r="J38" s="123">
        <v>157</v>
      </c>
      <c r="K38" s="31"/>
      <c r="L38" s="123">
        <v>2941</v>
      </c>
      <c r="M38" s="123">
        <v>2941</v>
      </c>
      <c r="N38" s="123">
        <v>0</v>
      </c>
      <c r="O38" s="31"/>
      <c r="P38" s="123">
        <v>0</v>
      </c>
      <c r="Q38" s="123">
        <v>0</v>
      </c>
      <c r="R38" s="123">
        <v>0</v>
      </c>
      <c r="T38" s="283">
        <f t="shared" si="4"/>
        <v>10527</v>
      </c>
      <c r="U38" s="283">
        <f t="shared" si="5"/>
        <v>10370</v>
      </c>
      <c r="V38" s="283">
        <f t="shared" si="6"/>
        <v>157</v>
      </c>
      <c r="X38" s="448"/>
      <c r="Y38" s="448"/>
      <c r="Z38" s="448"/>
      <c r="AA38" s="448"/>
      <c r="AB38" s="283">
        <f t="shared" si="1"/>
        <v>10527</v>
      </c>
      <c r="AC38" s="283">
        <f t="shared" si="2"/>
        <v>10370</v>
      </c>
      <c r="AD38" s="283">
        <f t="shared" si="3"/>
        <v>157</v>
      </c>
    </row>
    <row r="39" spans="1:30" x14ac:dyDescent="0.2">
      <c r="A39" s="380" t="s">
        <v>353</v>
      </c>
      <c r="B39" s="456" t="s">
        <v>387</v>
      </c>
      <c r="C39" s="28">
        <v>1750</v>
      </c>
      <c r="D39" s="27" t="s">
        <v>124</v>
      </c>
      <c r="E39" s="26" t="s">
        <v>3</v>
      </c>
      <c r="F39" s="25">
        <v>10</v>
      </c>
      <c r="G39" s="163"/>
      <c r="H39" s="123">
        <v>0</v>
      </c>
      <c r="I39" s="123">
        <v>0</v>
      </c>
      <c r="J39" s="123">
        <v>0</v>
      </c>
      <c r="K39" s="31"/>
      <c r="L39" s="123">
        <v>0</v>
      </c>
      <c r="M39" s="123">
        <v>0</v>
      </c>
      <c r="N39" s="123">
        <v>0</v>
      </c>
      <c r="O39" s="31"/>
      <c r="P39" s="123"/>
      <c r="Q39" s="123">
        <v>0</v>
      </c>
      <c r="R39" s="123"/>
      <c r="T39" s="283">
        <f t="shared" si="4"/>
        <v>0</v>
      </c>
      <c r="U39" s="283">
        <f t="shared" si="5"/>
        <v>0</v>
      </c>
      <c r="V39" s="283">
        <f t="shared" si="6"/>
        <v>0</v>
      </c>
      <c r="X39" s="448"/>
      <c r="Y39" s="448"/>
      <c r="Z39" s="448"/>
      <c r="AA39" s="448"/>
      <c r="AB39" s="283">
        <f t="shared" si="1"/>
        <v>0</v>
      </c>
      <c r="AC39" s="283">
        <f t="shared" si="2"/>
        <v>0</v>
      </c>
      <c r="AD39" s="283">
        <f t="shared" si="3"/>
        <v>0</v>
      </c>
    </row>
    <row r="40" spans="1:30" x14ac:dyDescent="0.2">
      <c r="A40" s="380" t="s">
        <v>358</v>
      </c>
      <c r="B40" s="456" t="s">
        <v>388</v>
      </c>
      <c r="C40" s="28">
        <v>1800</v>
      </c>
      <c r="D40" s="27" t="s">
        <v>123</v>
      </c>
      <c r="E40" s="26" t="s">
        <v>11</v>
      </c>
      <c r="F40" s="25">
        <v>4</v>
      </c>
      <c r="G40" s="163"/>
      <c r="H40" s="123">
        <v>11900.44</v>
      </c>
      <c r="I40" s="123">
        <v>11176.44</v>
      </c>
      <c r="J40" s="123">
        <v>724</v>
      </c>
      <c r="K40" s="31"/>
      <c r="L40" s="123">
        <v>1848.72</v>
      </c>
      <c r="M40" s="123">
        <v>1848.72</v>
      </c>
      <c r="N40" s="123">
        <v>0</v>
      </c>
      <c r="O40" s="31"/>
      <c r="P40" s="123">
        <v>1364.1</v>
      </c>
      <c r="Q40" s="123">
        <v>1364.1</v>
      </c>
      <c r="R40" s="123">
        <v>0</v>
      </c>
      <c r="T40" s="283">
        <f t="shared" si="4"/>
        <v>15113.26</v>
      </c>
      <c r="U40" s="283">
        <f t="shared" si="5"/>
        <v>14389.26</v>
      </c>
      <c r="V40" s="283">
        <f t="shared" si="6"/>
        <v>724</v>
      </c>
      <c r="X40" s="448"/>
      <c r="Y40" s="448"/>
      <c r="Z40" s="448"/>
      <c r="AA40" s="448"/>
      <c r="AB40" s="283">
        <f t="shared" si="1"/>
        <v>15113.26</v>
      </c>
      <c r="AC40" s="283">
        <f t="shared" si="2"/>
        <v>14389.26</v>
      </c>
      <c r="AD40" s="283">
        <f t="shared" si="3"/>
        <v>724</v>
      </c>
    </row>
    <row r="41" spans="1:30" x14ac:dyDescent="0.2">
      <c r="A41" s="380" t="s">
        <v>341</v>
      </c>
      <c r="B41" s="456" t="s">
        <v>389</v>
      </c>
      <c r="C41" s="28">
        <v>1860</v>
      </c>
      <c r="D41" s="27" t="s">
        <v>122</v>
      </c>
      <c r="E41" s="26" t="s">
        <v>3</v>
      </c>
      <c r="F41" s="25">
        <v>8</v>
      </c>
      <c r="G41" s="163"/>
      <c r="H41" s="123">
        <v>0</v>
      </c>
      <c r="I41" s="123">
        <v>0</v>
      </c>
      <c r="J41" s="123">
        <v>0</v>
      </c>
      <c r="K41" s="31"/>
      <c r="L41" s="123">
        <v>11</v>
      </c>
      <c r="M41" s="123">
        <v>11</v>
      </c>
      <c r="N41" s="123">
        <v>0</v>
      </c>
      <c r="O41" s="31"/>
      <c r="P41" s="123"/>
      <c r="Q41" s="123">
        <v>0</v>
      </c>
      <c r="R41" s="123"/>
      <c r="T41" s="283">
        <f t="shared" si="4"/>
        <v>11</v>
      </c>
      <c r="U41" s="283">
        <f t="shared" si="5"/>
        <v>11</v>
      </c>
      <c r="V41" s="283">
        <f t="shared" si="6"/>
        <v>0</v>
      </c>
      <c r="X41" s="448"/>
      <c r="Y41" s="448"/>
      <c r="Z41" s="448"/>
      <c r="AA41" s="448"/>
      <c r="AB41" s="283">
        <f t="shared" si="1"/>
        <v>11</v>
      </c>
      <c r="AC41" s="283">
        <f t="shared" si="2"/>
        <v>11</v>
      </c>
      <c r="AD41" s="283">
        <f t="shared" si="3"/>
        <v>0</v>
      </c>
    </row>
    <row r="42" spans="1:30" x14ac:dyDescent="0.2">
      <c r="A42" s="380" t="s">
        <v>362</v>
      </c>
      <c r="B42" s="456" t="s">
        <v>390</v>
      </c>
      <c r="C42" s="28">
        <v>2000</v>
      </c>
      <c r="D42" s="27" t="s">
        <v>121</v>
      </c>
      <c r="E42" s="26" t="s">
        <v>3</v>
      </c>
      <c r="F42" s="25">
        <v>9</v>
      </c>
      <c r="G42" s="163"/>
      <c r="H42" s="123">
        <v>182</v>
      </c>
      <c r="I42" s="123">
        <v>182</v>
      </c>
      <c r="J42" s="123">
        <v>0</v>
      </c>
      <c r="K42" s="31"/>
      <c r="L42" s="123">
        <v>0</v>
      </c>
      <c r="M42" s="123">
        <v>0</v>
      </c>
      <c r="N42" s="123">
        <v>0</v>
      </c>
      <c r="O42" s="31"/>
      <c r="P42" s="123">
        <v>0</v>
      </c>
      <c r="Q42" s="123">
        <v>0</v>
      </c>
      <c r="R42" s="123">
        <v>0</v>
      </c>
      <c r="T42" s="283">
        <f t="shared" si="4"/>
        <v>182</v>
      </c>
      <c r="U42" s="283">
        <f t="shared" si="5"/>
        <v>182</v>
      </c>
      <c r="V42" s="283">
        <f t="shared" si="6"/>
        <v>0</v>
      </c>
      <c r="X42" s="448"/>
      <c r="Y42" s="448"/>
      <c r="Z42" s="448"/>
      <c r="AA42" s="448"/>
      <c r="AB42" s="283">
        <f t="shared" si="1"/>
        <v>182</v>
      </c>
      <c r="AC42" s="283">
        <f t="shared" si="2"/>
        <v>182</v>
      </c>
      <c r="AD42" s="283">
        <f t="shared" si="3"/>
        <v>0</v>
      </c>
    </row>
    <row r="43" spans="1:30" x14ac:dyDescent="0.2">
      <c r="A43" s="380" t="s">
        <v>356</v>
      </c>
      <c r="B43" s="456" t="s">
        <v>368</v>
      </c>
      <c r="C43" s="28">
        <v>2060</v>
      </c>
      <c r="D43" s="27" t="s">
        <v>120</v>
      </c>
      <c r="E43" s="26" t="s">
        <v>3</v>
      </c>
      <c r="F43" s="25">
        <v>10</v>
      </c>
      <c r="G43" s="163"/>
      <c r="H43" s="123">
        <v>702.92</v>
      </c>
      <c r="I43" s="123">
        <v>702.92</v>
      </c>
      <c r="J43" s="123">
        <v>0</v>
      </c>
      <c r="K43" s="31"/>
      <c r="L43" s="123">
        <v>272</v>
      </c>
      <c r="M43" s="123">
        <v>272</v>
      </c>
      <c r="N43" s="123">
        <v>0</v>
      </c>
      <c r="O43" s="31"/>
      <c r="P43" s="123"/>
      <c r="Q43" s="123">
        <v>0</v>
      </c>
      <c r="R43" s="123"/>
      <c r="T43" s="283">
        <f t="shared" si="4"/>
        <v>974.92</v>
      </c>
      <c r="U43" s="283">
        <f t="shared" si="5"/>
        <v>974.92</v>
      </c>
      <c r="V43" s="283">
        <f t="shared" si="6"/>
        <v>0</v>
      </c>
      <c r="X43" s="448">
        <v>127.62</v>
      </c>
      <c r="Y43" s="448">
        <v>127</v>
      </c>
      <c r="Z43" s="448"/>
      <c r="AA43" s="448"/>
      <c r="AB43" s="283">
        <f t="shared" si="1"/>
        <v>1102.54</v>
      </c>
      <c r="AC43" s="283">
        <f t="shared" si="2"/>
        <v>1101.92</v>
      </c>
      <c r="AD43" s="283">
        <f t="shared" si="3"/>
        <v>0</v>
      </c>
    </row>
    <row r="44" spans="1:30" x14ac:dyDescent="0.2">
      <c r="A44" s="380" t="s">
        <v>353</v>
      </c>
      <c r="B44" s="456" t="s">
        <v>391</v>
      </c>
      <c r="C44" s="28">
        <v>2150</v>
      </c>
      <c r="D44" s="27" t="s">
        <v>119</v>
      </c>
      <c r="E44" s="26" t="s">
        <v>3</v>
      </c>
      <c r="F44" s="25">
        <v>9</v>
      </c>
      <c r="G44" s="163"/>
      <c r="H44" s="123">
        <v>0</v>
      </c>
      <c r="I44" s="123">
        <v>0</v>
      </c>
      <c r="J44" s="123">
        <v>0</v>
      </c>
      <c r="K44" s="31"/>
      <c r="L44" s="123">
        <v>545</v>
      </c>
      <c r="M44" s="123">
        <v>545</v>
      </c>
      <c r="N44" s="123">
        <v>0</v>
      </c>
      <c r="O44" s="31"/>
      <c r="P44" s="123"/>
      <c r="Q44" s="123">
        <v>0</v>
      </c>
      <c r="R44" s="123"/>
      <c r="T44" s="283">
        <f t="shared" si="4"/>
        <v>545</v>
      </c>
      <c r="U44" s="283">
        <f t="shared" si="5"/>
        <v>545</v>
      </c>
      <c r="V44" s="283">
        <f t="shared" si="6"/>
        <v>0</v>
      </c>
      <c r="X44" s="448"/>
      <c r="Y44" s="448"/>
      <c r="Z44" s="448"/>
      <c r="AA44" s="448"/>
      <c r="AB44" s="283">
        <f t="shared" si="1"/>
        <v>545</v>
      </c>
      <c r="AC44" s="283">
        <f t="shared" si="2"/>
        <v>545</v>
      </c>
      <c r="AD44" s="283">
        <f t="shared" si="3"/>
        <v>0</v>
      </c>
    </row>
    <row r="45" spans="1:30" x14ac:dyDescent="0.2">
      <c r="A45" s="380" t="s">
        <v>362</v>
      </c>
      <c r="B45" s="456" t="s">
        <v>392</v>
      </c>
      <c r="C45" s="28">
        <v>2200</v>
      </c>
      <c r="D45" s="27" t="s">
        <v>118</v>
      </c>
      <c r="E45" s="26" t="s">
        <v>3</v>
      </c>
      <c r="F45" s="25">
        <v>10</v>
      </c>
      <c r="G45" s="163"/>
      <c r="H45" s="123">
        <v>837</v>
      </c>
      <c r="I45" s="123">
        <v>837</v>
      </c>
      <c r="J45" s="123">
        <v>0</v>
      </c>
      <c r="K45" s="31"/>
      <c r="L45" s="123">
        <v>434</v>
      </c>
      <c r="M45" s="123">
        <v>434</v>
      </c>
      <c r="N45" s="123">
        <v>0</v>
      </c>
      <c r="O45" s="31"/>
      <c r="P45" s="123">
        <v>8</v>
      </c>
      <c r="Q45" s="123">
        <v>8</v>
      </c>
      <c r="R45" s="123">
        <v>0</v>
      </c>
      <c r="T45" s="283">
        <f t="shared" si="4"/>
        <v>1279</v>
      </c>
      <c r="U45" s="283">
        <f t="shared" si="5"/>
        <v>1279</v>
      </c>
      <c r="V45" s="283">
        <f t="shared" si="6"/>
        <v>0</v>
      </c>
      <c r="X45" s="448"/>
      <c r="Y45" s="448"/>
      <c r="Z45" s="448"/>
      <c r="AA45" s="448"/>
      <c r="AB45" s="283">
        <f t="shared" si="1"/>
        <v>1279</v>
      </c>
      <c r="AC45" s="283">
        <f t="shared" si="2"/>
        <v>1279</v>
      </c>
      <c r="AD45" s="283">
        <f t="shared" si="3"/>
        <v>0</v>
      </c>
    </row>
    <row r="46" spans="1:30" x14ac:dyDescent="0.2">
      <c r="A46" s="380" t="s">
        <v>341</v>
      </c>
      <c r="B46" s="456" t="s">
        <v>393</v>
      </c>
      <c r="C46" s="28">
        <v>2310</v>
      </c>
      <c r="D46" s="27" t="s">
        <v>117</v>
      </c>
      <c r="E46" s="26" t="s">
        <v>3</v>
      </c>
      <c r="F46" s="25">
        <v>11</v>
      </c>
      <c r="G46" s="163"/>
      <c r="H46" s="123">
        <v>2228.98</v>
      </c>
      <c r="I46" s="123">
        <v>2204.4699999999998</v>
      </c>
      <c r="J46" s="123">
        <v>24.51</v>
      </c>
      <c r="K46" s="31"/>
      <c r="L46" s="123">
        <v>0</v>
      </c>
      <c r="M46" s="123">
        <v>0</v>
      </c>
      <c r="N46" s="123">
        <v>0</v>
      </c>
      <c r="O46" s="31"/>
      <c r="P46" s="123"/>
      <c r="Q46" s="123">
        <v>0</v>
      </c>
      <c r="R46" s="123"/>
      <c r="T46" s="283">
        <f t="shared" si="4"/>
        <v>2228.98</v>
      </c>
      <c r="U46" s="283">
        <f t="shared" si="5"/>
        <v>2204.4699999999998</v>
      </c>
      <c r="V46" s="283">
        <f t="shared" si="6"/>
        <v>24.51</v>
      </c>
      <c r="X46" s="448"/>
      <c r="Y46" s="448"/>
      <c r="Z46" s="448"/>
      <c r="AA46" s="448"/>
      <c r="AB46" s="283">
        <f t="shared" si="1"/>
        <v>2228.98</v>
      </c>
      <c r="AC46" s="283">
        <f t="shared" si="2"/>
        <v>2204.4699999999998</v>
      </c>
      <c r="AD46" s="283">
        <f t="shared" si="3"/>
        <v>24.51</v>
      </c>
    </row>
    <row r="47" spans="1:30" x14ac:dyDescent="0.2">
      <c r="A47" s="380" t="s">
        <v>353</v>
      </c>
      <c r="B47" s="456" t="s">
        <v>394</v>
      </c>
      <c r="C47" s="28">
        <v>2350</v>
      </c>
      <c r="D47" s="27" t="s">
        <v>116</v>
      </c>
      <c r="E47" s="26" t="s">
        <v>3</v>
      </c>
      <c r="F47" s="25">
        <v>11</v>
      </c>
      <c r="G47" s="163"/>
      <c r="H47" s="123">
        <v>0</v>
      </c>
      <c r="I47" s="123">
        <v>0</v>
      </c>
      <c r="J47" s="123">
        <v>0</v>
      </c>
      <c r="K47" s="31"/>
      <c r="L47" s="123">
        <v>4.5999999999999996</v>
      </c>
      <c r="M47" s="123">
        <v>0</v>
      </c>
      <c r="N47" s="123">
        <v>4.5999999999999996</v>
      </c>
      <c r="O47" s="31"/>
      <c r="P47" s="123"/>
      <c r="Q47" s="123">
        <v>0</v>
      </c>
      <c r="R47" s="123"/>
      <c r="T47" s="283">
        <f t="shared" si="4"/>
        <v>4.5999999999999996</v>
      </c>
      <c r="U47" s="283">
        <f t="shared" si="5"/>
        <v>0</v>
      </c>
      <c r="V47" s="283">
        <f t="shared" si="6"/>
        <v>4.5999999999999996</v>
      </c>
      <c r="X47" s="448"/>
      <c r="Y47" s="448"/>
      <c r="Z47" s="448"/>
      <c r="AA47" s="448"/>
      <c r="AB47" s="283">
        <f t="shared" si="1"/>
        <v>4.5999999999999996</v>
      </c>
      <c r="AC47" s="283">
        <f t="shared" si="2"/>
        <v>0</v>
      </c>
      <c r="AD47" s="283">
        <f t="shared" si="3"/>
        <v>4.5999999999999996</v>
      </c>
    </row>
    <row r="48" spans="1:30" x14ac:dyDescent="0.2">
      <c r="A48" s="380" t="s">
        <v>341</v>
      </c>
      <c r="B48" s="456" t="s">
        <v>389</v>
      </c>
      <c r="C48" s="28">
        <v>2500</v>
      </c>
      <c r="D48" s="27" t="s">
        <v>115</v>
      </c>
      <c r="E48" s="26" t="s">
        <v>3</v>
      </c>
      <c r="F48" s="25">
        <v>4</v>
      </c>
      <c r="G48" s="163"/>
      <c r="H48" s="123">
        <v>0</v>
      </c>
      <c r="I48" s="123">
        <v>0</v>
      </c>
      <c r="J48" s="123">
        <v>0</v>
      </c>
      <c r="K48" s="31"/>
      <c r="L48" s="123">
        <v>693.3</v>
      </c>
      <c r="M48" s="123">
        <v>693.3</v>
      </c>
      <c r="N48" s="123">
        <v>0</v>
      </c>
      <c r="O48" s="31"/>
      <c r="P48" s="123"/>
      <c r="Q48" s="123">
        <v>0</v>
      </c>
      <c r="R48" s="123"/>
      <c r="T48" s="283">
        <f t="shared" si="4"/>
        <v>693.3</v>
      </c>
      <c r="U48" s="283">
        <f t="shared" si="5"/>
        <v>693.3</v>
      </c>
      <c r="V48" s="283">
        <f t="shared" si="6"/>
        <v>0</v>
      </c>
      <c r="X48" s="448"/>
      <c r="Y48" s="448"/>
      <c r="Z48" s="448"/>
      <c r="AA48" s="448"/>
      <c r="AB48" s="283">
        <f t="shared" si="1"/>
        <v>693.3</v>
      </c>
      <c r="AC48" s="283">
        <f t="shared" si="2"/>
        <v>693.3</v>
      </c>
      <c r="AD48" s="283">
        <f t="shared" si="3"/>
        <v>0</v>
      </c>
    </row>
    <row r="49" spans="1:30" x14ac:dyDescent="0.2">
      <c r="A49" s="380" t="s">
        <v>353</v>
      </c>
      <c r="B49" s="456" t="s">
        <v>395</v>
      </c>
      <c r="C49" s="28">
        <v>2600</v>
      </c>
      <c r="D49" s="27" t="s">
        <v>114</v>
      </c>
      <c r="E49" s="26" t="s">
        <v>3</v>
      </c>
      <c r="F49" s="25">
        <v>4</v>
      </c>
      <c r="G49" s="163"/>
      <c r="H49" s="123">
        <v>0</v>
      </c>
      <c r="I49" s="123">
        <v>0</v>
      </c>
      <c r="J49" s="123">
        <v>0</v>
      </c>
      <c r="K49" s="31"/>
      <c r="L49" s="123">
        <v>299</v>
      </c>
      <c r="M49" s="123">
        <v>299</v>
      </c>
      <c r="N49" s="123">
        <v>0</v>
      </c>
      <c r="O49" s="31"/>
      <c r="P49" s="123">
        <v>177</v>
      </c>
      <c r="Q49" s="123">
        <v>177</v>
      </c>
      <c r="R49" s="123">
        <v>0</v>
      </c>
      <c r="T49" s="283">
        <f t="shared" si="4"/>
        <v>476</v>
      </c>
      <c r="U49" s="283">
        <f t="shared" si="5"/>
        <v>476</v>
      </c>
      <c r="V49" s="283">
        <f t="shared" si="6"/>
        <v>0</v>
      </c>
      <c r="X49" s="448"/>
      <c r="Y49" s="448"/>
      <c r="Z49" s="448"/>
      <c r="AB49" s="283">
        <f t="shared" si="1"/>
        <v>476</v>
      </c>
      <c r="AC49" s="283">
        <f t="shared" si="2"/>
        <v>476</v>
      </c>
      <c r="AD49" s="283">
        <f t="shared" si="3"/>
        <v>0</v>
      </c>
    </row>
    <row r="50" spans="1:30" x14ac:dyDescent="0.2">
      <c r="A50" s="380" t="s">
        <v>384</v>
      </c>
      <c r="B50" s="456" t="s">
        <v>396</v>
      </c>
      <c r="C50" s="28">
        <v>2700</v>
      </c>
      <c r="D50" s="27" t="s">
        <v>113</v>
      </c>
      <c r="E50" s="26" t="s">
        <v>11</v>
      </c>
      <c r="F50" s="25">
        <v>10</v>
      </c>
      <c r="G50" s="163"/>
      <c r="H50" s="123">
        <v>0</v>
      </c>
      <c r="I50" s="123">
        <v>0</v>
      </c>
      <c r="J50" s="123">
        <v>0</v>
      </c>
      <c r="K50" s="31"/>
      <c r="L50" s="123">
        <v>168</v>
      </c>
      <c r="M50" s="123">
        <v>168</v>
      </c>
      <c r="N50" s="123">
        <v>0</v>
      </c>
      <c r="O50" s="31"/>
      <c r="P50" s="123">
        <v>30</v>
      </c>
      <c r="Q50" s="123">
        <v>30</v>
      </c>
      <c r="R50" s="123">
        <v>0</v>
      </c>
      <c r="T50" s="283">
        <f t="shared" si="4"/>
        <v>198</v>
      </c>
      <c r="U50" s="283">
        <f t="shared" si="5"/>
        <v>198</v>
      </c>
      <c r="V50" s="283">
        <f t="shared" si="6"/>
        <v>0</v>
      </c>
      <c r="X50" s="448">
        <v>89</v>
      </c>
      <c r="Y50" s="448">
        <v>89</v>
      </c>
      <c r="Z50" s="448">
        <v>0</v>
      </c>
      <c r="AA50" s="448"/>
      <c r="AB50" s="283">
        <f t="shared" si="1"/>
        <v>287</v>
      </c>
      <c r="AC50" s="283">
        <f t="shared" si="2"/>
        <v>287</v>
      </c>
      <c r="AD50" s="283">
        <f t="shared" si="3"/>
        <v>0</v>
      </c>
    </row>
    <row r="51" spans="1:30" x14ac:dyDescent="0.2">
      <c r="A51" s="380" t="s">
        <v>356</v>
      </c>
      <c r="B51" s="456" t="s">
        <v>397</v>
      </c>
      <c r="C51" s="28">
        <v>2750</v>
      </c>
      <c r="D51" s="27" t="s">
        <v>112</v>
      </c>
      <c r="E51" s="26" t="s">
        <v>3</v>
      </c>
      <c r="F51" s="25">
        <v>4</v>
      </c>
      <c r="G51" s="163"/>
      <c r="H51" s="123">
        <v>4902.04</v>
      </c>
      <c r="I51" s="123">
        <v>4899.96</v>
      </c>
      <c r="J51" s="123">
        <v>2.08</v>
      </c>
      <c r="K51" s="31"/>
      <c r="L51" s="123">
        <v>3318.43</v>
      </c>
      <c r="M51" s="123">
        <v>3318.43</v>
      </c>
      <c r="N51" s="123">
        <v>0</v>
      </c>
      <c r="O51" s="31"/>
      <c r="P51" s="123">
        <v>0</v>
      </c>
      <c r="Q51" s="123">
        <v>0</v>
      </c>
      <c r="R51" s="123">
        <v>0</v>
      </c>
      <c r="T51" s="283">
        <f t="shared" si="4"/>
        <v>8220.4699999999993</v>
      </c>
      <c r="U51" s="283">
        <f t="shared" si="5"/>
        <v>8218.39</v>
      </c>
      <c r="V51" s="283">
        <f t="shared" si="6"/>
        <v>2.08</v>
      </c>
      <c r="X51" s="448">
        <v>408.06</v>
      </c>
      <c r="Y51" s="448">
        <v>408.06</v>
      </c>
      <c r="Z51" s="448"/>
      <c r="AB51" s="283">
        <f t="shared" si="1"/>
        <v>8628.5299999999988</v>
      </c>
      <c r="AC51" s="283">
        <f t="shared" si="2"/>
        <v>8626.4499999999989</v>
      </c>
      <c r="AD51" s="283">
        <f t="shared" si="3"/>
        <v>2.08</v>
      </c>
    </row>
    <row r="52" spans="1:30" x14ac:dyDescent="0.2">
      <c r="A52" s="380" t="s">
        <v>347</v>
      </c>
      <c r="B52" s="456" t="s">
        <v>398</v>
      </c>
      <c r="C52" s="28">
        <v>2850</v>
      </c>
      <c r="D52" s="27" t="s">
        <v>111</v>
      </c>
      <c r="E52" s="26" t="s">
        <v>8</v>
      </c>
      <c r="F52" s="25">
        <v>3</v>
      </c>
      <c r="G52" s="163"/>
      <c r="H52" s="123">
        <v>0</v>
      </c>
      <c r="I52" s="123">
        <v>0</v>
      </c>
      <c r="J52" s="123">
        <v>0</v>
      </c>
      <c r="K52" s="31"/>
      <c r="L52" s="123">
        <v>0</v>
      </c>
      <c r="M52" s="123">
        <v>0</v>
      </c>
      <c r="N52" s="123">
        <v>0</v>
      </c>
      <c r="O52" s="31"/>
      <c r="P52" s="123">
        <v>241</v>
      </c>
      <c r="Q52" s="123">
        <v>241</v>
      </c>
      <c r="R52" s="123">
        <v>0</v>
      </c>
      <c r="T52" s="283">
        <f t="shared" si="4"/>
        <v>241</v>
      </c>
      <c r="U52" s="283">
        <f t="shared" si="5"/>
        <v>241</v>
      </c>
      <c r="V52" s="283">
        <f t="shared" si="6"/>
        <v>0</v>
      </c>
      <c r="X52" s="448"/>
      <c r="Y52" s="448"/>
      <c r="Z52" s="448"/>
      <c r="AA52" s="448"/>
      <c r="AB52" s="283">
        <f t="shared" si="1"/>
        <v>241</v>
      </c>
      <c r="AC52" s="283">
        <f t="shared" si="2"/>
        <v>241</v>
      </c>
      <c r="AD52" s="283">
        <f t="shared" si="3"/>
        <v>0</v>
      </c>
    </row>
    <row r="53" spans="1:30" x14ac:dyDescent="0.2">
      <c r="A53" s="380" t="s">
        <v>353</v>
      </c>
      <c r="B53" s="456" t="s">
        <v>399</v>
      </c>
      <c r="C53" s="28">
        <v>2900</v>
      </c>
      <c r="D53" s="27" t="s">
        <v>110</v>
      </c>
      <c r="E53" s="26" t="s">
        <v>3</v>
      </c>
      <c r="F53" s="25">
        <v>10</v>
      </c>
      <c r="G53" s="163"/>
      <c r="H53" s="123">
        <v>203.82</v>
      </c>
      <c r="I53" s="123">
        <v>202.79999999999998</v>
      </c>
      <c r="J53" s="123">
        <v>1.02</v>
      </c>
      <c r="K53" s="31"/>
      <c r="L53" s="123">
        <v>1373</v>
      </c>
      <c r="M53" s="123">
        <v>1373</v>
      </c>
      <c r="N53" s="123">
        <v>0</v>
      </c>
      <c r="O53" s="31"/>
      <c r="P53" s="123">
        <v>0</v>
      </c>
      <c r="Q53" s="123">
        <v>0</v>
      </c>
      <c r="R53" s="123">
        <v>0</v>
      </c>
      <c r="T53" s="283">
        <f t="shared" si="4"/>
        <v>1576.82</v>
      </c>
      <c r="U53" s="283">
        <f t="shared" si="5"/>
        <v>1575.8</v>
      </c>
      <c r="V53" s="283">
        <f t="shared" si="6"/>
        <v>1.02</v>
      </c>
      <c r="X53" s="448"/>
      <c r="Y53" s="448"/>
      <c r="Z53" s="448"/>
      <c r="AA53" s="448"/>
      <c r="AB53" s="283">
        <f t="shared" si="1"/>
        <v>1576.82</v>
      </c>
      <c r="AC53" s="283">
        <f t="shared" si="2"/>
        <v>1575.8</v>
      </c>
      <c r="AD53" s="283">
        <f t="shared" si="3"/>
        <v>1.02</v>
      </c>
    </row>
    <row r="54" spans="1:30" x14ac:dyDescent="0.2">
      <c r="A54" s="380" t="s">
        <v>353</v>
      </c>
      <c r="B54" s="456" t="s">
        <v>400</v>
      </c>
      <c r="C54" s="28">
        <v>2950</v>
      </c>
      <c r="D54" s="27" t="s">
        <v>109</v>
      </c>
      <c r="E54" s="26" t="s">
        <v>3</v>
      </c>
      <c r="F54" s="25">
        <v>9</v>
      </c>
      <c r="G54" s="163"/>
      <c r="H54" s="123">
        <v>0</v>
      </c>
      <c r="I54" s="123">
        <v>0</v>
      </c>
      <c r="J54" s="123">
        <v>0</v>
      </c>
      <c r="K54" s="31"/>
      <c r="L54" s="123">
        <v>810</v>
      </c>
      <c r="M54" s="123">
        <v>810</v>
      </c>
      <c r="N54" s="123">
        <v>0</v>
      </c>
      <c r="O54" s="31"/>
      <c r="P54" s="123"/>
      <c r="Q54" s="123">
        <v>0</v>
      </c>
      <c r="R54" s="123"/>
      <c r="T54" s="283">
        <f t="shared" si="4"/>
        <v>810</v>
      </c>
      <c r="U54" s="283">
        <f t="shared" si="5"/>
        <v>810</v>
      </c>
      <c r="V54" s="283">
        <f t="shared" si="6"/>
        <v>0</v>
      </c>
      <c r="X54" s="448"/>
      <c r="Y54" s="448"/>
      <c r="Z54" s="448"/>
      <c r="AA54" s="448"/>
      <c r="AB54" s="283">
        <f t="shared" si="1"/>
        <v>810</v>
      </c>
      <c r="AC54" s="283">
        <f t="shared" si="2"/>
        <v>810</v>
      </c>
      <c r="AD54" s="283">
        <f t="shared" si="3"/>
        <v>0</v>
      </c>
    </row>
    <row r="55" spans="1:30" x14ac:dyDescent="0.2">
      <c r="A55" s="380" t="s">
        <v>343</v>
      </c>
      <c r="B55" s="456" t="s">
        <v>401</v>
      </c>
      <c r="C55" s="28">
        <v>3020</v>
      </c>
      <c r="D55" s="27" t="s">
        <v>108</v>
      </c>
      <c r="E55" s="26" t="s">
        <v>3</v>
      </c>
      <c r="F55" s="25">
        <v>6</v>
      </c>
      <c r="G55" s="163"/>
      <c r="H55" s="123">
        <v>0</v>
      </c>
      <c r="I55" s="123">
        <v>0</v>
      </c>
      <c r="J55" s="123">
        <v>0</v>
      </c>
      <c r="K55" s="31"/>
      <c r="L55" s="123">
        <v>337.16</v>
      </c>
      <c r="M55" s="123">
        <v>337.16</v>
      </c>
      <c r="N55" s="123">
        <v>0</v>
      </c>
      <c r="O55" s="31"/>
      <c r="P55" s="123"/>
      <c r="Q55" s="123">
        <v>0</v>
      </c>
      <c r="R55" s="123"/>
      <c r="T55" s="283">
        <f t="shared" si="4"/>
        <v>337.16</v>
      </c>
      <c r="U55" s="283">
        <f t="shared" si="5"/>
        <v>337.16</v>
      </c>
      <c r="V55" s="283">
        <f t="shared" si="6"/>
        <v>0</v>
      </c>
      <c r="X55" s="448"/>
      <c r="Y55" s="448"/>
      <c r="Z55" s="448"/>
      <c r="AA55" s="448"/>
      <c r="AB55" s="283">
        <f t="shared" si="1"/>
        <v>337.16</v>
      </c>
      <c r="AC55" s="283">
        <f t="shared" si="2"/>
        <v>337.16</v>
      </c>
      <c r="AD55" s="283">
        <f t="shared" si="3"/>
        <v>0</v>
      </c>
    </row>
    <row r="56" spans="1:30" x14ac:dyDescent="0.2">
      <c r="A56" s="380" t="s">
        <v>358</v>
      </c>
      <c r="B56" s="456" t="s">
        <v>402</v>
      </c>
      <c r="C56" s="28">
        <v>3050</v>
      </c>
      <c r="D56" s="27" t="s">
        <v>107</v>
      </c>
      <c r="E56" s="26" t="s">
        <v>11</v>
      </c>
      <c r="F56" s="25">
        <v>9</v>
      </c>
      <c r="G56" s="163"/>
      <c r="H56" s="123">
        <v>285.83999999999997</v>
      </c>
      <c r="I56" s="123">
        <v>285.83999999999997</v>
      </c>
      <c r="J56" s="123">
        <v>0</v>
      </c>
      <c r="K56" s="31"/>
      <c r="L56" s="123">
        <v>512.25</v>
      </c>
      <c r="M56" s="123">
        <v>512.25</v>
      </c>
      <c r="N56" s="123">
        <v>0</v>
      </c>
      <c r="O56" s="31"/>
      <c r="P56" s="123"/>
      <c r="Q56" s="123">
        <v>0</v>
      </c>
      <c r="R56" s="123"/>
      <c r="T56" s="283">
        <f t="shared" si="4"/>
        <v>798.08999999999992</v>
      </c>
      <c r="U56" s="283">
        <f t="shared" si="5"/>
        <v>798.08999999999992</v>
      </c>
      <c r="V56" s="283">
        <f t="shared" si="6"/>
        <v>0</v>
      </c>
      <c r="X56" s="448">
        <v>59.08</v>
      </c>
      <c r="Y56" s="448">
        <v>59.08</v>
      </c>
      <c r="Z56" s="448">
        <v>0</v>
      </c>
      <c r="AA56" s="448"/>
      <c r="AB56" s="283">
        <f t="shared" si="1"/>
        <v>857.17</v>
      </c>
      <c r="AC56" s="283">
        <f t="shared" si="2"/>
        <v>857.17</v>
      </c>
      <c r="AD56" s="283">
        <f t="shared" si="3"/>
        <v>0</v>
      </c>
    </row>
    <row r="57" spans="1:30" x14ac:dyDescent="0.2">
      <c r="A57" s="459" t="s">
        <v>384</v>
      </c>
      <c r="B57" s="456" t="s">
        <v>403</v>
      </c>
      <c r="C57" s="28">
        <v>3100</v>
      </c>
      <c r="D57" s="27" t="s">
        <v>106</v>
      </c>
      <c r="E57" s="26" t="s">
        <v>6</v>
      </c>
      <c r="F57" s="25">
        <v>7</v>
      </c>
      <c r="G57" s="163"/>
      <c r="H57" s="123">
        <v>20254</v>
      </c>
      <c r="I57" s="123">
        <v>19950</v>
      </c>
      <c r="J57" s="123">
        <v>304</v>
      </c>
      <c r="K57" s="31"/>
      <c r="L57" s="123">
        <v>2188.61</v>
      </c>
      <c r="M57" s="123">
        <v>2188.61</v>
      </c>
      <c r="N57" s="123">
        <v>0</v>
      </c>
      <c r="O57" s="31"/>
      <c r="P57" s="123">
        <v>1974</v>
      </c>
      <c r="Q57" s="123">
        <v>1974</v>
      </c>
      <c r="R57" s="123">
        <v>0</v>
      </c>
      <c r="T57" s="283">
        <f t="shared" si="4"/>
        <v>24416.61</v>
      </c>
      <c r="U57" s="283">
        <f t="shared" si="5"/>
        <v>24112.61</v>
      </c>
      <c r="V57" s="283">
        <f t="shared" si="6"/>
        <v>304</v>
      </c>
      <c r="X57" s="448"/>
      <c r="Y57" s="448"/>
      <c r="Z57" s="448"/>
      <c r="AA57" s="448"/>
      <c r="AB57" s="283">
        <f t="shared" si="1"/>
        <v>24416.61</v>
      </c>
      <c r="AC57" s="283">
        <f t="shared" si="2"/>
        <v>24112.61</v>
      </c>
      <c r="AD57" s="283">
        <f t="shared" si="3"/>
        <v>304</v>
      </c>
    </row>
    <row r="58" spans="1:30" x14ac:dyDescent="0.2">
      <c r="A58" s="380" t="s">
        <v>356</v>
      </c>
      <c r="B58" s="456" t="s">
        <v>404</v>
      </c>
      <c r="C58" s="28">
        <v>3310</v>
      </c>
      <c r="D58" s="27" t="s">
        <v>105</v>
      </c>
      <c r="E58" s="26" t="s">
        <v>3</v>
      </c>
      <c r="F58" s="25">
        <v>4</v>
      </c>
      <c r="G58" s="163"/>
      <c r="H58" s="123">
        <v>1086.22</v>
      </c>
      <c r="I58" s="123">
        <v>1086.22</v>
      </c>
      <c r="J58" s="123">
        <v>0</v>
      </c>
      <c r="K58" s="31"/>
      <c r="L58" s="123">
        <v>360.36</v>
      </c>
      <c r="M58" s="123">
        <v>360.36</v>
      </c>
      <c r="N58" s="123">
        <v>0</v>
      </c>
      <c r="O58" s="31"/>
      <c r="P58" s="123">
        <v>0</v>
      </c>
      <c r="Q58" s="123">
        <v>0</v>
      </c>
      <c r="R58" s="123">
        <v>0</v>
      </c>
      <c r="T58" s="283">
        <f t="shared" si="4"/>
        <v>1446.58</v>
      </c>
      <c r="U58" s="283">
        <f t="shared" si="5"/>
        <v>1446.58</v>
      </c>
      <c r="V58" s="283">
        <f t="shared" si="6"/>
        <v>0</v>
      </c>
      <c r="X58" s="448"/>
      <c r="Y58" s="448"/>
      <c r="Z58" s="448"/>
      <c r="AA58" s="449"/>
      <c r="AB58" s="283">
        <f t="shared" si="1"/>
        <v>1446.58</v>
      </c>
      <c r="AC58" s="283">
        <f t="shared" si="2"/>
        <v>1446.58</v>
      </c>
      <c r="AD58" s="283">
        <f t="shared" si="3"/>
        <v>0</v>
      </c>
    </row>
    <row r="59" spans="1:30" x14ac:dyDescent="0.2">
      <c r="A59" s="380" t="s">
        <v>358</v>
      </c>
      <c r="B59" s="456" t="s">
        <v>402</v>
      </c>
      <c r="C59" s="28">
        <v>3350</v>
      </c>
      <c r="D59" s="27" t="s">
        <v>104</v>
      </c>
      <c r="E59" s="26" t="s">
        <v>11</v>
      </c>
      <c r="F59" s="25">
        <v>4</v>
      </c>
      <c r="G59" s="163"/>
      <c r="H59" s="123">
        <v>4847</v>
      </c>
      <c r="I59" s="123">
        <v>4847</v>
      </c>
      <c r="J59" s="123">
        <v>0</v>
      </c>
      <c r="K59" s="31"/>
      <c r="L59" s="123">
        <v>985</v>
      </c>
      <c r="M59" s="123">
        <v>985</v>
      </c>
      <c r="N59" s="123">
        <v>0</v>
      </c>
      <c r="O59" s="31"/>
      <c r="P59" s="123">
        <v>0</v>
      </c>
      <c r="Q59" s="123">
        <v>0</v>
      </c>
      <c r="R59" s="123">
        <v>0</v>
      </c>
      <c r="T59" s="283">
        <f t="shared" si="4"/>
        <v>5832</v>
      </c>
      <c r="U59" s="283">
        <f t="shared" si="5"/>
        <v>5832</v>
      </c>
      <c r="V59" s="283">
        <f t="shared" si="6"/>
        <v>0</v>
      </c>
      <c r="X59" s="448"/>
      <c r="Y59" s="448"/>
      <c r="Z59" s="448"/>
      <c r="AA59" s="448"/>
      <c r="AB59" s="283">
        <f t="shared" si="1"/>
        <v>5832</v>
      </c>
      <c r="AC59" s="283">
        <f t="shared" si="2"/>
        <v>5832</v>
      </c>
      <c r="AD59" s="283">
        <f t="shared" si="3"/>
        <v>0</v>
      </c>
    </row>
    <row r="60" spans="1:30" x14ac:dyDescent="0.2">
      <c r="A60" s="382" t="s">
        <v>362</v>
      </c>
      <c r="B60" s="456" t="s">
        <v>405</v>
      </c>
      <c r="C60" s="28">
        <v>3370</v>
      </c>
      <c r="D60" s="27" t="s">
        <v>103</v>
      </c>
      <c r="E60" s="26" t="s">
        <v>3</v>
      </c>
      <c r="F60" s="25">
        <v>11</v>
      </c>
      <c r="G60" s="163"/>
      <c r="H60" s="123">
        <v>0</v>
      </c>
      <c r="I60" s="123">
        <v>0</v>
      </c>
      <c r="J60" s="123">
        <v>0</v>
      </c>
      <c r="K60" s="31"/>
      <c r="L60" s="123">
        <v>200</v>
      </c>
      <c r="M60" s="123">
        <v>200</v>
      </c>
      <c r="N60" s="123">
        <v>0</v>
      </c>
      <c r="O60" s="31"/>
      <c r="P60" s="123"/>
      <c r="Q60" s="123">
        <v>0</v>
      </c>
      <c r="R60" s="123"/>
      <c r="T60" s="283">
        <f t="shared" si="4"/>
        <v>200</v>
      </c>
      <c r="U60" s="283">
        <f t="shared" si="5"/>
        <v>200</v>
      </c>
      <c r="V60" s="283">
        <f t="shared" si="6"/>
        <v>0</v>
      </c>
      <c r="X60" s="448"/>
      <c r="Y60" s="448"/>
      <c r="Z60" s="448"/>
      <c r="AA60" s="448"/>
      <c r="AB60" s="283">
        <f t="shared" si="1"/>
        <v>200</v>
      </c>
      <c r="AC60" s="283">
        <f t="shared" si="2"/>
        <v>200</v>
      </c>
      <c r="AD60" s="283">
        <f t="shared" si="3"/>
        <v>0</v>
      </c>
    </row>
    <row r="61" spans="1:30" x14ac:dyDescent="0.2">
      <c r="A61" s="380" t="s">
        <v>358</v>
      </c>
      <c r="B61" s="456" t="s">
        <v>402</v>
      </c>
      <c r="C61" s="28">
        <v>3400</v>
      </c>
      <c r="D61" s="27" t="s">
        <v>102</v>
      </c>
      <c r="E61" s="26" t="s">
        <v>11</v>
      </c>
      <c r="F61" s="25">
        <v>4</v>
      </c>
      <c r="G61" s="163"/>
      <c r="H61" s="123">
        <v>5559</v>
      </c>
      <c r="I61" s="123">
        <v>5559</v>
      </c>
      <c r="J61" s="123">
        <v>0</v>
      </c>
      <c r="K61" s="31"/>
      <c r="L61" s="123">
        <v>3198.45</v>
      </c>
      <c r="M61" s="123">
        <v>3198.45</v>
      </c>
      <c r="N61" s="123">
        <v>0</v>
      </c>
      <c r="O61" s="31"/>
      <c r="P61" s="123">
        <v>0</v>
      </c>
      <c r="Q61" s="123">
        <v>0</v>
      </c>
      <c r="R61" s="123">
        <v>0</v>
      </c>
      <c r="T61" s="283">
        <f t="shared" si="4"/>
        <v>8757.4500000000007</v>
      </c>
      <c r="U61" s="283">
        <f t="shared" si="5"/>
        <v>8757.4500000000007</v>
      </c>
      <c r="V61" s="283">
        <f t="shared" si="6"/>
        <v>0</v>
      </c>
      <c r="X61" s="448"/>
      <c r="Y61" s="448"/>
      <c r="Z61" s="448"/>
      <c r="AA61" s="448"/>
      <c r="AB61" s="283">
        <f t="shared" si="1"/>
        <v>8757.4500000000007</v>
      </c>
      <c r="AC61" s="283">
        <f t="shared" si="2"/>
        <v>8757.4500000000007</v>
      </c>
      <c r="AD61" s="283">
        <f t="shared" si="3"/>
        <v>0</v>
      </c>
    </row>
    <row r="62" spans="1:30" x14ac:dyDescent="0.2">
      <c r="A62" s="380" t="s">
        <v>381</v>
      </c>
      <c r="B62" s="456" t="s">
        <v>406</v>
      </c>
      <c r="C62" s="28">
        <v>3450</v>
      </c>
      <c r="D62" s="27" t="s">
        <v>101</v>
      </c>
      <c r="E62" s="26" t="s">
        <v>3</v>
      </c>
      <c r="F62" s="25">
        <v>4</v>
      </c>
      <c r="G62" s="163"/>
      <c r="H62" s="123">
        <v>0</v>
      </c>
      <c r="I62" s="123">
        <v>0</v>
      </c>
      <c r="J62" s="123">
        <v>0</v>
      </c>
      <c r="K62" s="31"/>
      <c r="L62" s="123">
        <v>0</v>
      </c>
      <c r="M62" s="123">
        <v>0</v>
      </c>
      <c r="N62" s="123">
        <v>0</v>
      </c>
      <c r="O62" s="31"/>
      <c r="P62" s="123"/>
      <c r="Q62" s="123">
        <v>0</v>
      </c>
      <c r="R62" s="123"/>
      <c r="T62" s="283">
        <f t="shared" si="4"/>
        <v>0</v>
      </c>
      <c r="U62" s="283">
        <f t="shared" si="5"/>
        <v>0</v>
      </c>
      <c r="V62" s="283">
        <f t="shared" si="6"/>
        <v>0</v>
      </c>
      <c r="X62" s="448"/>
      <c r="Y62" s="448"/>
      <c r="Z62" s="448"/>
      <c r="AA62" s="448"/>
      <c r="AB62" s="283">
        <f t="shared" si="1"/>
        <v>0</v>
      </c>
      <c r="AC62" s="283">
        <f t="shared" si="2"/>
        <v>0</v>
      </c>
      <c r="AD62" s="283">
        <f t="shared" si="3"/>
        <v>0</v>
      </c>
    </row>
    <row r="63" spans="1:30" x14ac:dyDescent="0.2">
      <c r="A63" s="380" t="s">
        <v>362</v>
      </c>
      <c r="B63" s="456" t="s">
        <v>392</v>
      </c>
      <c r="C63" s="28">
        <v>3500</v>
      </c>
      <c r="D63" s="27" t="s">
        <v>100</v>
      </c>
      <c r="E63" s="26" t="s">
        <v>3</v>
      </c>
      <c r="F63" s="25">
        <v>9</v>
      </c>
      <c r="G63" s="163"/>
      <c r="H63" s="123">
        <v>160</v>
      </c>
      <c r="I63" s="123">
        <v>160</v>
      </c>
      <c r="J63" s="123">
        <v>0</v>
      </c>
      <c r="K63" s="31"/>
      <c r="L63" s="123">
        <v>34.5</v>
      </c>
      <c r="M63" s="123">
        <v>0</v>
      </c>
      <c r="N63" s="123">
        <v>34.5</v>
      </c>
      <c r="O63" s="31"/>
      <c r="P63" s="123"/>
      <c r="Q63" s="123">
        <v>0</v>
      </c>
      <c r="R63" s="123"/>
      <c r="T63" s="283">
        <f t="shared" si="4"/>
        <v>194.5</v>
      </c>
      <c r="U63" s="283">
        <f t="shared" si="5"/>
        <v>160</v>
      </c>
      <c r="V63" s="283">
        <f t="shared" si="6"/>
        <v>34.5</v>
      </c>
      <c r="X63" s="448"/>
      <c r="Y63" s="448"/>
      <c r="Z63" s="448"/>
      <c r="AA63" s="448"/>
      <c r="AB63" s="283">
        <f t="shared" si="1"/>
        <v>194.5</v>
      </c>
      <c r="AC63" s="283">
        <f t="shared" si="2"/>
        <v>160</v>
      </c>
      <c r="AD63" s="283">
        <f t="shared" si="3"/>
        <v>34.5</v>
      </c>
    </row>
    <row r="64" spans="1:30" x14ac:dyDescent="0.2">
      <c r="A64" s="380" t="s">
        <v>343</v>
      </c>
      <c r="B64" s="456" t="s">
        <v>407</v>
      </c>
      <c r="C64" s="28">
        <v>3550</v>
      </c>
      <c r="D64" s="27" t="s">
        <v>99</v>
      </c>
      <c r="E64" s="26" t="s">
        <v>3</v>
      </c>
      <c r="F64" s="25">
        <v>11</v>
      </c>
      <c r="G64" s="163"/>
      <c r="H64" s="123">
        <v>853.09</v>
      </c>
      <c r="I64" s="123">
        <v>807.31000000000006</v>
      </c>
      <c r="J64" s="123">
        <v>45.78</v>
      </c>
      <c r="K64" s="31"/>
      <c r="L64" s="123">
        <v>585.12</v>
      </c>
      <c r="M64" s="123">
        <v>585.12</v>
      </c>
      <c r="N64" s="123">
        <v>0</v>
      </c>
      <c r="O64" s="31"/>
      <c r="P64" s="123"/>
      <c r="Q64" s="123">
        <v>0</v>
      </c>
      <c r="R64" s="123"/>
      <c r="T64" s="283">
        <f t="shared" si="4"/>
        <v>1438.21</v>
      </c>
      <c r="U64" s="283">
        <f t="shared" si="5"/>
        <v>1392.43</v>
      </c>
      <c r="V64" s="283">
        <f t="shared" si="6"/>
        <v>45.78</v>
      </c>
      <c r="X64" s="448"/>
      <c r="Y64" s="448"/>
      <c r="Z64" s="448"/>
      <c r="AA64" s="448"/>
      <c r="AB64" s="283">
        <f t="shared" si="1"/>
        <v>1438.21</v>
      </c>
      <c r="AC64" s="283">
        <f t="shared" si="2"/>
        <v>1392.43</v>
      </c>
      <c r="AD64" s="283">
        <f t="shared" si="3"/>
        <v>45.78</v>
      </c>
    </row>
    <row r="65" spans="1:30" x14ac:dyDescent="0.2">
      <c r="A65" s="380" t="s">
        <v>343</v>
      </c>
      <c r="B65" s="456" t="s">
        <v>344</v>
      </c>
      <c r="C65" s="28">
        <v>3650</v>
      </c>
      <c r="D65" s="27" t="s">
        <v>98</v>
      </c>
      <c r="E65" s="26" t="s">
        <v>3</v>
      </c>
      <c r="F65" s="25">
        <v>9</v>
      </c>
      <c r="G65" s="163"/>
      <c r="H65" s="123">
        <v>0</v>
      </c>
      <c r="I65" s="123">
        <v>0</v>
      </c>
      <c r="J65" s="123">
        <v>0</v>
      </c>
      <c r="K65" s="31"/>
      <c r="L65" s="123">
        <v>624</v>
      </c>
      <c r="M65" s="123">
        <v>624</v>
      </c>
      <c r="N65" s="123">
        <v>0</v>
      </c>
      <c r="O65" s="31"/>
      <c r="P65" s="123"/>
      <c r="Q65" s="123">
        <v>0</v>
      </c>
      <c r="R65" s="123"/>
      <c r="T65" s="283">
        <f t="shared" si="4"/>
        <v>624</v>
      </c>
      <c r="U65" s="283">
        <f t="shared" si="5"/>
        <v>624</v>
      </c>
      <c r="V65" s="283">
        <f t="shared" si="6"/>
        <v>0</v>
      </c>
      <c r="X65" s="448"/>
      <c r="Y65" s="448"/>
      <c r="Z65" s="448"/>
      <c r="AB65" s="283">
        <f t="shared" si="1"/>
        <v>624</v>
      </c>
      <c r="AC65" s="283">
        <f t="shared" si="2"/>
        <v>624</v>
      </c>
      <c r="AD65" s="283">
        <f t="shared" si="3"/>
        <v>0</v>
      </c>
    </row>
    <row r="66" spans="1:30" x14ac:dyDescent="0.2">
      <c r="A66" s="380" t="s">
        <v>343</v>
      </c>
      <c r="B66" s="456" t="s">
        <v>408</v>
      </c>
      <c r="C66" s="28">
        <v>3660</v>
      </c>
      <c r="D66" s="27" t="s">
        <v>97</v>
      </c>
      <c r="E66" s="26" t="s">
        <v>3</v>
      </c>
      <c r="F66" s="25">
        <v>10</v>
      </c>
      <c r="G66" s="163"/>
      <c r="H66" s="123">
        <v>188.3</v>
      </c>
      <c r="I66" s="123">
        <v>188.3</v>
      </c>
      <c r="J66" s="123">
        <v>0</v>
      </c>
      <c r="K66" s="31"/>
      <c r="L66" s="123">
        <v>321</v>
      </c>
      <c r="M66" s="123">
        <v>321</v>
      </c>
      <c r="N66" s="123">
        <v>0</v>
      </c>
      <c r="O66" s="31"/>
      <c r="P66" s="123">
        <v>0</v>
      </c>
      <c r="Q66" s="123">
        <v>0</v>
      </c>
      <c r="R66" s="123">
        <v>0</v>
      </c>
      <c r="T66" s="283">
        <f t="shared" si="4"/>
        <v>509.3</v>
      </c>
      <c r="U66" s="283">
        <f t="shared" si="5"/>
        <v>509.3</v>
      </c>
      <c r="V66" s="283">
        <f t="shared" si="6"/>
        <v>0</v>
      </c>
      <c r="X66" s="448"/>
      <c r="Y66" s="448"/>
      <c r="Z66" s="448"/>
      <c r="AB66" s="283">
        <f t="shared" si="1"/>
        <v>509.3</v>
      </c>
      <c r="AC66" s="283">
        <f t="shared" si="2"/>
        <v>509.3</v>
      </c>
      <c r="AD66" s="283">
        <f t="shared" si="3"/>
        <v>0</v>
      </c>
    </row>
    <row r="67" spans="1:30" x14ac:dyDescent="0.2">
      <c r="A67" s="380" t="s">
        <v>356</v>
      </c>
      <c r="B67" s="456" t="s">
        <v>369</v>
      </c>
      <c r="C67" s="28">
        <v>3700</v>
      </c>
      <c r="D67" s="27" t="s">
        <v>96</v>
      </c>
      <c r="E67" s="26" t="s">
        <v>3</v>
      </c>
      <c r="F67" s="25">
        <v>9</v>
      </c>
      <c r="G67" s="163"/>
      <c r="H67" s="123">
        <v>190</v>
      </c>
      <c r="I67" s="123">
        <v>190</v>
      </c>
      <c r="J67" s="123">
        <v>0</v>
      </c>
      <c r="K67" s="31"/>
      <c r="L67" s="123">
        <v>61</v>
      </c>
      <c r="M67" s="123">
        <v>61</v>
      </c>
      <c r="N67" s="123">
        <v>0</v>
      </c>
      <c r="O67" s="31"/>
      <c r="P67" s="123"/>
      <c r="Q67" s="123">
        <v>0</v>
      </c>
      <c r="R67" s="123"/>
      <c r="T67" s="283">
        <f t="shared" si="4"/>
        <v>251</v>
      </c>
      <c r="U67" s="283">
        <f t="shared" si="5"/>
        <v>251</v>
      </c>
      <c r="V67" s="283">
        <f t="shared" si="6"/>
        <v>0</v>
      </c>
      <c r="X67" s="448"/>
      <c r="Y67" s="448"/>
      <c r="Z67" s="448"/>
      <c r="AA67" s="448"/>
      <c r="AB67" s="283">
        <f t="shared" si="1"/>
        <v>251</v>
      </c>
      <c r="AC67" s="283">
        <f t="shared" si="2"/>
        <v>251</v>
      </c>
      <c r="AD67" s="283">
        <f t="shared" si="3"/>
        <v>0</v>
      </c>
    </row>
    <row r="68" spans="1:30" x14ac:dyDescent="0.2">
      <c r="A68" s="380" t="s">
        <v>358</v>
      </c>
      <c r="B68" s="456" t="s">
        <v>409</v>
      </c>
      <c r="C68" s="28">
        <v>3750</v>
      </c>
      <c r="D68" s="27" t="s">
        <v>95</v>
      </c>
      <c r="E68" s="26" t="s">
        <v>11</v>
      </c>
      <c r="F68" s="25">
        <v>4</v>
      </c>
      <c r="G68" s="163"/>
      <c r="H68" s="123">
        <v>13872</v>
      </c>
      <c r="I68" s="123">
        <v>13834</v>
      </c>
      <c r="J68" s="123">
        <v>38</v>
      </c>
      <c r="K68" s="31"/>
      <c r="L68" s="123">
        <v>5575.24</v>
      </c>
      <c r="M68" s="123">
        <v>5575.24</v>
      </c>
      <c r="N68" s="123">
        <v>0</v>
      </c>
      <c r="O68" s="31"/>
      <c r="P68" s="123">
        <v>0</v>
      </c>
      <c r="Q68" s="123">
        <v>0</v>
      </c>
      <c r="R68" s="123">
        <v>0</v>
      </c>
      <c r="T68" s="283">
        <f t="shared" si="4"/>
        <v>19447.239999999998</v>
      </c>
      <c r="U68" s="283">
        <f t="shared" si="5"/>
        <v>19409.239999999998</v>
      </c>
      <c r="V68" s="283">
        <f t="shared" si="6"/>
        <v>38</v>
      </c>
      <c r="X68" s="448"/>
      <c r="Y68" s="448"/>
      <c r="Z68" s="448"/>
      <c r="AB68" s="283">
        <f t="shared" si="1"/>
        <v>19447.239999999998</v>
      </c>
      <c r="AC68" s="283">
        <f t="shared" si="2"/>
        <v>19409.239999999998</v>
      </c>
      <c r="AD68" s="283">
        <f t="shared" si="3"/>
        <v>38</v>
      </c>
    </row>
    <row r="69" spans="1:30" x14ac:dyDescent="0.2">
      <c r="A69" s="380" t="s">
        <v>347</v>
      </c>
      <c r="B69" s="456" t="s">
        <v>410</v>
      </c>
      <c r="C69" s="28">
        <v>3800</v>
      </c>
      <c r="D69" s="27" t="s">
        <v>94</v>
      </c>
      <c r="E69" s="26" t="s">
        <v>6</v>
      </c>
      <c r="F69" s="25">
        <v>6</v>
      </c>
      <c r="G69" s="163"/>
      <c r="H69" s="123">
        <v>3904</v>
      </c>
      <c r="I69" s="123">
        <v>3904</v>
      </c>
      <c r="J69" s="123">
        <v>0</v>
      </c>
      <c r="K69" s="31"/>
      <c r="L69" s="123">
        <v>1100</v>
      </c>
      <c r="M69" s="123">
        <v>1100</v>
      </c>
      <c r="N69" s="123">
        <v>0</v>
      </c>
      <c r="O69" s="31"/>
      <c r="P69" s="123">
        <v>0</v>
      </c>
      <c r="Q69" s="123">
        <v>0</v>
      </c>
      <c r="R69" s="123">
        <v>0</v>
      </c>
      <c r="T69" s="283">
        <f t="shared" si="4"/>
        <v>5004</v>
      </c>
      <c r="U69" s="283">
        <f t="shared" si="5"/>
        <v>5004</v>
      </c>
      <c r="V69" s="283">
        <f t="shared" si="6"/>
        <v>0</v>
      </c>
      <c r="X69" s="448"/>
      <c r="Y69" s="448"/>
      <c r="Z69" s="448"/>
      <c r="AB69" s="283">
        <f t="shared" ref="AB69:AB132" si="7">T69+X69</f>
        <v>5004</v>
      </c>
      <c r="AC69" s="283">
        <f t="shared" ref="AC69:AC132" si="8">U69+Y69</f>
        <v>5004</v>
      </c>
      <c r="AD69" s="283">
        <f t="shared" ref="AD69:AD132" si="9">V69+Z69</f>
        <v>0</v>
      </c>
    </row>
    <row r="70" spans="1:30" x14ac:dyDescent="0.2">
      <c r="A70" s="380" t="s">
        <v>381</v>
      </c>
      <c r="B70" s="456" t="s">
        <v>411</v>
      </c>
      <c r="C70" s="28">
        <v>3850</v>
      </c>
      <c r="D70" s="27" t="s">
        <v>93</v>
      </c>
      <c r="E70" s="26" t="s">
        <v>3</v>
      </c>
      <c r="F70" s="25">
        <v>9</v>
      </c>
      <c r="G70" s="163"/>
      <c r="H70" s="123">
        <v>0</v>
      </c>
      <c r="I70" s="123">
        <v>0</v>
      </c>
      <c r="J70" s="123">
        <v>0</v>
      </c>
      <c r="K70" s="31"/>
      <c r="L70" s="123">
        <v>0</v>
      </c>
      <c r="M70" s="123">
        <v>0</v>
      </c>
      <c r="N70" s="123">
        <v>0</v>
      </c>
      <c r="O70" s="31"/>
      <c r="P70" s="123"/>
      <c r="Q70" s="123">
        <v>0</v>
      </c>
      <c r="R70" s="123"/>
      <c r="T70" s="283">
        <f t="shared" ref="T70:T133" si="10">H70+L70+P70</f>
        <v>0</v>
      </c>
      <c r="U70" s="283">
        <f t="shared" ref="U70:U133" si="11">I70+M70+Q70</f>
        <v>0</v>
      </c>
      <c r="V70" s="283">
        <f t="shared" ref="V70:V133" si="12">J70+N70+R70</f>
        <v>0</v>
      </c>
      <c r="X70" s="448"/>
      <c r="Y70" s="448"/>
      <c r="Z70" s="448"/>
      <c r="AA70" s="448"/>
      <c r="AB70" s="283">
        <f t="shared" si="7"/>
        <v>0</v>
      </c>
      <c r="AC70" s="283">
        <f t="shared" si="8"/>
        <v>0</v>
      </c>
      <c r="AD70" s="283">
        <f t="shared" si="9"/>
        <v>0</v>
      </c>
    </row>
    <row r="71" spans="1:30" x14ac:dyDescent="0.2">
      <c r="A71" s="380" t="s">
        <v>347</v>
      </c>
      <c r="B71" s="456" t="s">
        <v>348</v>
      </c>
      <c r="C71" s="28">
        <v>3950</v>
      </c>
      <c r="D71" s="27" t="s">
        <v>92</v>
      </c>
      <c r="E71" s="26" t="s">
        <v>8</v>
      </c>
      <c r="F71" s="25">
        <v>3</v>
      </c>
      <c r="G71" s="163"/>
      <c r="H71" s="123">
        <v>0</v>
      </c>
      <c r="I71" s="123">
        <v>0</v>
      </c>
      <c r="J71" s="123">
        <v>0</v>
      </c>
      <c r="K71" s="31"/>
      <c r="L71" s="123">
        <v>1370</v>
      </c>
      <c r="M71" s="123">
        <v>1370</v>
      </c>
      <c r="N71" s="123">
        <v>0</v>
      </c>
      <c r="O71" s="31"/>
      <c r="P71" s="123">
        <v>180</v>
      </c>
      <c r="Q71" s="123">
        <v>180</v>
      </c>
      <c r="R71" s="123">
        <v>0</v>
      </c>
      <c r="T71" s="283">
        <f t="shared" si="10"/>
        <v>1550</v>
      </c>
      <c r="U71" s="283">
        <f t="shared" si="11"/>
        <v>1550</v>
      </c>
      <c r="V71" s="283">
        <f t="shared" si="12"/>
        <v>0</v>
      </c>
      <c r="X71" s="448"/>
      <c r="Y71" s="448"/>
      <c r="Z71" s="448"/>
      <c r="AA71" s="448"/>
      <c r="AB71" s="283">
        <f t="shared" si="7"/>
        <v>1550</v>
      </c>
      <c r="AC71" s="283">
        <f t="shared" si="8"/>
        <v>1550</v>
      </c>
      <c r="AD71" s="283">
        <f t="shared" si="9"/>
        <v>0</v>
      </c>
    </row>
    <row r="72" spans="1:30" x14ac:dyDescent="0.2">
      <c r="A72" s="380" t="s">
        <v>412</v>
      </c>
      <c r="B72" s="456" t="s">
        <v>413</v>
      </c>
      <c r="C72" s="35">
        <v>4000</v>
      </c>
      <c r="D72" s="34" t="s">
        <v>91</v>
      </c>
      <c r="E72" s="26" t="s">
        <v>8</v>
      </c>
      <c r="F72" s="25">
        <v>7</v>
      </c>
      <c r="G72" s="163"/>
      <c r="H72" s="123">
        <v>20381</v>
      </c>
      <c r="I72" s="123">
        <v>20381</v>
      </c>
      <c r="J72" s="123">
        <v>0</v>
      </c>
      <c r="K72" s="31"/>
      <c r="L72" s="123">
        <v>95</v>
      </c>
      <c r="M72" s="123">
        <v>95</v>
      </c>
      <c r="N72" s="123">
        <v>0</v>
      </c>
      <c r="O72" s="31"/>
      <c r="P72" s="123">
        <v>0</v>
      </c>
      <c r="Q72" s="123">
        <v>0</v>
      </c>
      <c r="R72" s="123">
        <v>0</v>
      </c>
      <c r="T72" s="283">
        <f t="shared" si="10"/>
        <v>20476</v>
      </c>
      <c r="U72" s="283">
        <f t="shared" si="11"/>
        <v>20476</v>
      </c>
      <c r="V72" s="283">
        <f t="shared" si="12"/>
        <v>0</v>
      </c>
      <c r="X72" s="448">
        <v>2000</v>
      </c>
      <c r="Y72" s="448">
        <v>2000</v>
      </c>
      <c r="Z72" s="448">
        <v>0</v>
      </c>
      <c r="AB72" s="283">
        <f t="shared" si="7"/>
        <v>22476</v>
      </c>
      <c r="AC72" s="283">
        <f t="shared" si="8"/>
        <v>22476</v>
      </c>
      <c r="AD72" s="283">
        <f t="shared" si="9"/>
        <v>0</v>
      </c>
    </row>
    <row r="73" spans="1:30" x14ac:dyDescent="0.2">
      <c r="A73" s="380" t="s">
        <v>412</v>
      </c>
      <c r="B73" s="456" t="s">
        <v>414</v>
      </c>
      <c r="C73" s="28">
        <v>4100</v>
      </c>
      <c r="D73" s="27" t="s">
        <v>90</v>
      </c>
      <c r="E73" s="26" t="s">
        <v>8</v>
      </c>
      <c r="F73" s="25">
        <v>2</v>
      </c>
      <c r="G73" s="163"/>
      <c r="H73" s="123">
        <v>1251.8</v>
      </c>
      <c r="I73" s="123">
        <v>1251.8</v>
      </c>
      <c r="J73" s="123">
        <v>0</v>
      </c>
      <c r="K73" s="31"/>
      <c r="L73" s="123">
        <v>0</v>
      </c>
      <c r="M73" s="123">
        <v>0</v>
      </c>
      <c r="N73" s="123">
        <v>0</v>
      </c>
      <c r="O73" s="31"/>
      <c r="P73" s="123">
        <v>0</v>
      </c>
      <c r="Q73" s="123">
        <v>0</v>
      </c>
      <c r="R73" s="123">
        <v>0</v>
      </c>
      <c r="T73" s="283">
        <f t="shared" si="10"/>
        <v>1251.8</v>
      </c>
      <c r="U73" s="283">
        <f t="shared" si="11"/>
        <v>1251.8</v>
      </c>
      <c r="V73" s="283">
        <f t="shared" si="12"/>
        <v>0</v>
      </c>
      <c r="X73" s="448"/>
      <c r="Y73" s="448"/>
      <c r="Z73" s="448"/>
      <c r="AA73" s="448"/>
      <c r="AB73" s="283">
        <f t="shared" si="7"/>
        <v>1251.8</v>
      </c>
      <c r="AC73" s="283">
        <f t="shared" si="8"/>
        <v>1251.8</v>
      </c>
      <c r="AD73" s="283">
        <f t="shared" si="9"/>
        <v>0</v>
      </c>
    </row>
    <row r="74" spans="1:30" x14ac:dyDescent="0.2">
      <c r="A74" s="380" t="s">
        <v>345</v>
      </c>
      <c r="B74" s="456" t="s">
        <v>415</v>
      </c>
      <c r="C74" s="28">
        <v>4150</v>
      </c>
      <c r="D74" s="33" t="s">
        <v>89</v>
      </c>
      <c r="E74" s="26" t="s">
        <v>8</v>
      </c>
      <c r="F74" s="25">
        <v>3</v>
      </c>
      <c r="G74" s="163"/>
      <c r="H74" s="123">
        <v>6995</v>
      </c>
      <c r="I74" s="123">
        <v>6785</v>
      </c>
      <c r="J74" s="123">
        <v>210</v>
      </c>
      <c r="K74" s="31"/>
      <c r="L74" s="123">
        <v>62.86</v>
      </c>
      <c r="M74" s="123">
        <v>62.86</v>
      </c>
      <c r="N74" s="123">
        <v>0</v>
      </c>
      <c r="O74" s="31"/>
      <c r="P74" s="123">
        <v>0</v>
      </c>
      <c r="Q74" s="123">
        <v>0</v>
      </c>
      <c r="R74" s="123">
        <v>0</v>
      </c>
      <c r="T74" s="283">
        <f t="shared" si="10"/>
        <v>7057.86</v>
      </c>
      <c r="U74" s="283">
        <f t="shared" si="11"/>
        <v>6847.86</v>
      </c>
      <c r="V74" s="283">
        <f t="shared" si="12"/>
        <v>210</v>
      </c>
      <c r="X74" s="448"/>
      <c r="Y74" s="448"/>
      <c r="Z74" s="448"/>
      <c r="AA74" s="448"/>
      <c r="AB74" s="283">
        <f t="shared" si="7"/>
        <v>7057.86</v>
      </c>
      <c r="AC74" s="283">
        <f t="shared" si="8"/>
        <v>6847.86</v>
      </c>
      <c r="AD74" s="283">
        <f t="shared" si="9"/>
        <v>210</v>
      </c>
    </row>
    <row r="75" spans="1:30" x14ac:dyDescent="0.2">
      <c r="A75" s="380" t="s">
        <v>343</v>
      </c>
      <c r="B75" s="456" t="s">
        <v>416</v>
      </c>
      <c r="C75" s="28">
        <v>4200</v>
      </c>
      <c r="D75" s="27" t="s">
        <v>88</v>
      </c>
      <c r="E75" s="26" t="s">
        <v>3</v>
      </c>
      <c r="F75" s="25">
        <v>11</v>
      </c>
      <c r="G75" s="163"/>
      <c r="H75" s="123">
        <v>0</v>
      </c>
      <c r="I75" s="123">
        <v>0</v>
      </c>
      <c r="J75" s="123">
        <v>0</v>
      </c>
      <c r="K75" s="31"/>
      <c r="L75" s="123">
        <v>411</v>
      </c>
      <c r="M75" s="123">
        <v>0</v>
      </c>
      <c r="N75" s="123">
        <v>411</v>
      </c>
      <c r="O75" s="31"/>
      <c r="P75" s="123"/>
      <c r="Q75" s="123">
        <v>0</v>
      </c>
      <c r="R75" s="123"/>
      <c r="T75" s="283">
        <f t="shared" si="10"/>
        <v>411</v>
      </c>
      <c r="U75" s="283">
        <f t="shared" si="11"/>
        <v>0</v>
      </c>
      <c r="V75" s="283">
        <f t="shared" si="12"/>
        <v>411</v>
      </c>
      <c r="X75" s="448"/>
      <c r="Y75" s="448"/>
      <c r="Z75" s="448"/>
      <c r="AA75" s="448"/>
      <c r="AB75" s="283">
        <f t="shared" si="7"/>
        <v>411</v>
      </c>
      <c r="AC75" s="283">
        <f t="shared" si="8"/>
        <v>0</v>
      </c>
      <c r="AD75" s="283">
        <f t="shared" si="9"/>
        <v>411</v>
      </c>
    </row>
    <row r="76" spans="1:30" x14ac:dyDescent="0.2">
      <c r="A76" s="380" t="s">
        <v>381</v>
      </c>
      <c r="B76" s="456" t="s">
        <v>417</v>
      </c>
      <c r="C76" s="28">
        <v>4250</v>
      </c>
      <c r="D76" s="27" t="s">
        <v>87</v>
      </c>
      <c r="E76" s="26" t="s">
        <v>3</v>
      </c>
      <c r="F76" s="25">
        <v>8</v>
      </c>
      <c r="G76" s="163"/>
      <c r="H76" s="123">
        <v>0</v>
      </c>
      <c r="I76" s="123">
        <v>0</v>
      </c>
      <c r="J76" s="123">
        <v>0</v>
      </c>
      <c r="K76" s="31"/>
      <c r="L76" s="123">
        <v>79</v>
      </c>
      <c r="M76" s="123">
        <v>79</v>
      </c>
      <c r="N76" s="123">
        <v>0</v>
      </c>
      <c r="O76" s="31"/>
      <c r="P76" s="123"/>
      <c r="Q76" s="123">
        <v>0</v>
      </c>
      <c r="R76" s="123"/>
      <c r="T76" s="283">
        <f t="shared" si="10"/>
        <v>79</v>
      </c>
      <c r="U76" s="283">
        <f t="shared" si="11"/>
        <v>79</v>
      </c>
      <c r="V76" s="283">
        <f t="shared" si="12"/>
        <v>0</v>
      </c>
      <c r="X76" s="448"/>
      <c r="Y76" s="448"/>
      <c r="Z76" s="448"/>
      <c r="AA76" s="448"/>
      <c r="AB76" s="283">
        <f t="shared" si="7"/>
        <v>79</v>
      </c>
      <c r="AC76" s="283">
        <f t="shared" si="8"/>
        <v>79</v>
      </c>
      <c r="AD76" s="283">
        <f t="shared" si="9"/>
        <v>0</v>
      </c>
    </row>
    <row r="77" spans="1:30" x14ac:dyDescent="0.2">
      <c r="A77" s="380" t="s">
        <v>362</v>
      </c>
      <c r="B77" s="456" t="s">
        <v>418</v>
      </c>
      <c r="C77" s="28">
        <v>4300</v>
      </c>
      <c r="D77" s="27" t="s">
        <v>86</v>
      </c>
      <c r="E77" s="26" t="s">
        <v>3</v>
      </c>
      <c r="F77" s="25">
        <v>10</v>
      </c>
      <c r="G77" s="163"/>
      <c r="H77" s="123">
        <v>0</v>
      </c>
      <c r="I77" s="123">
        <v>0</v>
      </c>
      <c r="J77" s="123">
        <v>0</v>
      </c>
      <c r="K77" s="31"/>
      <c r="L77" s="123">
        <v>8</v>
      </c>
      <c r="M77" s="123">
        <v>8</v>
      </c>
      <c r="N77" s="123">
        <v>0</v>
      </c>
      <c r="O77" s="31"/>
      <c r="P77" s="123"/>
      <c r="Q77" s="123">
        <v>0</v>
      </c>
      <c r="R77" s="123"/>
      <c r="T77" s="283">
        <f t="shared" si="10"/>
        <v>8</v>
      </c>
      <c r="U77" s="283">
        <f t="shared" si="11"/>
        <v>8</v>
      </c>
      <c r="V77" s="283">
        <f t="shared" si="12"/>
        <v>0</v>
      </c>
      <c r="X77" s="448"/>
      <c r="Y77" s="448"/>
      <c r="Z77" s="448"/>
      <c r="AA77" s="448"/>
      <c r="AB77" s="283">
        <f t="shared" si="7"/>
        <v>8</v>
      </c>
      <c r="AC77" s="283">
        <f t="shared" si="8"/>
        <v>8</v>
      </c>
      <c r="AD77" s="283">
        <f t="shared" si="9"/>
        <v>0</v>
      </c>
    </row>
    <row r="78" spans="1:30" x14ac:dyDescent="0.2">
      <c r="A78" s="380" t="s">
        <v>358</v>
      </c>
      <c r="B78" s="456" t="s">
        <v>419</v>
      </c>
      <c r="C78" s="28">
        <v>4350</v>
      </c>
      <c r="D78" s="27" t="s">
        <v>85</v>
      </c>
      <c r="E78" s="26" t="s">
        <v>11</v>
      </c>
      <c r="F78" s="25">
        <v>4</v>
      </c>
      <c r="G78" s="163"/>
      <c r="H78" s="123">
        <v>2263.1</v>
      </c>
      <c r="I78" s="123">
        <v>2256.46</v>
      </c>
      <c r="J78" s="123">
        <v>6.64</v>
      </c>
      <c r="K78" s="31"/>
      <c r="L78" s="123">
        <v>1019.21</v>
      </c>
      <c r="M78" s="123">
        <v>1019.21</v>
      </c>
      <c r="N78" s="123">
        <v>0</v>
      </c>
      <c r="O78" s="31"/>
      <c r="P78" s="123"/>
      <c r="Q78" s="123">
        <v>0</v>
      </c>
      <c r="R78" s="123"/>
      <c r="T78" s="283">
        <f t="shared" si="10"/>
        <v>3282.31</v>
      </c>
      <c r="U78" s="283">
        <f t="shared" si="11"/>
        <v>3275.67</v>
      </c>
      <c r="V78" s="283">
        <f t="shared" si="12"/>
        <v>6.64</v>
      </c>
      <c r="X78" s="448"/>
      <c r="Y78" s="448"/>
      <c r="Z78" s="448"/>
      <c r="AA78" s="448"/>
      <c r="AB78" s="283">
        <f t="shared" si="7"/>
        <v>3282.31</v>
      </c>
      <c r="AC78" s="283">
        <f t="shared" si="8"/>
        <v>3275.67</v>
      </c>
      <c r="AD78" s="283">
        <f t="shared" si="9"/>
        <v>6.64</v>
      </c>
    </row>
    <row r="79" spans="1:30" x14ac:dyDescent="0.2">
      <c r="A79" s="380" t="s">
        <v>420</v>
      </c>
      <c r="B79" s="456" t="s">
        <v>421</v>
      </c>
      <c r="C79" s="28">
        <v>4400</v>
      </c>
      <c r="D79" s="27" t="s">
        <v>84</v>
      </c>
      <c r="E79" s="26" t="s">
        <v>6</v>
      </c>
      <c r="F79" s="25">
        <v>4</v>
      </c>
      <c r="G79" s="163"/>
      <c r="H79" s="123">
        <v>3761.57</v>
      </c>
      <c r="I79" s="123">
        <v>3761.57</v>
      </c>
      <c r="J79" s="123">
        <v>0</v>
      </c>
      <c r="K79" s="31"/>
      <c r="L79" s="123">
        <v>1414.18</v>
      </c>
      <c r="M79" s="123">
        <v>1414.18</v>
      </c>
      <c r="N79" s="123">
        <v>0</v>
      </c>
      <c r="O79" s="31"/>
      <c r="P79" s="123">
        <v>0</v>
      </c>
      <c r="Q79" s="123">
        <v>0</v>
      </c>
      <c r="R79" s="123">
        <v>0</v>
      </c>
      <c r="T79" s="283">
        <f t="shared" si="10"/>
        <v>5175.75</v>
      </c>
      <c r="U79" s="283">
        <f t="shared" si="11"/>
        <v>5175.75</v>
      </c>
      <c r="V79" s="283">
        <f t="shared" si="12"/>
        <v>0</v>
      </c>
      <c r="X79" s="448"/>
      <c r="Y79" s="448"/>
      <c r="Z79" s="448"/>
      <c r="AB79" s="283">
        <f t="shared" si="7"/>
        <v>5175.75</v>
      </c>
      <c r="AC79" s="283">
        <f t="shared" si="8"/>
        <v>5175.75</v>
      </c>
      <c r="AD79" s="283">
        <f t="shared" si="9"/>
        <v>0</v>
      </c>
    </row>
    <row r="80" spans="1:30" x14ac:dyDescent="0.2">
      <c r="A80" s="380" t="s">
        <v>345</v>
      </c>
      <c r="B80" s="456" t="s">
        <v>415</v>
      </c>
      <c r="C80" s="28">
        <v>4450</v>
      </c>
      <c r="D80" s="27" t="s">
        <v>83</v>
      </c>
      <c r="E80" s="26" t="s">
        <v>8</v>
      </c>
      <c r="F80" s="25">
        <v>2</v>
      </c>
      <c r="G80" s="163"/>
      <c r="H80" s="123">
        <v>4669</v>
      </c>
      <c r="I80" s="123">
        <v>4669</v>
      </c>
      <c r="J80" s="123">
        <v>0</v>
      </c>
      <c r="K80" s="31"/>
      <c r="L80" s="123">
        <v>0</v>
      </c>
      <c r="M80" s="123">
        <v>0</v>
      </c>
      <c r="N80" s="123">
        <v>0</v>
      </c>
      <c r="O80" s="31"/>
      <c r="P80" s="123">
        <v>229</v>
      </c>
      <c r="Q80" s="123">
        <v>229</v>
      </c>
      <c r="R80" s="123">
        <v>0</v>
      </c>
      <c r="T80" s="283">
        <f t="shared" si="10"/>
        <v>4898</v>
      </c>
      <c r="U80" s="283">
        <f t="shared" si="11"/>
        <v>4898</v>
      </c>
      <c r="V80" s="283">
        <f t="shared" si="12"/>
        <v>0</v>
      </c>
      <c r="X80" s="448"/>
      <c r="Y80" s="448"/>
      <c r="Z80" s="448"/>
      <c r="AA80" s="448"/>
      <c r="AB80" s="283">
        <f t="shared" si="7"/>
        <v>4898</v>
      </c>
      <c r="AC80" s="283">
        <f t="shared" si="8"/>
        <v>4898</v>
      </c>
      <c r="AD80" s="283">
        <f t="shared" si="9"/>
        <v>0</v>
      </c>
    </row>
    <row r="81" spans="1:30" x14ac:dyDescent="0.2">
      <c r="A81" s="380" t="s">
        <v>412</v>
      </c>
      <c r="B81" s="456" t="s">
        <v>422</v>
      </c>
      <c r="C81" s="28">
        <v>4500</v>
      </c>
      <c r="D81" s="27" t="s">
        <v>82</v>
      </c>
      <c r="E81" s="26" t="s">
        <v>8</v>
      </c>
      <c r="F81" s="25">
        <v>3</v>
      </c>
      <c r="G81" s="163"/>
      <c r="H81" s="123">
        <v>20901.3</v>
      </c>
      <c r="I81" s="123">
        <v>20901.3</v>
      </c>
      <c r="J81" s="123">
        <v>0</v>
      </c>
      <c r="K81" s="31"/>
      <c r="L81" s="123">
        <v>0</v>
      </c>
      <c r="M81" s="123">
        <v>0</v>
      </c>
      <c r="N81" s="123">
        <v>0</v>
      </c>
      <c r="O81" s="31"/>
      <c r="P81" s="123">
        <v>0</v>
      </c>
      <c r="Q81" s="123">
        <v>0</v>
      </c>
      <c r="R81" s="123">
        <v>0</v>
      </c>
      <c r="T81" s="283">
        <f t="shared" si="10"/>
        <v>20901.3</v>
      </c>
      <c r="U81" s="283">
        <f t="shared" si="11"/>
        <v>20901.3</v>
      </c>
      <c r="V81" s="283">
        <f t="shared" si="12"/>
        <v>0</v>
      </c>
      <c r="X81" s="448">
        <v>2617.12</v>
      </c>
      <c r="Y81" s="448">
        <v>2617.12</v>
      </c>
      <c r="Z81" s="448"/>
      <c r="AB81" s="283">
        <f t="shared" si="7"/>
        <v>23518.42</v>
      </c>
      <c r="AC81" s="283">
        <f t="shared" si="8"/>
        <v>23518.42</v>
      </c>
      <c r="AD81" s="283">
        <f t="shared" si="9"/>
        <v>0</v>
      </c>
    </row>
    <row r="82" spans="1:30" x14ac:dyDescent="0.2">
      <c r="A82" s="380" t="s">
        <v>349</v>
      </c>
      <c r="B82" s="456" t="s">
        <v>423</v>
      </c>
      <c r="C82" s="28">
        <v>4550</v>
      </c>
      <c r="D82" s="27" t="s">
        <v>81</v>
      </c>
      <c r="E82" s="26" t="s">
        <v>11</v>
      </c>
      <c r="F82" s="25">
        <v>10</v>
      </c>
      <c r="G82" s="163"/>
      <c r="H82" s="123">
        <v>0</v>
      </c>
      <c r="I82" s="123">
        <v>0</v>
      </c>
      <c r="J82" s="123">
        <v>0</v>
      </c>
      <c r="K82" s="31"/>
      <c r="L82" s="123">
        <v>1200</v>
      </c>
      <c r="M82" s="123">
        <v>1200</v>
      </c>
      <c r="N82" s="123">
        <v>0</v>
      </c>
      <c r="O82" s="31"/>
      <c r="P82" s="123"/>
      <c r="Q82" s="123">
        <v>0</v>
      </c>
      <c r="R82" s="123"/>
      <c r="T82" s="283">
        <f t="shared" si="10"/>
        <v>1200</v>
      </c>
      <c r="U82" s="283">
        <f t="shared" si="11"/>
        <v>1200</v>
      </c>
      <c r="V82" s="283">
        <f t="shared" si="12"/>
        <v>0</v>
      </c>
      <c r="X82" s="448"/>
      <c r="Y82" s="448"/>
      <c r="Z82" s="448"/>
      <c r="AA82" s="448"/>
      <c r="AB82" s="283">
        <f t="shared" si="7"/>
        <v>1200</v>
      </c>
      <c r="AC82" s="283">
        <f t="shared" si="8"/>
        <v>1200</v>
      </c>
      <c r="AD82" s="283">
        <f t="shared" si="9"/>
        <v>0</v>
      </c>
    </row>
    <row r="83" spans="1:30" x14ac:dyDescent="0.2">
      <c r="A83" s="380" t="s">
        <v>353</v>
      </c>
      <c r="B83" s="456" t="s">
        <v>424</v>
      </c>
      <c r="C83" s="28">
        <v>4600</v>
      </c>
      <c r="D83" s="27" t="s">
        <v>80</v>
      </c>
      <c r="E83" s="26" t="s">
        <v>3</v>
      </c>
      <c r="F83" s="25">
        <v>10</v>
      </c>
      <c r="G83" s="163"/>
      <c r="H83" s="123">
        <v>320</v>
      </c>
      <c r="I83" s="123">
        <v>315</v>
      </c>
      <c r="J83" s="123">
        <v>5</v>
      </c>
      <c r="K83" s="31"/>
      <c r="L83" s="123">
        <v>0</v>
      </c>
      <c r="M83" s="123">
        <v>0</v>
      </c>
      <c r="N83" s="123">
        <v>0</v>
      </c>
      <c r="O83" s="31"/>
      <c r="P83" s="123"/>
      <c r="Q83" s="123">
        <v>0</v>
      </c>
      <c r="R83" s="123"/>
      <c r="T83" s="283">
        <f t="shared" si="10"/>
        <v>320</v>
      </c>
      <c r="U83" s="283">
        <f t="shared" si="11"/>
        <v>315</v>
      </c>
      <c r="V83" s="283">
        <f t="shared" si="12"/>
        <v>5</v>
      </c>
      <c r="X83" s="448"/>
      <c r="Y83" s="448"/>
      <c r="Z83" s="448"/>
      <c r="AA83" s="448"/>
      <c r="AB83" s="283">
        <f t="shared" si="7"/>
        <v>320</v>
      </c>
      <c r="AC83" s="283">
        <f t="shared" si="8"/>
        <v>315</v>
      </c>
      <c r="AD83" s="283">
        <f t="shared" si="9"/>
        <v>5</v>
      </c>
    </row>
    <row r="84" spans="1:30" x14ac:dyDescent="0.2">
      <c r="A84" s="380" t="s">
        <v>384</v>
      </c>
      <c r="B84" s="456" t="s">
        <v>425</v>
      </c>
      <c r="C84" s="28">
        <v>4650</v>
      </c>
      <c r="D84" s="27" t="s">
        <v>79</v>
      </c>
      <c r="E84" s="26" t="s">
        <v>6</v>
      </c>
      <c r="F84" s="25">
        <v>5</v>
      </c>
      <c r="G84" s="163"/>
      <c r="H84" s="123">
        <v>22173</v>
      </c>
      <c r="I84" s="123">
        <v>22104.52</v>
      </c>
      <c r="J84" s="123">
        <v>68.48</v>
      </c>
      <c r="K84" s="31"/>
      <c r="L84" s="123">
        <v>1349.12</v>
      </c>
      <c r="M84" s="123">
        <v>1349.12</v>
      </c>
      <c r="N84" s="123">
        <v>0</v>
      </c>
      <c r="O84" s="31"/>
      <c r="P84" s="123">
        <v>1144.72</v>
      </c>
      <c r="Q84" s="123">
        <v>1144.72</v>
      </c>
      <c r="R84" s="123">
        <v>0</v>
      </c>
      <c r="T84" s="283">
        <f t="shared" si="10"/>
        <v>24666.84</v>
      </c>
      <c r="U84" s="283">
        <f t="shared" si="11"/>
        <v>24598.36</v>
      </c>
      <c r="V84" s="283">
        <f t="shared" si="12"/>
        <v>68.48</v>
      </c>
      <c r="X84" s="448">
        <v>2361.8000000000002</v>
      </c>
      <c r="Y84" s="448">
        <v>2361.8000000000002</v>
      </c>
      <c r="Z84" s="448"/>
      <c r="AB84" s="283">
        <f t="shared" si="7"/>
        <v>27028.639999999999</v>
      </c>
      <c r="AC84" s="283">
        <f t="shared" si="8"/>
        <v>26960.16</v>
      </c>
      <c r="AD84" s="283">
        <f t="shared" si="9"/>
        <v>68.48</v>
      </c>
    </row>
    <row r="85" spans="1:30" x14ac:dyDescent="0.2">
      <c r="A85" s="380" t="s">
        <v>412</v>
      </c>
      <c r="B85" s="456" t="s">
        <v>426</v>
      </c>
      <c r="C85" s="28">
        <v>4700</v>
      </c>
      <c r="D85" s="27" t="s">
        <v>78</v>
      </c>
      <c r="E85" s="26" t="s">
        <v>8</v>
      </c>
      <c r="F85" s="25">
        <v>2</v>
      </c>
      <c r="G85" s="163"/>
      <c r="H85" s="123">
        <v>3170</v>
      </c>
      <c r="I85" s="123">
        <v>2850</v>
      </c>
      <c r="J85" s="123">
        <v>320</v>
      </c>
      <c r="K85" s="31"/>
      <c r="L85" s="123">
        <v>0</v>
      </c>
      <c r="M85" s="123">
        <v>0</v>
      </c>
      <c r="N85" s="123">
        <v>0</v>
      </c>
      <c r="O85" s="31"/>
      <c r="P85" s="123">
        <v>0</v>
      </c>
      <c r="Q85" s="123">
        <v>0</v>
      </c>
      <c r="R85" s="123">
        <v>0</v>
      </c>
      <c r="T85" s="283">
        <f t="shared" si="10"/>
        <v>3170</v>
      </c>
      <c r="U85" s="283">
        <f t="shared" si="11"/>
        <v>2850</v>
      </c>
      <c r="V85" s="283">
        <f t="shared" si="12"/>
        <v>320</v>
      </c>
      <c r="X85" s="448"/>
      <c r="Y85" s="448"/>
      <c r="Z85" s="448"/>
      <c r="AA85" s="448"/>
      <c r="AB85" s="283">
        <f t="shared" si="7"/>
        <v>3170</v>
      </c>
      <c r="AC85" s="283">
        <f t="shared" si="8"/>
        <v>2850</v>
      </c>
      <c r="AD85" s="283">
        <f t="shared" si="9"/>
        <v>320</v>
      </c>
    </row>
    <row r="86" spans="1:30" x14ac:dyDescent="0.2">
      <c r="A86" s="380" t="s">
        <v>381</v>
      </c>
      <c r="B86" s="456" t="s">
        <v>427</v>
      </c>
      <c r="C86" s="28">
        <v>4750</v>
      </c>
      <c r="D86" s="27" t="s">
        <v>77</v>
      </c>
      <c r="E86" s="26" t="s">
        <v>3</v>
      </c>
      <c r="F86" s="25">
        <v>11</v>
      </c>
      <c r="G86" s="163"/>
      <c r="H86" s="123">
        <v>0</v>
      </c>
      <c r="I86" s="123">
        <v>0</v>
      </c>
      <c r="J86" s="123">
        <v>0</v>
      </c>
      <c r="K86" s="31"/>
      <c r="L86" s="123">
        <v>240.76</v>
      </c>
      <c r="M86" s="123">
        <v>240.76</v>
      </c>
      <c r="N86" s="123">
        <v>0</v>
      </c>
      <c r="O86" s="31"/>
      <c r="P86" s="123">
        <v>0</v>
      </c>
      <c r="Q86" s="123">
        <v>0</v>
      </c>
      <c r="R86" s="123">
        <v>0</v>
      </c>
      <c r="T86" s="283">
        <f t="shared" si="10"/>
        <v>240.76</v>
      </c>
      <c r="U86" s="283">
        <f t="shared" si="11"/>
        <v>240.76</v>
      </c>
      <c r="V86" s="283">
        <f t="shared" si="12"/>
        <v>0</v>
      </c>
      <c r="X86" s="448">
        <v>100</v>
      </c>
      <c r="Y86" s="448">
        <v>100</v>
      </c>
      <c r="Z86" s="448"/>
      <c r="AB86" s="283">
        <f t="shared" si="7"/>
        <v>340.76</v>
      </c>
      <c r="AC86" s="283">
        <f t="shared" si="8"/>
        <v>340.76</v>
      </c>
      <c r="AD86" s="283">
        <f t="shared" si="9"/>
        <v>0</v>
      </c>
    </row>
    <row r="87" spans="1:30" x14ac:dyDescent="0.2">
      <c r="A87" s="380" t="s">
        <v>345</v>
      </c>
      <c r="B87" s="456" t="s">
        <v>346</v>
      </c>
      <c r="C87" s="28">
        <v>4800</v>
      </c>
      <c r="D87" s="27" t="s">
        <v>76</v>
      </c>
      <c r="E87" s="26" t="s">
        <v>8</v>
      </c>
      <c r="F87" s="25">
        <v>2</v>
      </c>
      <c r="G87" s="163"/>
      <c r="H87" s="123">
        <v>2036</v>
      </c>
      <c r="I87" s="123">
        <v>2036</v>
      </c>
      <c r="J87" s="123">
        <v>0</v>
      </c>
      <c r="K87" s="31"/>
      <c r="L87" s="123">
        <v>131</v>
      </c>
      <c r="M87" s="123">
        <v>131</v>
      </c>
      <c r="N87" s="123">
        <v>0</v>
      </c>
      <c r="O87" s="31"/>
      <c r="P87" s="123">
        <v>0</v>
      </c>
      <c r="Q87" s="123">
        <v>0</v>
      </c>
      <c r="R87" s="123">
        <v>0</v>
      </c>
      <c r="T87" s="283">
        <f t="shared" si="10"/>
        <v>2167</v>
      </c>
      <c r="U87" s="283">
        <f t="shared" si="11"/>
        <v>2167</v>
      </c>
      <c r="V87" s="283">
        <f t="shared" si="12"/>
        <v>0</v>
      </c>
      <c r="X87" s="448">
        <v>131</v>
      </c>
      <c r="Y87" s="448">
        <v>131</v>
      </c>
      <c r="Z87" s="448"/>
      <c r="AA87" s="448"/>
      <c r="AB87" s="283">
        <f t="shared" si="7"/>
        <v>2298</v>
      </c>
      <c r="AC87" s="283">
        <f t="shared" si="8"/>
        <v>2298</v>
      </c>
      <c r="AD87" s="283">
        <f t="shared" si="9"/>
        <v>0</v>
      </c>
    </row>
    <row r="88" spans="1:30" x14ac:dyDescent="0.2">
      <c r="A88" s="380" t="s">
        <v>349</v>
      </c>
      <c r="B88" s="456" t="s">
        <v>428</v>
      </c>
      <c r="C88" s="28">
        <v>4850</v>
      </c>
      <c r="D88" s="27" t="s">
        <v>75</v>
      </c>
      <c r="E88" s="26" t="s">
        <v>11</v>
      </c>
      <c r="F88" s="25">
        <v>4</v>
      </c>
      <c r="G88" s="163"/>
      <c r="H88" s="123">
        <v>5707</v>
      </c>
      <c r="I88" s="123">
        <v>5327</v>
      </c>
      <c r="J88" s="123">
        <v>380</v>
      </c>
      <c r="K88" s="31"/>
      <c r="L88" s="123">
        <v>1372</v>
      </c>
      <c r="M88" s="123">
        <v>1372</v>
      </c>
      <c r="N88" s="123">
        <v>0</v>
      </c>
      <c r="O88" s="31"/>
      <c r="P88" s="123"/>
      <c r="Q88" s="123">
        <v>0</v>
      </c>
      <c r="R88" s="123"/>
      <c r="T88" s="283">
        <f t="shared" si="10"/>
        <v>7079</v>
      </c>
      <c r="U88" s="283">
        <f t="shared" si="11"/>
        <v>6699</v>
      </c>
      <c r="V88" s="283">
        <f t="shared" si="12"/>
        <v>380</v>
      </c>
      <c r="X88" s="448"/>
      <c r="Y88" s="448"/>
      <c r="Z88" s="448"/>
      <c r="AA88" s="448"/>
      <c r="AB88" s="283">
        <f t="shared" si="7"/>
        <v>7079</v>
      </c>
      <c r="AC88" s="283">
        <f t="shared" si="8"/>
        <v>6699</v>
      </c>
      <c r="AD88" s="283">
        <f t="shared" si="9"/>
        <v>380</v>
      </c>
    </row>
    <row r="89" spans="1:30" x14ac:dyDescent="0.2">
      <c r="A89" s="380" t="s">
        <v>353</v>
      </c>
      <c r="B89" s="456" t="s">
        <v>429</v>
      </c>
      <c r="C89" s="28">
        <v>4880</v>
      </c>
      <c r="D89" s="27" t="s">
        <v>74</v>
      </c>
      <c r="E89" s="26" t="s">
        <v>3</v>
      </c>
      <c r="F89" s="25">
        <v>4</v>
      </c>
      <c r="G89" s="163"/>
      <c r="H89" s="123">
        <v>0</v>
      </c>
      <c r="I89" s="123">
        <v>0</v>
      </c>
      <c r="J89" s="123">
        <v>0</v>
      </c>
      <c r="K89" s="31"/>
      <c r="L89" s="123">
        <v>0</v>
      </c>
      <c r="M89" s="123">
        <v>0</v>
      </c>
      <c r="N89" s="123">
        <v>0</v>
      </c>
      <c r="O89" s="31"/>
      <c r="P89" s="123">
        <v>1288</v>
      </c>
      <c r="Q89" s="123">
        <v>1288</v>
      </c>
      <c r="R89" s="123">
        <v>0</v>
      </c>
      <c r="T89" s="283">
        <f t="shared" si="10"/>
        <v>1288</v>
      </c>
      <c r="U89" s="283">
        <f t="shared" si="11"/>
        <v>1288</v>
      </c>
      <c r="V89" s="283">
        <f t="shared" si="12"/>
        <v>0</v>
      </c>
      <c r="X89" s="448"/>
      <c r="Y89" s="448"/>
      <c r="Z89" s="448"/>
      <c r="AA89" s="448"/>
      <c r="AB89" s="283">
        <f t="shared" si="7"/>
        <v>1288</v>
      </c>
      <c r="AC89" s="283">
        <f t="shared" si="8"/>
        <v>1288</v>
      </c>
      <c r="AD89" s="283">
        <f t="shared" si="9"/>
        <v>0</v>
      </c>
    </row>
    <row r="90" spans="1:30" x14ac:dyDescent="0.2">
      <c r="A90" s="380" t="s">
        <v>347</v>
      </c>
      <c r="B90" s="456" t="s">
        <v>430</v>
      </c>
      <c r="C90" s="28">
        <v>4900</v>
      </c>
      <c r="D90" s="27" t="s">
        <v>73</v>
      </c>
      <c r="E90" s="26" t="s">
        <v>8</v>
      </c>
      <c r="F90" s="25">
        <v>7</v>
      </c>
      <c r="G90" s="163"/>
      <c r="H90" s="123">
        <v>16260.34</v>
      </c>
      <c r="I90" s="123">
        <v>15916.54</v>
      </c>
      <c r="J90" s="123">
        <v>343.8</v>
      </c>
      <c r="K90" s="31"/>
      <c r="L90" s="123">
        <v>0</v>
      </c>
      <c r="M90" s="123">
        <v>0</v>
      </c>
      <c r="N90" s="123">
        <v>0</v>
      </c>
      <c r="O90" s="31"/>
      <c r="P90" s="123">
        <v>0</v>
      </c>
      <c r="Q90" s="123">
        <v>0</v>
      </c>
      <c r="R90" s="123">
        <v>0</v>
      </c>
      <c r="T90" s="283">
        <f t="shared" si="10"/>
        <v>16260.34</v>
      </c>
      <c r="U90" s="283">
        <f t="shared" si="11"/>
        <v>15916.54</v>
      </c>
      <c r="V90" s="283">
        <f t="shared" si="12"/>
        <v>343.8</v>
      </c>
      <c r="X90" s="448"/>
      <c r="Y90" s="448"/>
      <c r="Z90" s="448"/>
      <c r="AA90" s="448"/>
      <c r="AB90" s="283">
        <f t="shared" si="7"/>
        <v>16260.34</v>
      </c>
      <c r="AC90" s="283">
        <f t="shared" si="8"/>
        <v>15916.54</v>
      </c>
      <c r="AD90" s="283">
        <f t="shared" si="9"/>
        <v>343.8</v>
      </c>
    </row>
    <row r="91" spans="1:30" x14ac:dyDescent="0.2">
      <c r="A91" s="380" t="s">
        <v>343</v>
      </c>
      <c r="B91" s="456" t="s">
        <v>431</v>
      </c>
      <c r="C91" s="28">
        <v>4920</v>
      </c>
      <c r="D91" s="27" t="s">
        <v>72</v>
      </c>
      <c r="E91" s="26" t="s">
        <v>3</v>
      </c>
      <c r="F91" s="25">
        <v>10</v>
      </c>
      <c r="G91" s="163"/>
      <c r="H91" s="123">
        <v>0</v>
      </c>
      <c r="I91" s="123">
        <v>0</v>
      </c>
      <c r="J91" s="123">
        <v>0</v>
      </c>
      <c r="K91" s="31"/>
      <c r="L91" s="123">
        <v>65.5</v>
      </c>
      <c r="M91" s="123">
        <v>65.5</v>
      </c>
      <c r="N91" s="123">
        <v>0</v>
      </c>
      <c r="O91" s="31"/>
      <c r="P91" s="123">
        <v>12.5</v>
      </c>
      <c r="Q91" s="123">
        <v>12</v>
      </c>
      <c r="R91" s="123">
        <v>0.5</v>
      </c>
      <c r="T91" s="283">
        <f t="shared" si="10"/>
        <v>78</v>
      </c>
      <c r="U91" s="283">
        <f t="shared" si="11"/>
        <v>77.5</v>
      </c>
      <c r="V91" s="283">
        <f t="shared" si="12"/>
        <v>0.5</v>
      </c>
      <c r="X91" s="448"/>
      <c r="Y91" s="448"/>
      <c r="Z91" s="448"/>
      <c r="AA91" s="448"/>
      <c r="AB91" s="283">
        <f t="shared" si="7"/>
        <v>78</v>
      </c>
      <c r="AC91" s="283">
        <f t="shared" si="8"/>
        <v>77.5</v>
      </c>
      <c r="AD91" s="283">
        <f t="shared" si="9"/>
        <v>0.5</v>
      </c>
    </row>
    <row r="92" spans="1:30" x14ac:dyDescent="0.2">
      <c r="A92" s="380" t="s">
        <v>362</v>
      </c>
      <c r="B92" s="456" t="s">
        <v>432</v>
      </c>
      <c r="C92" s="28">
        <v>4950</v>
      </c>
      <c r="D92" s="27" t="s">
        <v>71</v>
      </c>
      <c r="E92" s="26" t="s">
        <v>3</v>
      </c>
      <c r="F92" s="25">
        <v>9</v>
      </c>
      <c r="G92" s="163"/>
      <c r="H92" s="123">
        <v>0</v>
      </c>
      <c r="I92" s="123">
        <v>0</v>
      </c>
      <c r="J92" s="123">
        <v>0</v>
      </c>
      <c r="K92" s="31"/>
      <c r="L92" s="123">
        <v>52.2</v>
      </c>
      <c r="M92" s="123">
        <v>52.2</v>
      </c>
      <c r="N92" s="123">
        <v>0</v>
      </c>
      <c r="O92" s="31"/>
      <c r="P92" s="123">
        <v>0</v>
      </c>
      <c r="Q92" s="123">
        <v>0</v>
      </c>
      <c r="R92" s="123">
        <v>0</v>
      </c>
      <c r="T92" s="283">
        <f t="shared" si="10"/>
        <v>52.2</v>
      </c>
      <c r="U92" s="283">
        <f t="shared" si="11"/>
        <v>52.2</v>
      </c>
      <c r="V92" s="283">
        <f t="shared" si="12"/>
        <v>0</v>
      </c>
      <c r="X92" s="448"/>
      <c r="Y92" s="448"/>
      <c r="Z92" s="448"/>
      <c r="AA92" s="448"/>
      <c r="AB92" s="283">
        <f t="shared" si="7"/>
        <v>52.2</v>
      </c>
      <c r="AC92" s="283">
        <f t="shared" si="8"/>
        <v>52.2</v>
      </c>
      <c r="AD92" s="283">
        <f t="shared" si="9"/>
        <v>0</v>
      </c>
    </row>
    <row r="93" spans="1:30" x14ac:dyDescent="0.2">
      <c r="A93" s="380" t="s">
        <v>384</v>
      </c>
      <c r="B93" s="456" t="s">
        <v>433</v>
      </c>
      <c r="C93" s="28">
        <v>5050</v>
      </c>
      <c r="D93" s="27" t="s">
        <v>70</v>
      </c>
      <c r="E93" s="26" t="s">
        <v>6</v>
      </c>
      <c r="F93" s="25">
        <v>4</v>
      </c>
      <c r="G93" s="163"/>
      <c r="H93" s="123">
        <v>0</v>
      </c>
      <c r="I93" s="123">
        <v>0</v>
      </c>
      <c r="J93" s="123">
        <v>0</v>
      </c>
      <c r="K93" s="31"/>
      <c r="L93" s="123">
        <v>4369</v>
      </c>
      <c r="M93" s="123">
        <v>4369</v>
      </c>
      <c r="N93" s="123">
        <v>0</v>
      </c>
      <c r="O93" s="31"/>
      <c r="P93" s="123"/>
      <c r="Q93" s="123">
        <v>0</v>
      </c>
      <c r="R93" s="123"/>
      <c r="T93" s="283">
        <f t="shared" si="10"/>
        <v>4369</v>
      </c>
      <c r="U93" s="283">
        <f t="shared" si="11"/>
        <v>4369</v>
      </c>
      <c r="V93" s="283">
        <f t="shared" si="12"/>
        <v>0</v>
      </c>
      <c r="X93" s="448"/>
      <c r="Y93" s="448"/>
      <c r="Z93" s="448"/>
      <c r="AA93" s="448"/>
      <c r="AB93" s="283">
        <f t="shared" si="7"/>
        <v>4369</v>
      </c>
      <c r="AC93" s="283">
        <f t="shared" si="8"/>
        <v>4369</v>
      </c>
      <c r="AD93" s="283">
        <f t="shared" si="9"/>
        <v>0</v>
      </c>
    </row>
    <row r="94" spans="1:30" x14ac:dyDescent="0.2">
      <c r="A94" s="380"/>
      <c r="B94" s="456" t="s">
        <v>434</v>
      </c>
      <c r="C94" s="35">
        <v>5150</v>
      </c>
      <c r="D94" s="34" t="s">
        <v>69</v>
      </c>
      <c r="E94" s="26" t="s">
        <v>8</v>
      </c>
      <c r="F94" s="25">
        <v>2</v>
      </c>
      <c r="G94" s="163"/>
      <c r="H94" s="123">
        <v>2749.28</v>
      </c>
      <c r="I94" s="123">
        <v>2749.28</v>
      </c>
      <c r="J94" s="123">
        <v>0</v>
      </c>
      <c r="K94" s="31"/>
      <c r="L94" s="123">
        <v>1328.26</v>
      </c>
      <c r="M94" s="123">
        <v>1328.26</v>
      </c>
      <c r="N94" s="123">
        <v>0</v>
      </c>
      <c r="O94" s="31"/>
      <c r="P94" s="123">
        <v>2749.28</v>
      </c>
      <c r="Q94" s="123">
        <v>2749.28</v>
      </c>
      <c r="R94" s="123">
        <v>0</v>
      </c>
      <c r="T94" s="283">
        <f t="shared" si="10"/>
        <v>6826.82</v>
      </c>
      <c r="U94" s="283">
        <f t="shared" si="11"/>
        <v>6826.82</v>
      </c>
      <c r="V94" s="283">
        <f t="shared" si="12"/>
        <v>0</v>
      </c>
      <c r="X94" s="448"/>
      <c r="Y94" s="448"/>
      <c r="Z94" s="448"/>
      <c r="AA94" s="448"/>
      <c r="AB94" s="283">
        <f t="shared" si="7"/>
        <v>6826.82</v>
      </c>
      <c r="AC94" s="283">
        <f t="shared" si="8"/>
        <v>6826.82</v>
      </c>
      <c r="AD94" s="283">
        <f t="shared" si="9"/>
        <v>0</v>
      </c>
    </row>
    <row r="95" spans="1:30" x14ac:dyDescent="0.2">
      <c r="A95" s="380" t="s">
        <v>345</v>
      </c>
      <c r="B95" s="456" t="s">
        <v>346</v>
      </c>
      <c r="C95" s="28">
        <v>5200</v>
      </c>
      <c r="D95" s="27" t="s">
        <v>68</v>
      </c>
      <c r="E95" s="26" t="s">
        <v>8</v>
      </c>
      <c r="F95" s="25">
        <v>3</v>
      </c>
      <c r="G95" s="163"/>
      <c r="H95" s="123">
        <v>3671.21</v>
      </c>
      <c r="I95" s="123">
        <v>3597.7999999999997</v>
      </c>
      <c r="J95" s="123">
        <v>73.41</v>
      </c>
      <c r="K95" s="31"/>
      <c r="L95" s="123">
        <v>0</v>
      </c>
      <c r="M95" s="123">
        <v>0</v>
      </c>
      <c r="N95" s="123">
        <v>0</v>
      </c>
      <c r="O95" s="31"/>
      <c r="P95" s="123">
        <v>0</v>
      </c>
      <c r="Q95" s="123">
        <v>0</v>
      </c>
      <c r="R95" s="123">
        <v>0</v>
      </c>
      <c r="T95" s="283">
        <f t="shared" si="10"/>
        <v>3671.21</v>
      </c>
      <c r="U95" s="283">
        <f t="shared" si="11"/>
        <v>3597.7999999999997</v>
      </c>
      <c r="V95" s="283">
        <f t="shared" si="12"/>
        <v>73.41</v>
      </c>
      <c r="X95" s="448"/>
      <c r="Y95" s="448"/>
      <c r="Z95" s="448"/>
      <c r="AA95" s="448"/>
      <c r="AB95" s="283">
        <f t="shared" si="7"/>
        <v>3671.21</v>
      </c>
      <c r="AC95" s="283">
        <f t="shared" si="8"/>
        <v>3597.7999999999997</v>
      </c>
      <c r="AD95" s="283">
        <f t="shared" si="9"/>
        <v>73.41</v>
      </c>
    </row>
    <row r="96" spans="1:30" x14ac:dyDescent="0.2">
      <c r="A96" s="380" t="s">
        <v>353</v>
      </c>
      <c r="B96" s="456" t="s">
        <v>435</v>
      </c>
      <c r="C96" s="28">
        <v>5270</v>
      </c>
      <c r="D96" s="27" t="s">
        <v>67</v>
      </c>
      <c r="E96" s="26" t="s">
        <v>3</v>
      </c>
      <c r="F96" s="25">
        <v>4</v>
      </c>
      <c r="G96" s="163"/>
      <c r="H96" s="123">
        <v>0</v>
      </c>
      <c r="I96" s="123">
        <v>0</v>
      </c>
      <c r="J96" s="123">
        <v>0</v>
      </c>
      <c r="K96" s="31"/>
      <c r="L96" s="123">
        <v>4583</v>
      </c>
      <c r="M96" s="123">
        <v>4583</v>
      </c>
      <c r="N96" s="123">
        <v>0</v>
      </c>
      <c r="O96" s="31"/>
      <c r="P96" s="123"/>
      <c r="Q96" s="123">
        <v>0</v>
      </c>
      <c r="R96" s="123"/>
      <c r="T96" s="283">
        <f t="shared" si="10"/>
        <v>4583</v>
      </c>
      <c r="U96" s="283">
        <f t="shared" si="11"/>
        <v>4583</v>
      </c>
      <c r="V96" s="283">
        <f t="shared" si="12"/>
        <v>0</v>
      </c>
      <c r="X96" s="448"/>
      <c r="Y96" s="448"/>
      <c r="Z96" s="448"/>
      <c r="AA96" s="448"/>
      <c r="AB96" s="283">
        <f t="shared" si="7"/>
        <v>4583</v>
      </c>
      <c r="AC96" s="283">
        <f t="shared" si="8"/>
        <v>4583</v>
      </c>
      <c r="AD96" s="283">
        <f t="shared" si="9"/>
        <v>0</v>
      </c>
    </row>
    <row r="97" spans="1:30" x14ac:dyDescent="0.2">
      <c r="A97" s="380" t="s">
        <v>343</v>
      </c>
      <c r="B97" s="456" t="s">
        <v>436</v>
      </c>
      <c r="C97" s="28">
        <v>5300</v>
      </c>
      <c r="D97" s="27" t="s">
        <v>66</v>
      </c>
      <c r="E97" s="26" t="s">
        <v>3</v>
      </c>
      <c r="F97" s="25">
        <v>11</v>
      </c>
      <c r="G97" s="163"/>
      <c r="H97" s="123">
        <v>703.78</v>
      </c>
      <c r="I97" s="123">
        <v>703.78</v>
      </c>
      <c r="J97" s="123">
        <v>0</v>
      </c>
      <c r="K97" s="31"/>
      <c r="L97" s="123">
        <v>1568.71</v>
      </c>
      <c r="M97" s="123">
        <v>1568.71</v>
      </c>
      <c r="N97" s="123">
        <v>0</v>
      </c>
      <c r="O97" s="31"/>
      <c r="P97" s="123">
        <v>2.68</v>
      </c>
      <c r="Q97" s="123">
        <v>0</v>
      </c>
      <c r="R97" s="123">
        <v>2.68</v>
      </c>
      <c r="T97" s="283">
        <f t="shared" si="10"/>
        <v>2275.1699999999996</v>
      </c>
      <c r="U97" s="283">
        <f t="shared" si="11"/>
        <v>2272.4899999999998</v>
      </c>
      <c r="V97" s="283">
        <f t="shared" si="12"/>
        <v>2.68</v>
      </c>
      <c r="X97" s="448"/>
      <c r="Y97" s="448"/>
      <c r="Z97" s="448"/>
      <c r="AA97" s="448"/>
      <c r="AB97" s="283">
        <f t="shared" si="7"/>
        <v>2275.1699999999996</v>
      </c>
      <c r="AC97" s="283">
        <f t="shared" si="8"/>
        <v>2272.4899999999998</v>
      </c>
      <c r="AD97" s="283">
        <f t="shared" si="9"/>
        <v>2.68</v>
      </c>
    </row>
    <row r="98" spans="1:30" x14ac:dyDescent="0.2">
      <c r="A98" s="380"/>
      <c r="B98" s="456" t="s">
        <v>437</v>
      </c>
      <c r="C98" s="28">
        <v>5350</v>
      </c>
      <c r="D98" s="27" t="s">
        <v>65</v>
      </c>
      <c r="E98" s="26" t="s">
        <v>8</v>
      </c>
      <c r="F98" s="25">
        <v>2</v>
      </c>
      <c r="G98" s="163"/>
      <c r="H98" s="123">
        <v>1360</v>
      </c>
      <c r="I98" s="123">
        <v>1360</v>
      </c>
      <c r="J98" s="123">
        <v>0</v>
      </c>
      <c r="K98" s="31"/>
      <c r="L98" s="123">
        <v>806</v>
      </c>
      <c r="M98" s="123">
        <v>806</v>
      </c>
      <c r="N98" s="123">
        <v>0</v>
      </c>
      <c r="O98" s="31"/>
      <c r="P98" s="123">
        <v>0</v>
      </c>
      <c r="Q98" s="123">
        <v>0</v>
      </c>
      <c r="R98" s="123">
        <v>0</v>
      </c>
      <c r="T98" s="283">
        <f t="shared" si="10"/>
        <v>2166</v>
      </c>
      <c r="U98" s="283">
        <f t="shared" si="11"/>
        <v>2166</v>
      </c>
      <c r="V98" s="283">
        <f t="shared" si="12"/>
        <v>0</v>
      </c>
      <c r="X98" s="448">
        <v>93</v>
      </c>
      <c r="Y98" s="448">
        <v>93</v>
      </c>
      <c r="Z98" s="448">
        <v>0</v>
      </c>
      <c r="AB98" s="283">
        <f t="shared" si="7"/>
        <v>2259</v>
      </c>
      <c r="AC98" s="283">
        <f t="shared" si="8"/>
        <v>2259</v>
      </c>
      <c r="AD98" s="283">
        <f t="shared" si="9"/>
        <v>0</v>
      </c>
    </row>
    <row r="99" spans="1:30" x14ac:dyDescent="0.2">
      <c r="A99" s="380" t="s">
        <v>341</v>
      </c>
      <c r="B99" s="456" t="s">
        <v>438</v>
      </c>
      <c r="C99" s="28">
        <v>5500</v>
      </c>
      <c r="D99" s="27" t="s">
        <v>64</v>
      </c>
      <c r="E99" s="26" t="s">
        <v>3</v>
      </c>
      <c r="F99" s="25">
        <v>10</v>
      </c>
      <c r="G99" s="163"/>
      <c r="H99" s="123">
        <v>0</v>
      </c>
      <c r="I99" s="123">
        <v>0</v>
      </c>
      <c r="J99" s="123">
        <v>0</v>
      </c>
      <c r="K99" s="31"/>
      <c r="L99" s="123">
        <v>170.66</v>
      </c>
      <c r="M99" s="123">
        <v>170.66</v>
      </c>
      <c r="N99" s="123">
        <v>0</v>
      </c>
      <c r="O99" s="31"/>
      <c r="P99" s="123"/>
      <c r="Q99" s="123">
        <v>0</v>
      </c>
      <c r="R99" s="123"/>
      <c r="T99" s="283">
        <f t="shared" si="10"/>
        <v>170.66</v>
      </c>
      <c r="U99" s="283">
        <f t="shared" si="11"/>
        <v>170.66</v>
      </c>
      <c r="V99" s="283">
        <f t="shared" si="12"/>
        <v>0</v>
      </c>
      <c r="X99" s="448"/>
      <c r="Y99" s="448"/>
      <c r="Z99" s="448"/>
      <c r="AA99" s="448"/>
      <c r="AB99" s="283">
        <f t="shared" si="7"/>
        <v>170.66</v>
      </c>
      <c r="AC99" s="283">
        <f t="shared" si="8"/>
        <v>170.66</v>
      </c>
      <c r="AD99" s="283">
        <f t="shared" si="9"/>
        <v>0</v>
      </c>
    </row>
    <row r="100" spans="1:30" x14ac:dyDescent="0.2">
      <c r="A100" s="380" t="s">
        <v>381</v>
      </c>
      <c r="B100" s="456" t="s">
        <v>417</v>
      </c>
      <c r="C100" s="28">
        <v>5550</v>
      </c>
      <c r="D100" s="27" t="s">
        <v>63</v>
      </c>
      <c r="E100" s="26" t="s">
        <v>3</v>
      </c>
      <c r="F100" s="25">
        <v>9</v>
      </c>
      <c r="G100" s="163"/>
      <c r="H100" s="123">
        <v>0</v>
      </c>
      <c r="I100" s="123">
        <v>0</v>
      </c>
      <c r="J100" s="123">
        <v>0</v>
      </c>
      <c r="K100" s="31"/>
      <c r="L100" s="123">
        <v>0</v>
      </c>
      <c r="M100" s="123">
        <v>0</v>
      </c>
      <c r="N100" s="123">
        <v>0</v>
      </c>
      <c r="O100" s="31"/>
      <c r="P100" s="123"/>
      <c r="Q100" s="123">
        <v>0</v>
      </c>
      <c r="R100" s="123"/>
      <c r="T100" s="283">
        <f t="shared" si="10"/>
        <v>0</v>
      </c>
      <c r="U100" s="283">
        <f t="shared" si="11"/>
        <v>0</v>
      </c>
      <c r="V100" s="283">
        <f t="shared" si="12"/>
        <v>0</v>
      </c>
      <c r="X100" s="448"/>
      <c r="Y100" s="448"/>
      <c r="Z100" s="448"/>
      <c r="AA100" s="448"/>
      <c r="AB100" s="283">
        <f t="shared" si="7"/>
        <v>0</v>
      </c>
      <c r="AC100" s="283">
        <f t="shared" si="8"/>
        <v>0</v>
      </c>
      <c r="AD100" s="283">
        <f t="shared" si="9"/>
        <v>0</v>
      </c>
    </row>
    <row r="101" spans="1:30" x14ac:dyDescent="0.2">
      <c r="A101" s="380" t="s">
        <v>384</v>
      </c>
      <c r="B101" s="456" t="s">
        <v>439</v>
      </c>
      <c r="C101" s="28">
        <v>5650</v>
      </c>
      <c r="D101" s="27" t="s">
        <v>62</v>
      </c>
      <c r="E101" s="26" t="s">
        <v>11</v>
      </c>
      <c r="F101" s="25">
        <v>11</v>
      </c>
      <c r="G101" s="163"/>
      <c r="H101" s="123">
        <v>1689.92</v>
      </c>
      <c r="I101" s="123">
        <v>1467.2800000000002</v>
      </c>
      <c r="J101" s="123">
        <v>222.64</v>
      </c>
      <c r="K101" s="31"/>
      <c r="L101" s="123">
        <v>387.84</v>
      </c>
      <c r="M101" s="123">
        <v>387.84</v>
      </c>
      <c r="N101" s="123">
        <v>0</v>
      </c>
      <c r="O101" s="31"/>
      <c r="P101" s="123">
        <v>8.94</v>
      </c>
      <c r="Q101" s="123">
        <v>8.94</v>
      </c>
      <c r="R101" s="123">
        <v>0</v>
      </c>
      <c r="T101" s="283">
        <f t="shared" si="10"/>
        <v>2086.7000000000003</v>
      </c>
      <c r="U101" s="283">
        <f t="shared" si="11"/>
        <v>1864.0600000000002</v>
      </c>
      <c r="V101" s="283">
        <f t="shared" si="12"/>
        <v>222.64</v>
      </c>
      <c r="X101" s="448">
        <v>161.22</v>
      </c>
      <c r="Y101" s="448">
        <v>161.22</v>
      </c>
      <c r="Z101" s="448">
        <v>0</v>
      </c>
      <c r="AB101" s="283">
        <f t="shared" si="7"/>
        <v>2247.92</v>
      </c>
      <c r="AC101" s="283">
        <f t="shared" si="8"/>
        <v>2025.2800000000002</v>
      </c>
      <c r="AD101" s="283">
        <f t="shared" si="9"/>
        <v>222.64</v>
      </c>
    </row>
    <row r="102" spans="1:30" x14ac:dyDescent="0.2">
      <c r="A102" s="380" t="s">
        <v>358</v>
      </c>
      <c r="B102" s="456" t="s">
        <v>440</v>
      </c>
      <c r="C102" s="28">
        <v>5700</v>
      </c>
      <c r="D102" s="27" t="s">
        <v>61</v>
      </c>
      <c r="E102" s="26" t="s">
        <v>11</v>
      </c>
      <c r="F102" s="25">
        <v>11</v>
      </c>
      <c r="G102" s="163"/>
      <c r="H102" s="123">
        <v>2948</v>
      </c>
      <c r="I102" s="123">
        <v>2889.04</v>
      </c>
      <c r="J102" s="123">
        <v>58.96</v>
      </c>
      <c r="K102" s="31"/>
      <c r="L102" s="123">
        <v>221.34</v>
      </c>
      <c r="M102" s="123">
        <v>216.92000000000002</v>
      </c>
      <c r="N102" s="123">
        <v>4.42</v>
      </c>
      <c r="O102" s="31"/>
      <c r="P102" s="123">
        <v>0</v>
      </c>
      <c r="Q102" s="123">
        <v>0</v>
      </c>
      <c r="R102" s="123">
        <v>0</v>
      </c>
      <c r="T102" s="283">
        <f t="shared" si="10"/>
        <v>3169.34</v>
      </c>
      <c r="U102" s="283">
        <f t="shared" si="11"/>
        <v>3105.96</v>
      </c>
      <c r="V102" s="283">
        <f t="shared" si="12"/>
        <v>63.38</v>
      </c>
      <c r="X102" s="448"/>
      <c r="Y102" s="448"/>
      <c r="Z102" s="448"/>
      <c r="AA102" s="448"/>
      <c r="AB102" s="283">
        <f t="shared" si="7"/>
        <v>3169.34</v>
      </c>
      <c r="AC102" s="283">
        <f t="shared" si="8"/>
        <v>3105.96</v>
      </c>
      <c r="AD102" s="283">
        <f t="shared" si="9"/>
        <v>63.38</v>
      </c>
    </row>
    <row r="103" spans="1:30" x14ac:dyDescent="0.2">
      <c r="A103" s="380" t="s">
        <v>343</v>
      </c>
      <c r="B103" s="456" t="s">
        <v>441</v>
      </c>
      <c r="C103" s="28">
        <v>5750</v>
      </c>
      <c r="D103" s="27" t="s">
        <v>60</v>
      </c>
      <c r="E103" s="26" t="s">
        <v>3</v>
      </c>
      <c r="F103" s="25">
        <v>11</v>
      </c>
      <c r="G103" s="163"/>
      <c r="H103" s="123">
        <v>596.45000000000005</v>
      </c>
      <c r="I103" s="123">
        <v>596.45000000000005</v>
      </c>
      <c r="J103" s="123">
        <v>0</v>
      </c>
      <c r="K103" s="31"/>
      <c r="L103" s="123">
        <v>214</v>
      </c>
      <c r="M103" s="123">
        <v>214</v>
      </c>
      <c r="N103" s="123">
        <v>0</v>
      </c>
      <c r="O103" s="31"/>
      <c r="P103" s="123">
        <v>0</v>
      </c>
      <c r="Q103" s="123">
        <v>0</v>
      </c>
      <c r="R103" s="123">
        <v>0</v>
      </c>
      <c r="T103" s="283">
        <f t="shared" si="10"/>
        <v>810.45</v>
      </c>
      <c r="U103" s="283">
        <f t="shared" si="11"/>
        <v>810.45</v>
      </c>
      <c r="V103" s="283">
        <f t="shared" si="12"/>
        <v>0</v>
      </c>
      <c r="X103" s="448"/>
      <c r="Y103" s="448"/>
      <c r="Z103" s="448"/>
      <c r="AA103" s="448"/>
      <c r="AB103" s="283">
        <f t="shared" si="7"/>
        <v>810.45</v>
      </c>
      <c r="AC103" s="283">
        <f t="shared" si="8"/>
        <v>810.45</v>
      </c>
      <c r="AD103" s="283">
        <f t="shared" si="9"/>
        <v>0</v>
      </c>
    </row>
    <row r="104" spans="1:30" x14ac:dyDescent="0.2">
      <c r="A104" s="380" t="s">
        <v>381</v>
      </c>
      <c r="B104" s="456" t="s">
        <v>442</v>
      </c>
      <c r="C104" s="28">
        <v>5800</v>
      </c>
      <c r="D104" s="27" t="s">
        <v>59</v>
      </c>
      <c r="E104" s="26" t="s">
        <v>3</v>
      </c>
      <c r="F104" s="25">
        <v>10</v>
      </c>
      <c r="G104" s="163"/>
      <c r="H104" s="123">
        <v>0</v>
      </c>
      <c r="I104" s="123">
        <v>0</v>
      </c>
      <c r="J104" s="123">
        <v>0</v>
      </c>
      <c r="K104" s="31"/>
      <c r="L104" s="123">
        <v>0</v>
      </c>
      <c r="M104" s="123">
        <v>0</v>
      </c>
      <c r="N104" s="123">
        <v>0</v>
      </c>
      <c r="O104" s="31"/>
      <c r="P104" s="123"/>
      <c r="Q104" s="123">
        <v>0</v>
      </c>
      <c r="R104" s="123"/>
      <c r="T104" s="283">
        <f t="shared" si="10"/>
        <v>0</v>
      </c>
      <c r="U104" s="283">
        <f t="shared" si="11"/>
        <v>0</v>
      </c>
      <c r="V104" s="283">
        <f t="shared" si="12"/>
        <v>0</v>
      </c>
      <c r="X104" s="448"/>
      <c r="Y104" s="448"/>
      <c r="Z104" s="448"/>
      <c r="AA104" s="448"/>
      <c r="AB104" s="283">
        <f t="shared" si="7"/>
        <v>0</v>
      </c>
      <c r="AC104" s="283">
        <f t="shared" si="8"/>
        <v>0</v>
      </c>
      <c r="AD104" s="283">
        <f t="shared" si="9"/>
        <v>0</v>
      </c>
    </row>
    <row r="105" spans="1:30" x14ac:dyDescent="0.2">
      <c r="A105" s="380" t="s">
        <v>353</v>
      </c>
      <c r="B105" s="456" t="s">
        <v>443</v>
      </c>
      <c r="C105" s="28">
        <v>5850</v>
      </c>
      <c r="D105" s="27" t="s">
        <v>58</v>
      </c>
      <c r="E105" s="26" t="s">
        <v>3</v>
      </c>
      <c r="F105" s="25">
        <v>10</v>
      </c>
      <c r="G105" s="163"/>
      <c r="H105" s="123">
        <v>0</v>
      </c>
      <c r="I105" s="123">
        <v>0</v>
      </c>
      <c r="J105" s="123">
        <v>0</v>
      </c>
      <c r="K105" s="31"/>
      <c r="L105" s="123">
        <v>30</v>
      </c>
      <c r="M105" s="123">
        <v>30</v>
      </c>
      <c r="N105" s="123">
        <v>0</v>
      </c>
      <c r="O105" s="31"/>
      <c r="P105" s="123"/>
      <c r="Q105" s="123">
        <v>0</v>
      </c>
      <c r="R105" s="123"/>
      <c r="T105" s="283">
        <f t="shared" si="10"/>
        <v>30</v>
      </c>
      <c r="U105" s="283">
        <f t="shared" si="11"/>
        <v>30</v>
      </c>
      <c r="V105" s="283">
        <f t="shared" si="12"/>
        <v>0</v>
      </c>
      <c r="X105" s="448"/>
      <c r="Y105" s="448"/>
      <c r="Z105" s="448"/>
      <c r="AA105" s="448"/>
      <c r="AB105" s="283">
        <f t="shared" si="7"/>
        <v>30</v>
      </c>
      <c r="AC105" s="283">
        <f t="shared" si="8"/>
        <v>30</v>
      </c>
      <c r="AD105" s="283">
        <f t="shared" si="9"/>
        <v>0</v>
      </c>
    </row>
    <row r="106" spans="1:30" x14ac:dyDescent="0.2">
      <c r="A106" s="380" t="s">
        <v>384</v>
      </c>
      <c r="B106" s="456" t="s">
        <v>444</v>
      </c>
      <c r="C106" s="28">
        <v>5900</v>
      </c>
      <c r="D106" s="27" t="s">
        <v>57</v>
      </c>
      <c r="E106" s="26" t="s">
        <v>6</v>
      </c>
      <c r="F106" s="25">
        <v>5</v>
      </c>
      <c r="G106" s="163"/>
      <c r="H106" s="123">
        <v>14333.26</v>
      </c>
      <c r="I106" s="123">
        <v>14091.26</v>
      </c>
      <c r="J106" s="123">
        <v>242</v>
      </c>
      <c r="K106" s="31"/>
      <c r="L106" s="123">
        <v>244</v>
      </c>
      <c r="M106" s="123">
        <v>244</v>
      </c>
      <c r="N106" s="123">
        <v>0</v>
      </c>
      <c r="O106" s="31"/>
      <c r="P106" s="123">
        <v>0</v>
      </c>
      <c r="Q106" s="123">
        <v>0</v>
      </c>
      <c r="R106" s="123">
        <v>0</v>
      </c>
      <c r="T106" s="283">
        <f t="shared" si="10"/>
        <v>14577.26</v>
      </c>
      <c r="U106" s="283">
        <f t="shared" si="11"/>
        <v>14335.26</v>
      </c>
      <c r="V106" s="283">
        <f t="shared" si="12"/>
        <v>242</v>
      </c>
      <c r="X106" s="448"/>
      <c r="Y106" s="448"/>
      <c r="Z106" s="448"/>
      <c r="AB106" s="283">
        <f t="shared" si="7"/>
        <v>14577.26</v>
      </c>
      <c r="AC106" s="283">
        <f t="shared" si="8"/>
        <v>14335.26</v>
      </c>
      <c r="AD106" s="283">
        <f t="shared" si="9"/>
        <v>242</v>
      </c>
    </row>
    <row r="107" spans="1:30" x14ac:dyDescent="0.2">
      <c r="A107" s="380" t="s">
        <v>412</v>
      </c>
      <c r="B107" s="456" t="s">
        <v>445</v>
      </c>
      <c r="C107" s="28">
        <v>5950</v>
      </c>
      <c r="D107" s="27" t="s">
        <v>56</v>
      </c>
      <c r="E107" s="26" t="s">
        <v>8</v>
      </c>
      <c r="F107" s="25">
        <v>2</v>
      </c>
      <c r="G107" s="163"/>
      <c r="H107" s="123">
        <v>0</v>
      </c>
      <c r="I107" s="123">
        <v>0</v>
      </c>
      <c r="J107" s="123">
        <v>0</v>
      </c>
      <c r="K107" s="31"/>
      <c r="L107" s="123">
        <v>0</v>
      </c>
      <c r="M107" s="123">
        <v>0</v>
      </c>
      <c r="N107" s="123">
        <v>0</v>
      </c>
      <c r="O107" s="31"/>
      <c r="P107" s="123">
        <v>1675.2</v>
      </c>
      <c r="Q107" s="123">
        <v>1624.95</v>
      </c>
      <c r="R107" s="123">
        <v>50.25</v>
      </c>
      <c r="T107" s="283">
        <f t="shared" si="10"/>
        <v>1675.2</v>
      </c>
      <c r="U107" s="283">
        <f t="shared" si="11"/>
        <v>1624.95</v>
      </c>
      <c r="V107" s="283">
        <f t="shared" si="12"/>
        <v>50.25</v>
      </c>
      <c r="X107" s="448">
        <v>425.7</v>
      </c>
      <c r="Y107" s="448">
        <v>413</v>
      </c>
      <c r="Z107" s="448">
        <v>12.8</v>
      </c>
      <c r="AA107" s="449"/>
      <c r="AB107" s="283">
        <f t="shared" si="7"/>
        <v>2100.9</v>
      </c>
      <c r="AC107" s="283">
        <f t="shared" si="8"/>
        <v>2037.95</v>
      </c>
      <c r="AD107" s="283">
        <f t="shared" si="9"/>
        <v>63.05</v>
      </c>
    </row>
    <row r="108" spans="1:30" x14ac:dyDescent="0.2">
      <c r="A108" s="380" t="s">
        <v>353</v>
      </c>
      <c r="B108" s="456" t="s">
        <v>446</v>
      </c>
      <c r="C108" s="28">
        <v>6110</v>
      </c>
      <c r="D108" s="27" t="s">
        <v>55</v>
      </c>
      <c r="E108" s="26" t="s">
        <v>3</v>
      </c>
      <c r="F108" s="25">
        <v>10</v>
      </c>
      <c r="G108" s="163"/>
      <c r="H108" s="123">
        <v>0</v>
      </c>
      <c r="I108" s="123">
        <v>0</v>
      </c>
      <c r="J108" s="123">
        <v>0</v>
      </c>
      <c r="K108" s="31"/>
      <c r="L108" s="123">
        <v>0</v>
      </c>
      <c r="M108" s="123">
        <v>0</v>
      </c>
      <c r="N108" s="123">
        <v>0</v>
      </c>
      <c r="O108" s="31"/>
      <c r="P108" s="123">
        <v>0</v>
      </c>
      <c r="Q108" s="123">
        <v>0</v>
      </c>
      <c r="R108" s="123">
        <v>0</v>
      </c>
      <c r="T108" s="283">
        <f t="shared" si="10"/>
        <v>0</v>
      </c>
      <c r="U108" s="283">
        <f t="shared" si="11"/>
        <v>0</v>
      </c>
      <c r="V108" s="283">
        <f t="shared" si="12"/>
        <v>0</v>
      </c>
      <c r="X108" s="448"/>
      <c r="Y108" s="448"/>
      <c r="Z108" s="448"/>
      <c r="AA108" s="448"/>
      <c r="AB108" s="283">
        <f t="shared" si="7"/>
        <v>0</v>
      </c>
      <c r="AC108" s="283">
        <f t="shared" si="8"/>
        <v>0</v>
      </c>
      <c r="AD108" s="283">
        <f t="shared" si="9"/>
        <v>0</v>
      </c>
    </row>
    <row r="109" spans="1:30" x14ac:dyDescent="0.2">
      <c r="A109" s="380" t="s">
        <v>353</v>
      </c>
      <c r="B109" s="456" t="s">
        <v>447</v>
      </c>
      <c r="C109" s="28">
        <v>6150</v>
      </c>
      <c r="D109" s="27" t="s">
        <v>54</v>
      </c>
      <c r="E109" s="26" t="s">
        <v>3</v>
      </c>
      <c r="F109" s="25">
        <v>4</v>
      </c>
      <c r="G109" s="163"/>
      <c r="H109" s="123">
        <v>4615.78</v>
      </c>
      <c r="I109" s="123">
        <v>4605.2199999999993</v>
      </c>
      <c r="J109" s="123">
        <v>10.56</v>
      </c>
      <c r="K109" s="31"/>
      <c r="L109" s="123">
        <v>9411.86</v>
      </c>
      <c r="M109" s="123">
        <v>7804.7400000000007</v>
      </c>
      <c r="N109" s="123">
        <v>1607.12</v>
      </c>
      <c r="O109" s="31"/>
      <c r="P109" s="123">
        <v>0</v>
      </c>
      <c r="Q109" s="123">
        <v>0</v>
      </c>
      <c r="R109" s="123">
        <v>0</v>
      </c>
      <c r="T109" s="283">
        <f t="shared" si="10"/>
        <v>14027.64</v>
      </c>
      <c r="U109" s="283">
        <f t="shared" si="11"/>
        <v>12409.96</v>
      </c>
      <c r="V109" s="283">
        <f t="shared" si="12"/>
        <v>1617.6799999999998</v>
      </c>
      <c r="X109" s="448"/>
      <c r="Y109" s="448"/>
      <c r="Z109" s="448"/>
      <c r="AB109" s="283">
        <f t="shared" si="7"/>
        <v>14027.64</v>
      </c>
      <c r="AC109" s="283">
        <f t="shared" si="8"/>
        <v>12409.96</v>
      </c>
      <c r="AD109" s="283">
        <f t="shared" si="9"/>
        <v>1617.6799999999998</v>
      </c>
    </row>
    <row r="110" spans="1:30" x14ac:dyDescent="0.2">
      <c r="A110" s="380" t="s">
        <v>356</v>
      </c>
      <c r="B110" s="456" t="s">
        <v>448</v>
      </c>
      <c r="C110" s="28">
        <v>6180</v>
      </c>
      <c r="D110" s="27" t="s">
        <v>53</v>
      </c>
      <c r="E110" s="26" t="s">
        <v>3</v>
      </c>
      <c r="F110" s="25">
        <v>11</v>
      </c>
      <c r="G110" s="163"/>
      <c r="H110" s="123">
        <v>423.35</v>
      </c>
      <c r="I110" s="123">
        <v>423.35</v>
      </c>
      <c r="J110" s="123">
        <v>0</v>
      </c>
      <c r="K110" s="31"/>
      <c r="L110" s="123">
        <v>485.2</v>
      </c>
      <c r="M110" s="123">
        <v>485.2</v>
      </c>
      <c r="N110" s="123">
        <v>0</v>
      </c>
      <c r="O110" s="31"/>
      <c r="P110" s="123"/>
      <c r="Q110" s="123">
        <v>0</v>
      </c>
      <c r="R110" s="123"/>
      <c r="T110" s="283">
        <f t="shared" si="10"/>
        <v>908.55</v>
      </c>
      <c r="U110" s="283">
        <f t="shared" si="11"/>
        <v>908.55</v>
      </c>
      <c r="V110" s="283">
        <f t="shared" si="12"/>
        <v>0</v>
      </c>
      <c r="X110" s="448"/>
      <c r="Y110" s="448"/>
      <c r="Z110" s="448"/>
      <c r="AA110" s="448"/>
      <c r="AB110" s="283">
        <f t="shared" si="7"/>
        <v>908.55</v>
      </c>
      <c r="AC110" s="283">
        <f t="shared" si="8"/>
        <v>908.55</v>
      </c>
      <c r="AD110" s="283">
        <f t="shared" si="9"/>
        <v>0</v>
      </c>
    </row>
    <row r="111" spans="1:30" x14ac:dyDescent="0.2">
      <c r="A111" s="380" t="s">
        <v>353</v>
      </c>
      <c r="B111" s="456" t="s">
        <v>449</v>
      </c>
      <c r="C111" s="28">
        <v>6200</v>
      </c>
      <c r="D111" s="27" t="s">
        <v>52</v>
      </c>
      <c r="E111" s="26" t="s">
        <v>3</v>
      </c>
      <c r="F111" s="25">
        <v>11</v>
      </c>
      <c r="G111" s="163"/>
      <c r="H111" s="123">
        <v>0</v>
      </c>
      <c r="I111" s="123">
        <v>0</v>
      </c>
      <c r="J111" s="123">
        <v>0</v>
      </c>
      <c r="K111" s="31"/>
      <c r="L111" s="123">
        <v>0</v>
      </c>
      <c r="M111" s="123">
        <v>0</v>
      </c>
      <c r="N111" s="123">
        <v>0</v>
      </c>
      <c r="O111" s="31"/>
      <c r="P111" s="123">
        <v>6.28</v>
      </c>
      <c r="Q111" s="123">
        <v>6.28</v>
      </c>
      <c r="R111" s="123">
        <v>0</v>
      </c>
      <c r="T111" s="283">
        <f t="shared" si="10"/>
        <v>6.28</v>
      </c>
      <c r="U111" s="283">
        <f t="shared" si="11"/>
        <v>6.28</v>
      </c>
      <c r="V111" s="283">
        <f t="shared" si="12"/>
        <v>0</v>
      </c>
      <c r="X111" s="448"/>
      <c r="Y111" s="448"/>
      <c r="Z111" s="448"/>
      <c r="AA111" s="448"/>
      <c r="AB111" s="283">
        <f t="shared" si="7"/>
        <v>6.28</v>
      </c>
      <c r="AC111" s="283">
        <f t="shared" si="8"/>
        <v>6.28</v>
      </c>
      <c r="AD111" s="283">
        <f t="shared" si="9"/>
        <v>0</v>
      </c>
    </row>
    <row r="112" spans="1:30" x14ac:dyDescent="0.2">
      <c r="A112" s="380" t="s">
        <v>347</v>
      </c>
      <c r="B112" s="456" t="s">
        <v>450</v>
      </c>
      <c r="C112" s="28">
        <v>6250</v>
      </c>
      <c r="D112" s="27" t="s">
        <v>51</v>
      </c>
      <c r="E112" s="26" t="s">
        <v>8</v>
      </c>
      <c r="F112" s="25">
        <v>3</v>
      </c>
      <c r="G112" s="163"/>
      <c r="H112" s="123">
        <v>13102</v>
      </c>
      <c r="I112" s="123">
        <v>12840</v>
      </c>
      <c r="J112" s="123">
        <v>262</v>
      </c>
      <c r="K112" s="31"/>
      <c r="L112" s="123">
        <v>0</v>
      </c>
      <c r="M112" s="123">
        <v>0</v>
      </c>
      <c r="N112" s="123">
        <v>0</v>
      </c>
      <c r="O112" s="31"/>
      <c r="P112" s="123">
        <v>1119</v>
      </c>
      <c r="Q112" s="123">
        <v>1097</v>
      </c>
      <c r="R112" s="123">
        <v>22</v>
      </c>
      <c r="T112" s="283">
        <f t="shared" si="10"/>
        <v>14221</v>
      </c>
      <c r="U112" s="283">
        <f t="shared" si="11"/>
        <v>13937</v>
      </c>
      <c r="V112" s="283">
        <f t="shared" si="12"/>
        <v>284</v>
      </c>
      <c r="X112" s="448"/>
      <c r="Y112" s="448"/>
      <c r="Z112" s="448"/>
      <c r="AA112" s="448"/>
      <c r="AB112" s="283">
        <f t="shared" si="7"/>
        <v>14221</v>
      </c>
      <c r="AC112" s="283">
        <f t="shared" si="8"/>
        <v>13937</v>
      </c>
      <c r="AD112" s="283">
        <f t="shared" si="9"/>
        <v>284</v>
      </c>
    </row>
    <row r="113" spans="1:30" x14ac:dyDescent="0.2">
      <c r="A113" s="380" t="s">
        <v>347</v>
      </c>
      <c r="B113" s="456" t="s">
        <v>451</v>
      </c>
      <c r="C113" s="28">
        <v>6350</v>
      </c>
      <c r="D113" s="27" t="s">
        <v>50</v>
      </c>
      <c r="E113" s="26" t="s">
        <v>8</v>
      </c>
      <c r="F113" s="25">
        <v>7</v>
      </c>
      <c r="G113" s="163"/>
      <c r="H113" s="123">
        <v>32768</v>
      </c>
      <c r="I113" s="123">
        <v>30422</v>
      </c>
      <c r="J113" s="123">
        <v>2346</v>
      </c>
      <c r="K113" s="31"/>
      <c r="L113" s="123">
        <v>0</v>
      </c>
      <c r="M113" s="123">
        <v>0</v>
      </c>
      <c r="N113" s="123">
        <v>0</v>
      </c>
      <c r="O113" s="31"/>
      <c r="P113" s="123">
        <v>0</v>
      </c>
      <c r="Q113" s="123">
        <v>0</v>
      </c>
      <c r="R113" s="123">
        <v>0</v>
      </c>
      <c r="T113" s="283">
        <f t="shared" si="10"/>
        <v>32768</v>
      </c>
      <c r="U113" s="283">
        <f t="shared" si="11"/>
        <v>30422</v>
      </c>
      <c r="V113" s="283">
        <f t="shared" si="12"/>
        <v>2346</v>
      </c>
      <c r="X113" s="448"/>
      <c r="Y113" s="448"/>
      <c r="Z113" s="448"/>
      <c r="AA113" s="448"/>
      <c r="AB113" s="283">
        <f t="shared" si="7"/>
        <v>32768</v>
      </c>
      <c r="AC113" s="283">
        <f t="shared" si="8"/>
        <v>30422</v>
      </c>
      <c r="AD113" s="283">
        <f t="shared" si="9"/>
        <v>2346</v>
      </c>
    </row>
    <row r="114" spans="1:30" x14ac:dyDescent="0.2">
      <c r="A114" s="380"/>
      <c r="B114" s="456" t="s">
        <v>434</v>
      </c>
      <c r="C114" s="28">
        <v>6370</v>
      </c>
      <c r="D114" s="27" t="s">
        <v>49</v>
      </c>
      <c r="E114" s="26" t="s">
        <v>8</v>
      </c>
      <c r="F114" s="25">
        <v>2</v>
      </c>
      <c r="G114" s="163"/>
      <c r="H114" s="123">
        <v>7773</v>
      </c>
      <c r="I114" s="123">
        <v>7773</v>
      </c>
      <c r="J114" s="123">
        <v>0</v>
      </c>
      <c r="K114" s="31"/>
      <c r="L114" s="123">
        <v>6929.88</v>
      </c>
      <c r="M114" s="123">
        <v>6929.88</v>
      </c>
      <c r="N114" s="123">
        <v>0</v>
      </c>
      <c r="O114" s="31"/>
      <c r="P114" s="123">
        <v>0</v>
      </c>
      <c r="Q114" s="123">
        <v>0</v>
      </c>
      <c r="R114" s="123">
        <v>0</v>
      </c>
      <c r="T114" s="283">
        <f t="shared" si="10"/>
        <v>14702.880000000001</v>
      </c>
      <c r="U114" s="283">
        <f t="shared" si="11"/>
        <v>14702.880000000001</v>
      </c>
      <c r="V114" s="283">
        <f t="shared" si="12"/>
        <v>0</v>
      </c>
      <c r="X114" s="448"/>
      <c r="Y114" s="448"/>
      <c r="Z114" s="448"/>
      <c r="AA114" s="448"/>
      <c r="AB114" s="283">
        <f t="shared" si="7"/>
        <v>14702.880000000001</v>
      </c>
      <c r="AC114" s="283">
        <f t="shared" si="8"/>
        <v>14702.880000000001</v>
      </c>
      <c r="AD114" s="283">
        <f t="shared" si="9"/>
        <v>0</v>
      </c>
    </row>
    <row r="115" spans="1:30" x14ac:dyDescent="0.2">
      <c r="A115" s="380" t="s">
        <v>384</v>
      </c>
      <c r="B115" s="456" t="s">
        <v>452</v>
      </c>
      <c r="C115" s="28">
        <v>6400</v>
      </c>
      <c r="D115" s="27" t="s">
        <v>48</v>
      </c>
      <c r="E115" s="26" t="s">
        <v>6</v>
      </c>
      <c r="F115" s="25">
        <v>4</v>
      </c>
      <c r="G115" s="163"/>
      <c r="H115" s="123">
        <v>0</v>
      </c>
      <c r="I115" s="123">
        <v>0</v>
      </c>
      <c r="J115" s="123">
        <v>0</v>
      </c>
      <c r="K115" s="31"/>
      <c r="L115" s="123">
        <v>2469.4899999999998</v>
      </c>
      <c r="M115" s="123">
        <v>2469.4899999999998</v>
      </c>
      <c r="N115" s="123">
        <v>0</v>
      </c>
      <c r="O115" s="31"/>
      <c r="P115" s="123">
        <v>19.29</v>
      </c>
      <c r="Q115" s="123">
        <v>19.29</v>
      </c>
      <c r="R115" s="123">
        <v>0</v>
      </c>
      <c r="T115" s="283">
        <f t="shared" si="10"/>
        <v>2488.7799999999997</v>
      </c>
      <c r="U115" s="283">
        <f t="shared" si="11"/>
        <v>2488.7799999999997</v>
      </c>
      <c r="V115" s="283">
        <f t="shared" si="12"/>
        <v>0</v>
      </c>
      <c r="X115" s="448"/>
      <c r="Y115" s="448"/>
      <c r="Z115" s="448"/>
      <c r="AA115" s="448"/>
      <c r="AB115" s="283">
        <f t="shared" si="7"/>
        <v>2488.7799999999997</v>
      </c>
      <c r="AC115" s="283">
        <f t="shared" si="8"/>
        <v>2488.7799999999997</v>
      </c>
      <c r="AD115" s="283">
        <f t="shared" si="9"/>
        <v>0</v>
      </c>
    </row>
    <row r="116" spans="1:30" x14ac:dyDescent="0.2">
      <c r="A116" s="380" t="s">
        <v>356</v>
      </c>
      <c r="B116" s="456" t="s">
        <v>448</v>
      </c>
      <c r="C116" s="28">
        <v>6470</v>
      </c>
      <c r="D116" s="27" t="s">
        <v>47</v>
      </c>
      <c r="E116" s="26" t="s">
        <v>3</v>
      </c>
      <c r="F116" s="25">
        <v>4</v>
      </c>
      <c r="G116" s="163"/>
      <c r="H116" s="123">
        <v>2400</v>
      </c>
      <c r="I116" s="123">
        <v>2384.21</v>
      </c>
      <c r="J116" s="123">
        <v>15.79</v>
      </c>
      <c r="K116" s="31"/>
      <c r="L116" s="123">
        <v>1000</v>
      </c>
      <c r="M116" s="123">
        <v>1000</v>
      </c>
      <c r="N116" s="123">
        <v>0</v>
      </c>
      <c r="O116" s="31"/>
      <c r="P116" s="123">
        <v>0</v>
      </c>
      <c r="Q116" s="123">
        <v>0</v>
      </c>
      <c r="R116" s="123">
        <v>0</v>
      </c>
      <c r="T116" s="283">
        <f t="shared" si="10"/>
        <v>3400</v>
      </c>
      <c r="U116" s="283">
        <f t="shared" si="11"/>
        <v>3384.21</v>
      </c>
      <c r="V116" s="283">
        <f t="shared" si="12"/>
        <v>15.79</v>
      </c>
      <c r="X116" s="448">
        <v>732.32</v>
      </c>
      <c r="Y116" s="448">
        <v>732.32</v>
      </c>
      <c r="Z116" s="448">
        <v>0</v>
      </c>
      <c r="AB116" s="283">
        <f t="shared" si="7"/>
        <v>4132.32</v>
      </c>
      <c r="AC116" s="283">
        <f t="shared" si="8"/>
        <v>4116.53</v>
      </c>
      <c r="AD116" s="283">
        <f t="shared" si="9"/>
        <v>15.79</v>
      </c>
    </row>
    <row r="117" spans="1:30" x14ac:dyDescent="0.2">
      <c r="A117" s="380" t="s">
        <v>345</v>
      </c>
      <c r="B117" s="456" t="s">
        <v>453</v>
      </c>
      <c r="C117" s="28">
        <v>6550</v>
      </c>
      <c r="D117" s="27" t="s">
        <v>46</v>
      </c>
      <c r="E117" s="26" t="s">
        <v>8</v>
      </c>
      <c r="F117" s="25">
        <v>3</v>
      </c>
      <c r="G117" s="163"/>
      <c r="H117" s="123">
        <v>7207</v>
      </c>
      <c r="I117" s="123">
        <v>7094</v>
      </c>
      <c r="J117" s="123">
        <v>113</v>
      </c>
      <c r="K117" s="31"/>
      <c r="L117" s="123">
        <v>310</v>
      </c>
      <c r="M117" s="123">
        <v>310</v>
      </c>
      <c r="N117" s="123">
        <v>0</v>
      </c>
      <c r="O117" s="31"/>
      <c r="P117" s="123">
        <v>0</v>
      </c>
      <c r="Q117" s="123">
        <v>0</v>
      </c>
      <c r="R117" s="123">
        <v>0</v>
      </c>
      <c r="T117" s="283">
        <f t="shared" si="10"/>
        <v>7517</v>
      </c>
      <c r="U117" s="283">
        <f t="shared" si="11"/>
        <v>7404</v>
      </c>
      <c r="V117" s="283">
        <f t="shared" si="12"/>
        <v>113</v>
      </c>
      <c r="X117" s="448"/>
      <c r="Y117" s="448"/>
      <c r="Z117" s="448"/>
      <c r="AB117" s="283">
        <f t="shared" si="7"/>
        <v>7517</v>
      </c>
      <c r="AC117" s="283">
        <f t="shared" si="8"/>
        <v>7404</v>
      </c>
      <c r="AD117" s="283">
        <f t="shared" si="9"/>
        <v>113</v>
      </c>
    </row>
    <row r="118" spans="1:30" x14ac:dyDescent="0.2">
      <c r="A118" s="380" t="s">
        <v>349</v>
      </c>
      <c r="B118" s="456" t="s">
        <v>454</v>
      </c>
      <c r="C118" s="28">
        <v>6610</v>
      </c>
      <c r="D118" s="27" t="s">
        <v>45</v>
      </c>
      <c r="E118" s="26" t="s">
        <v>11</v>
      </c>
      <c r="F118" s="25">
        <v>4</v>
      </c>
      <c r="G118" s="163"/>
      <c r="H118" s="123">
        <v>1971</v>
      </c>
      <c r="I118" s="123">
        <v>1945.1</v>
      </c>
      <c r="J118" s="123">
        <v>25.9</v>
      </c>
      <c r="K118" s="31"/>
      <c r="L118" s="123">
        <v>1239.96</v>
      </c>
      <c r="M118" s="123">
        <v>1239.96</v>
      </c>
      <c r="N118" s="123">
        <v>0</v>
      </c>
      <c r="O118" s="31"/>
      <c r="P118" s="123"/>
      <c r="Q118" s="123">
        <v>0</v>
      </c>
      <c r="R118" s="123"/>
      <c r="T118" s="283">
        <f t="shared" si="10"/>
        <v>3210.96</v>
      </c>
      <c r="U118" s="283">
        <f t="shared" si="11"/>
        <v>3185.06</v>
      </c>
      <c r="V118" s="283">
        <f t="shared" si="12"/>
        <v>25.9</v>
      </c>
      <c r="X118" s="448"/>
      <c r="Y118" s="448"/>
      <c r="Z118" s="448"/>
      <c r="AA118" s="448"/>
      <c r="AB118" s="283">
        <f t="shared" si="7"/>
        <v>3210.96</v>
      </c>
      <c r="AC118" s="283">
        <f t="shared" si="8"/>
        <v>3185.06</v>
      </c>
      <c r="AD118" s="283">
        <f t="shared" si="9"/>
        <v>25.9</v>
      </c>
    </row>
    <row r="119" spans="1:30" x14ac:dyDescent="0.2">
      <c r="A119" s="380" t="s">
        <v>345</v>
      </c>
      <c r="B119" s="456" t="s">
        <v>370</v>
      </c>
      <c r="C119" s="28">
        <v>6650</v>
      </c>
      <c r="D119" s="27" t="s">
        <v>44</v>
      </c>
      <c r="E119" s="26" t="s">
        <v>8</v>
      </c>
      <c r="F119" s="25">
        <v>3</v>
      </c>
      <c r="G119" s="163"/>
      <c r="H119" s="123">
        <v>0</v>
      </c>
      <c r="I119" s="123">
        <v>0</v>
      </c>
      <c r="J119" s="123">
        <v>0</v>
      </c>
      <c r="K119" s="31"/>
      <c r="L119" s="123">
        <v>52</v>
      </c>
      <c r="M119" s="123">
        <v>52</v>
      </c>
      <c r="N119" s="123">
        <v>0</v>
      </c>
      <c r="O119" s="31"/>
      <c r="P119" s="123">
        <v>0</v>
      </c>
      <c r="Q119" s="123">
        <v>0</v>
      </c>
      <c r="R119" s="123">
        <v>0</v>
      </c>
      <c r="T119" s="283">
        <f t="shared" si="10"/>
        <v>52</v>
      </c>
      <c r="U119" s="283">
        <f t="shared" si="11"/>
        <v>52</v>
      </c>
      <c r="V119" s="283">
        <f t="shared" si="12"/>
        <v>0</v>
      </c>
      <c r="X119" s="448"/>
      <c r="Y119" s="448"/>
      <c r="Z119" s="448"/>
      <c r="AA119" s="448"/>
      <c r="AB119" s="283">
        <f t="shared" si="7"/>
        <v>52</v>
      </c>
      <c r="AC119" s="283">
        <f t="shared" si="8"/>
        <v>52</v>
      </c>
      <c r="AD119" s="283">
        <f t="shared" si="9"/>
        <v>0</v>
      </c>
    </row>
    <row r="120" spans="1:30" x14ac:dyDescent="0.2">
      <c r="A120" s="380" t="s">
        <v>412</v>
      </c>
      <c r="B120" s="456" t="s">
        <v>455</v>
      </c>
      <c r="C120" s="35">
        <v>6700</v>
      </c>
      <c r="D120" s="34" t="s">
        <v>43</v>
      </c>
      <c r="E120" s="26" t="s">
        <v>8</v>
      </c>
      <c r="F120" s="25">
        <v>3</v>
      </c>
      <c r="G120" s="163"/>
      <c r="H120" s="123">
        <v>10202.16</v>
      </c>
      <c r="I120" s="123">
        <v>10202.16</v>
      </c>
      <c r="J120" s="123">
        <v>0</v>
      </c>
      <c r="K120" s="31"/>
      <c r="L120" s="123">
        <v>0</v>
      </c>
      <c r="M120" s="123">
        <v>0</v>
      </c>
      <c r="N120" s="123">
        <v>0</v>
      </c>
      <c r="O120" s="31"/>
      <c r="P120" s="123">
        <v>158</v>
      </c>
      <c r="Q120" s="123">
        <v>158</v>
      </c>
      <c r="R120" s="123">
        <v>0</v>
      </c>
      <c r="T120" s="283">
        <f t="shared" si="10"/>
        <v>10360.16</v>
      </c>
      <c r="U120" s="283">
        <f t="shared" si="11"/>
        <v>10360.16</v>
      </c>
      <c r="V120" s="283">
        <f t="shared" si="12"/>
        <v>0</v>
      </c>
      <c r="X120" s="448"/>
      <c r="Y120" s="448"/>
      <c r="Z120" s="448"/>
      <c r="AA120" s="448"/>
      <c r="AB120" s="283">
        <f t="shared" si="7"/>
        <v>10360.16</v>
      </c>
      <c r="AC120" s="283">
        <f t="shared" si="8"/>
        <v>10360.16</v>
      </c>
      <c r="AD120" s="283">
        <f t="shared" si="9"/>
        <v>0</v>
      </c>
    </row>
    <row r="121" spans="1:30" x14ac:dyDescent="0.2">
      <c r="A121" s="380" t="s">
        <v>420</v>
      </c>
      <c r="B121" s="456" t="s">
        <v>456</v>
      </c>
      <c r="C121" s="28">
        <v>6900</v>
      </c>
      <c r="D121" s="33" t="s">
        <v>42</v>
      </c>
      <c r="E121" s="26" t="s">
        <v>6</v>
      </c>
      <c r="F121" s="25">
        <v>4</v>
      </c>
      <c r="G121" s="163"/>
      <c r="H121" s="123">
        <v>8708.98</v>
      </c>
      <c r="I121" s="123">
        <v>8667.56</v>
      </c>
      <c r="J121" s="123">
        <v>41.42</v>
      </c>
      <c r="K121" s="31"/>
      <c r="L121" s="123">
        <v>3613.81</v>
      </c>
      <c r="M121" s="123">
        <v>3613.81</v>
      </c>
      <c r="N121" s="123">
        <v>0</v>
      </c>
      <c r="O121" s="31"/>
      <c r="P121" s="123">
        <v>3.67</v>
      </c>
      <c r="Q121" s="123">
        <v>3.67</v>
      </c>
      <c r="R121" s="123">
        <v>0</v>
      </c>
      <c r="T121" s="283">
        <f t="shared" si="10"/>
        <v>12326.46</v>
      </c>
      <c r="U121" s="283">
        <f t="shared" si="11"/>
        <v>12285.039999999999</v>
      </c>
      <c r="V121" s="283">
        <f t="shared" si="12"/>
        <v>41.42</v>
      </c>
      <c r="X121" s="448"/>
      <c r="Y121" s="448"/>
      <c r="Z121" s="448"/>
      <c r="AA121" s="448"/>
      <c r="AB121" s="283">
        <f t="shared" si="7"/>
        <v>12326.46</v>
      </c>
      <c r="AC121" s="283">
        <f t="shared" si="8"/>
        <v>12285.039999999999</v>
      </c>
      <c r="AD121" s="283">
        <f t="shared" si="9"/>
        <v>41.42</v>
      </c>
    </row>
    <row r="122" spans="1:30" x14ac:dyDescent="0.2">
      <c r="A122" s="380" t="s">
        <v>420</v>
      </c>
      <c r="B122" s="456" t="s">
        <v>457</v>
      </c>
      <c r="C122" s="28">
        <v>6950</v>
      </c>
      <c r="D122" s="27" t="s">
        <v>41</v>
      </c>
      <c r="E122" s="26" t="s">
        <v>6</v>
      </c>
      <c r="F122" s="25">
        <v>5</v>
      </c>
      <c r="G122" s="163"/>
      <c r="H122" s="123">
        <v>0</v>
      </c>
      <c r="I122" s="123">
        <v>0</v>
      </c>
      <c r="J122" s="123">
        <v>0</v>
      </c>
      <c r="K122" s="31"/>
      <c r="L122" s="123">
        <v>7948</v>
      </c>
      <c r="M122" s="123">
        <v>7948</v>
      </c>
      <c r="N122" s="123">
        <v>0</v>
      </c>
      <c r="O122" s="31"/>
      <c r="P122" s="123">
        <v>4124.71</v>
      </c>
      <c r="Q122" s="123">
        <v>4124.71</v>
      </c>
      <c r="R122" s="123">
        <v>0</v>
      </c>
      <c r="T122" s="283">
        <f t="shared" si="10"/>
        <v>12072.71</v>
      </c>
      <c r="U122" s="283">
        <f t="shared" si="11"/>
        <v>12072.71</v>
      </c>
      <c r="V122" s="283">
        <f t="shared" si="12"/>
        <v>0</v>
      </c>
      <c r="X122" s="448"/>
      <c r="Y122" s="448"/>
      <c r="Z122" s="448"/>
      <c r="AB122" s="283">
        <f t="shared" si="7"/>
        <v>12072.71</v>
      </c>
      <c r="AC122" s="283">
        <f t="shared" si="8"/>
        <v>12072.71</v>
      </c>
      <c r="AD122" s="283">
        <f t="shared" si="9"/>
        <v>0</v>
      </c>
    </row>
    <row r="123" spans="1:30" x14ac:dyDescent="0.2">
      <c r="A123" s="380" t="s">
        <v>384</v>
      </c>
      <c r="B123" s="456" t="s">
        <v>458</v>
      </c>
      <c r="C123" s="28">
        <v>7000</v>
      </c>
      <c r="D123" s="27" t="s">
        <v>40</v>
      </c>
      <c r="E123" s="26" t="s">
        <v>11</v>
      </c>
      <c r="F123" s="25">
        <v>4</v>
      </c>
      <c r="G123" s="163"/>
      <c r="H123" s="123">
        <v>0</v>
      </c>
      <c r="I123" s="123">
        <v>0</v>
      </c>
      <c r="J123" s="123">
        <v>0</v>
      </c>
      <c r="K123" s="31"/>
      <c r="L123" s="123">
        <v>903</v>
      </c>
      <c r="M123" s="123">
        <v>903</v>
      </c>
      <c r="N123" s="123">
        <v>0</v>
      </c>
      <c r="O123" s="31"/>
      <c r="P123" s="123">
        <v>0</v>
      </c>
      <c r="Q123" s="123">
        <v>0</v>
      </c>
      <c r="R123" s="123">
        <v>0</v>
      </c>
      <c r="T123" s="283">
        <f t="shared" si="10"/>
        <v>903</v>
      </c>
      <c r="U123" s="283">
        <f t="shared" si="11"/>
        <v>903</v>
      </c>
      <c r="V123" s="283">
        <f t="shared" si="12"/>
        <v>0</v>
      </c>
      <c r="X123" s="448">
        <v>167.44</v>
      </c>
      <c r="Y123" s="448">
        <v>167.44</v>
      </c>
      <c r="Z123" s="448">
        <v>0</v>
      </c>
      <c r="AA123" s="448"/>
      <c r="AB123" s="283">
        <f t="shared" si="7"/>
        <v>1070.44</v>
      </c>
      <c r="AC123" s="283">
        <f t="shared" si="8"/>
        <v>1070.44</v>
      </c>
      <c r="AD123" s="283">
        <f t="shared" si="9"/>
        <v>0</v>
      </c>
    </row>
    <row r="124" spans="1:30" x14ac:dyDescent="0.2">
      <c r="A124" s="380" t="s">
        <v>356</v>
      </c>
      <c r="B124" s="456" t="s">
        <v>368</v>
      </c>
      <c r="C124" s="28">
        <v>7050</v>
      </c>
      <c r="D124" s="27" t="s">
        <v>39</v>
      </c>
      <c r="E124" s="26" t="s">
        <v>3</v>
      </c>
      <c r="F124" s="25">
        <v>10</v>
      </c>
      <c r="G124" s="163"/>
      <c r="H124" s="123">
        <v>0</v>
      </c>
      <c r="I124" s="123">
        <v>0</v>
      </c>
      <c r="J124" s="123">
        <v>0</v>
      </c>
      <c r="K124" s="31"/>
      <c r="L124" s="123">
        <v>446.62</v>
      </c>
      <c r="M124" s="123">
        <v>446.62</v>
      </c>
      <c r="N124" s="123">
        <v>0</v>
      </c>
      <c r="O124" s="31"/>
      <c r="P124" s="123"/>
      <c r="Q124" s="123">
        <v>0</v>
      </c>
      <c r="R124" s="123"/>
      <c r="T124" s="283">
        <f t="shared" si="10"/>
        <v>446.62</v>
      </c>
      <c r="U124" s="283">
        <f t="shared" si="11"/>
        <v>446.62</v>
      </c>
      <c r="V124" s="283">
        <f t="shared" si="12"/>
        <v>0</v>
      </c>
      <c r="X124" s="448"/>
      <c r="Y124" s="448"/>
      <c r="Z124" s="448"/>
      <c r="AB124" s="283">
        <f t="shared" si="7"/>
        <v>446.62</v>
      </c>
      <c r="AC124" s="283">
        <f t="shared" si="8"/>
        <v>446.62</v>
      </c>
      <c r="AD124" s="283">
        <f t="shared" si="9"/>
        <v>0</v>
      </c>
    </row>
    <row r="125" spans="1:30" x14ac:dyDescent="0.2">
      <c r="A125" s="459"/>
      <c r="B125" s="456" t="s">
        <v>459</v>
      </c>
      <c r="C125" s="28">
        <v>7100</v>
      </c>
      <c r="D125" s="27" t="s">
        <v>38</v>
      </c>
      <c r="E125" s="26" t="s">
        <v>8</v>
      </c>
      <c r="F125" s="25">
        <v>2</v>
      </c>
      <c r="G125" s="163"/>
      <c r="H125" s="123">
        <v>2914.32</v>
      </c>
      <c r="I125" s="123">
        <v>2914.32</v>
      </c>
      <c r="J125" s="123">
        <v>0</v>
      </c>
      <c r="K125" s="31"/>
      <c r="L125" s="123">
        <v>0</v>
      </c>
      <c r="M125" s="123">
        <v>0</v>
      </c>
      <c r="N125" s="123">
        <v>0</v>
      </c>
      <c r="O125" s="31"/>
      <c r="P125" s="123">
        <v>0</v>
      </c>
      <c r="Q125" s="123">
        <v>0</v>
      </c>
      <c r="R125" s="123">
        <v>0</v>
      </c>
      <c r="T125" s="283">
        <f t="shared" si="10"/>
        <v>2914.32</v>
      </c>
      <c r="U125" s="283">
        <f t="shared" si="11"/>
        <v>2914.32</v>
      </c>
      <c r="V125" s="283">
        <f t="shared" si="12"/>
        <v>0</v>
      </c>
      <c r="X125" s="448"/>
      <c r="Y125" s="448"/>
      <c r="Z125" s="448"/>
      <c r="AA125" s="448"/>
      <c r="AB125" s="283">
        <f t="shared" si="7"/>
        <v>2914.32</v>
      </c>
      <c r="AC125" s="283">
        <f t="shared" si="8"/>
        <v>2914.32</v>
      </c>
      <c r="AD125" s="283">
        <f t="shared" si="9"/>
        <v>0</v>
      </c>
    </row>
    <row r="126" spans="1:30" x14ac:dyDescent="0.2">
      <c r="A126" s="380" t="s">
        <v>345</v>
      </c>
      <c r="B126" s="456" t="s">
        <v>460</v>
      </c>
      <c r="C126" s="28">
        <v>7150</v>
      </c>
      <c r="D126" s="27" t="s">
        <v>37</v>
      </c>
      <c r="E126" s="26" t="s">
        <v>8</v>
      </c>
      <c r="F126" s="25">
        <v>3</v>
      </c>
      <c r="G126" s="163"/>
      <c r="H126" s="123">
        <v>30626</v>
      </c>
      <c r="I126" s="123">
        <v>30626</v>
      </c>
      <c r="J126" s="123">
        <v>0</v>
      </c>
      <c r="K126" s="31"/>
      <c r="L126" s="123">
        <v>0</v>
      </c>
      <c r="M126" s="123">
        <v>0</v>
      </c>
      <c r="N126" s="123">
        <v>0</v>
      </c>
      <c r="O126" s="31"/>
      <c r="P126" s="123">
        <v>100</v>
      </c>
      <c r="Q126" s="123">
        <v>100</v>
      </c>
      <c r="R126" s="123">
        <v>0</v>
      </c>
      <c r="T126" s="283">
        <f t="shared" si="10"/>
        <v>30726</v>
      </c>
      <c r="U126" s="283">
        <f t="shared" si="11"/>
        <v>30726</v>
      </c>
      <c r="V126" s="283">
        <f t="shared" si="12"/>
        <v>0</v>
      </c>
      <c r="X126" s="448"/>
      <c r="Y126" s="448"/>
      <c r="Z126" s="448"/>
      <c r="AA126" s="448"/>
      <c r="AB126" s="283">
        <f t="shared" si="7"/>
        <v>30726</v>
      </c>
      <c r="AC126" s="283">
        <f t="shared" si="8"/>
        <v>30726</v>
      </c>
      <c r="AD126" s="283">
        <f t="shared" si="9"/>
        <v>0</v>
      </c>
    </row>
    <row r="127" spans="1:30" x14ac:dyDescent="0.2">
      <c r="A127" s="380" t="s">
        <v>345</v>
      </c>
      <c r="B127" s="456" t="s">
        <v>461</v>
      </c>
      <c r="C127" s="28">
        <v>7210</v>
      </c>
      <c r="D127" s="27" t="s">
        <v>36</v>
      </c>
      <c r="E127" s="26" t="s">
        <v>8</v>
      </c>
      <c r="F127" s="25">
        <v>1</v>
      </c>
      <c r="G127" s="163"/>
      <c r="H127" s="123">
        <v>1125.58</v>
      </c>
      <c r="I127" s="123">
        <v>1125.58</v>
      </c>
      <c r="J127" s="123">
        <v>0</v>
      </c>
      <c r="K127" s="31"/>
      <c r="L127" s="123">
        <v>0</v>
      </c>
      <c r="M127" s="123">
        <v>0</v>
      </c>
      <c r="N127" s="123">
        <v>0</v>
      </c>
      <c r="O127" s="31"/>
      <c r="P127" s="123">
        <v>0</v>
      </c>
      <c r="Q127" s="123">
        <v>0</v>
      </c>
      <c r="R127" s="123">
        <v>0</v>
      </c>
      <c r="T127" s="283">
        <f t="shared" si="10"/>
        <v>1125.58</v>
      </c>
      <c r="U127" s="283">
        <f t="shared" si="11"/>
        <v>1125.58</v>
      </c>
      <c r="V127" s="283">
        <f t="shared" si="12"/>
        <v>0</v>
      </c>
      <c r="X127" s="448">
        <v>1836</v>
      </c>
      <c r="Y127" s="448">
        <v>1836</v>
      </c>
      <c r="Z127" s="448"/>
      <c r="AA127" s="448"/>
      <c r="AB127" s="283">
        <f t="shared" si="7"/>
        <v>2961.58</v>
      </c>
      <c r="AC127" s="283">
        <f t="shared" si="8"/>
        <v>2961.58</v>
      </c>
      <c r="AD127" s="283">
        <f t="shared" si="9"/>
        <v>0</v>
      </c>
    </row>
    <row r="128" spans="1:30" x14ac:dyDescent="0.2">
      <c r="A128" s="380" t="s">
        <v>343</v>
      </c>
      <c r="B128" s="456" t="s">
        <v>462</v>
      </c>
      <c r="C128" s="28">
        <v>7310</v>
      </c>
      <c r="D128" s="27" t="s">
        <v>35</v>
      </c>
      <c r="E128" s="26" t="s">
        <v>3</v>
      </c>
      <c r="F128" s="25">
        <v>4</v>
      </c>
      <c r="G128" s="163"/>
      <c r="H128" s="123">
        <v>3884.5</v>
      </c>
      <c r="I128" s="123">
        <v>3784</v>
      </c>
      <c r="J128" s="123">
        <v>100.5</v>
      </c>
      <c r="K128" s="31"/>
      <c r="L128" s="123">
        <v>4100.96</v>
      </c>
      <c r="M128" s="123">
        <v>4100.96</v>
      </c>
      <c r="N128" s="123">
        <v>0</v>
      </c>
      <c r="O128" s="31"/>
      <c r="P128" s="123">
        <v>0</v>
      </c>
      <c r="Q128" s="123">
        <v>0</v>
      </c>
      <c r="R128" s="123">
        <v>0</v>
      </c>
      <c r="T128" s="283">
        <f t="shared" si="10"/>
        <v>7985.46</v>
      </c>
      <c r="U128" s="283">
        <f t="shared" si="11"/>
        <v>7884.96</v>
      </c>
      <c r="V128" s="283">
        <f t="shared" si="12"/>
        <v>100.5</v>
      </c>
      <c r="X128" s="448"/>
      <c r="Y128" s="448"/>
      <c r="Z128" s="448"/>
      <c r="AA128" s="448"/>
      <c r="AB128" s="283">
        <f t="shared" si="7"/>
        <v>7985.46</v>
      </c>
      <c r="AC128" s="283">
        <f t="shared" si="8"/>
        <v>7884.96</v>
      </c>
      <c r="AD128" s="283">
        <f t="shared" si="9"/>
        <v>100.5</v>
      </c>
    </row>
    <row r="129" spans="1:30" x14ac:dyDescent="0.2">
      <c r="A129" s="380" t="s">
        <v>362</v>
      </c>
      <c r="B129" s="456" t="s">
        <v>463</v>
      </c>
      <c r="C129" s="28">
        <v>7350</v>
      </c>
      <c r="D129" s="27" t="s">
        <v>34</v>
      </c>
      <c r="E129" s="26" t="s">
        <v>3</v>
      </c>
      <c r="F129" s="25">
        <v>10</v>
      </c>
      <c r="G129" s="163"/>
      <c r="H129" s="123">
        <v>0</v>
      </c>
      <c r="I129" s="123">
        <v>0</v>
      </c>
      <c r="J129" s="123">
        <v>0</v>
      </c>
      <c r="K129" s="31"/>
      <c r="L129" s="123">
        <v>0</v>
      </c>
      <c r="M129" s="123">
        <v>0</v>
      </c>
      <c r="N129" s="123">
        <v>0</v>
      </c>
      <c r="O129" s="31"/>
      <c r="P129" s="123">
        <v>0</v>
      </c>
      <c r="Q129" s="123">
        <v>0</v>
      </c>
      <c r="R129" s="123">
        <v>0</v>
      </c>
      <c r="T129" s="283">
        <f t="shared" si="10"/>
        <v>0</v>
      </c>
      <c r="U129" s="283">
        <f t="shared" si="11"/>
        <v>0</v>
      </c>
      <c r="V129" s="283">
        <f t="shared" si="12"/>
        <v>0</v>
      </c>
      <c r="X129" s="448"/>
      <c r="Y129" s="448"/>
      <c r="Z129" s="448"/>
      <c r="AA129" s="448"/>
      <c r="AB129" s="283">
        <f t="shared" si="7"/>
        <v>0</v>
      </c>
      <c r="AC129" s="283">
        <f t="shared" si="8"/>
        <v>0</v>
      </c>
      <c r="AD129" s="283">
        <f t="shared" si="9"/>
        <v>0</v>
      </c>
    </row>
    <row r="130" spans="1:30" x14ac:dyDescent="0.2">
      <c r="A130" s="380" t="s">
        <v>343</v>
      </c>
      <c r="B130" s="456" t="s">
        <v>464</v>
      </c>
      <c r="C130" s="28">
        <v>7400</v>
      </c>
      <c r="D130" s="27" t="s">
        <v>33</v>
      </c>
      <c r="E130" s="26" t="s">
        <v>3</v>
      </c>
      <c r="F130" s="25">
        <v>10</v>
      </c>
      <c r="G130" s="163"/>
      <c r="H130" s="123">
        <v>0</v>
      </c>
      <c r="I130" s="123">
        <v>0</v>
      </c>
      <c r="J130" s="123">
        <v>0</v>
      </c>
      <c r="K130" s="31"/>
      <c r="L130" s="123">
        <v>47</v>
      </c>
      <c r="M130" s="123">
        <v>47</v>
      </c>
      <c r="N130" s="123">
        <v>0</v>
      </c>
      <c r="O130" s="31"/>
      <c r="P130" s="123"/>
      <c r="Q130" s="123">
        <v>0</v>
      </c>
      <c r="R130" s="123"/>
      <c r="T130" s="283">
        <f t="shared" si="10"/>
        <v>47</v>
      </c>
      <c r="U130" s="283">
        <f t="shared" si="11"/>
        <v>47</v>
      </c>
      <c r="V130" s="283">
        <f t="shared" si="12"/>
        <v>0</v>
      </c>
      <c r="X130" s="448"/>
      <c r="Y130" s="448"/>
      <c r="Z130" s="448"/>
      <c r="AA130" s="448"/>
      <c r="AB130" s="283">
        <f t="shared" si="7"/>
        <v>47</v>
      </c>
      <c r="AC130" s="283">
        <f t="shared" si="8"/>
        <v>47</v>
      </c>
      <c r="AD130" s="283">
        <f t="shared" si="9"/>
        <v>0</v>
      </c>
    </row>
    <row r="131" spans="1:30" x14ac:dyDescent="0.2">
      <c r="A131" s="380" t="s">
        <v>362</v>
      </c>
      <c r="B131" s="456" t="s">
        <v>465</v>
      </c>
      <c r="C131" s="28">
        <v>7450</v>
      </c>
      <c r="D131" s="27" t="s">
        <v>32</v>
      </c>
      <c r="E131" s="26" t="s">
        <v>3</v>
      </c>
      <c r="F131" s="25">
        <v>9</v>
      </c>
      <c r="G131" s="163"/>
      <c r="H131" s="123">
        <v>0</v>
      </c>
      <c r="I131" s="123">
        <v>0</v>
      </c>
      <c r="J131" s="123">
        <v>0</v>
      </c>
      <c r="K131" s="31"/>
      <c r="L131" s="123">
        <v>0</v>
      </c>
      <c r="M131" s="123">
        <v>0</v>
      </c>
      <c r="N131" s="123">
        <v>0</v>
      </c>
      <c r="O131" s="31"/>
      <c r="P131" s="123"/>
      <c r="Q131" s="123">
        <v>0</v>
      </c>
      <c r="R131" s="123"/>
      <c r="T131" s="283">
        <f t="shared" si="10"/>
        <v>0</v>
      </c>
      <c r="U131" s="283">
        <f t="shared" si="11"/>
        <v>0</v>
      </c>
      <c r="V131" s="283">
        <f t="shared" si="12"/>
        <v>0</v>
      </c>
      <c r="X131" s="448"/>
      <c r="Y131" s="448"/>
      <c r="Z131" s="448"/>
      <c r="AA131" s="448"/>
      <c r="AB131" s="283">
        <f t="shared" si="7"/>
        <v>0</v>
      </c>
      <c r="AC131" s="283">
        <f t="shared" si="8"/>
        <v>0</v>
      </c>
      <c r="AD131" s="283">
        <f t="shared" si="9"/>
        <v>0</v>
      </c>
    </row>
    <row r="132" spans="1:30" x14ac:dyDescent="0.2">
      <c r="A132" s="380" t="s">
        <v>362</v>
      </c>
      <c r="B132" s="456" t="s">
        <v>465</v>
      </c>
      <c r="C132" s="28">
        <v>7510</v>
      </c>
      <c r="D132" s="27" t="s">
        <v>31</v>
      </c>
      <c r="E132" s="26" t="s">
        <v>3</v>
      </c>
      <c r="F132" s="25">
        <v>11</v>
      </c>
      <c r="G132" s="163"/>
      <c r="H132" s="123">
        <v>0</v>
      </c>
      <c r="I132" s="123">
        <v>0</v>
      </c>
      <c r="J132" s="123">
        <v>0</v>
      </c>
      <c r="K132" s="31"/>
      <c r="L132" s="123">
        <v>100</v>
      </c>
      <c r="M132" s="123">
        <v>95</v>
      </c>
      <c r="N132" s="123">
        <v>5</v>
      </c>
      <c r="O132" s="31"/>
      <c r="P132" s="123"/>
      <c r="Q132" s="123">
        <v>0</v>
      </c>
      <c r="R132" s="123"/>
      <c r="T132" s="283">
        <f t="shared" si="10"/>
        <v>100</v>
      </c>
      <c r="U132" s="283">
        <f t="shared" si="11"/>
        <v>95</v>
      </c>
      <c r="V132" s="283">
        <f t="shared" si="12"/>
        <v>5</v>
      </c>
      <c r="X132" s="448"/>
      <c r="Y132" s="448"/>
      <c r="Z132" s="448"/>
      <c r="AB132" s="283">
        <f t="shared" si="7"/>
        <v>100</v>
      </c>
      <c r="AC132" s="283">
        <f t="shared" si="8"/>
        <v>95</v>
      </c>
      <c r="AD132" s="283">
        <f t="shared" si="9"/>
        <v>5</v>
      </c>
    </row>
    <row r="133" spans="1:30" x14ac:dyDescent="0.2">
      <c r="A133" s="380" t="s">
        <v>349</v>
      </c>
      <c r="B133" s="456" t="s">
        <v>466</v>
      </c>
      <c r="C133" s="28">
        <v>7550</v>
      </c>
      <c r="D133" s="27" t="s">
        <v>30</v>
      </c>
      <c r="E133" s="26" t="s">
        <v>11</v>
      </c>
      <c r="F133" s="25">
        <v>5</v>
      </c>
      <c r="G133" s="163"/>
      <c r="H133" s="123">
        <v>6346</v>
      </c>
      <c r="I133" s="123">
        <v>6283</v>
      </c>
      <c r="J133" s="123">
        <v>63</v>
      </c>
      <c r="K133" s="31"/>
      <c r="L133" s="123">
        <v>8245.74</v>
      </c>
      <c r="M133" s="123">
        <v>8245.74</v>
      </c>
      <c r="N133" s="123">
        <v>0</v>
      </c>
      <c r="O133" s="31"/>
      <c r="P133" s="123">
        <v>0</v>
      </c>
      <c r="Q133" s="123">
        <v>0</v>
      </c>
      <c r="R133" s="123">
        <v>0</v>
      </c>
      <c r="T133" s="283">
        <f t="shared" si="10"/>
        <v>14591.74</v>
      </c>
      <c r="U133" s="283">
        <f t="shared" si="11"/>
        <v>14528.74</v>
      </c>
      <c r="V133" s="283">
        <f t="shared" si="12"/>
        <v>63</v>
      </c>
      <c r="X133" s="448"/>
      <c r="Y133" s="448"/>
      <c r="Z133" s="448"/>
      <c r="AA133" s="448"/>
      <c r="AB133" s="283">
        <f t="shared" ref="AB133:AB155" si="13">T133+X133</f>
        <v>14591.74</v>
      </c>
      <c r="AC133" s="283">
        <f t="shared" ref="AC133:AC155" si="14">U133+Y133</f>
        <v>14528.74</v>
      </c>
      <c r="AD133" s="283">
        <f t="shared" ref="AD133:AD155" si="15">V133+Z133</f>
        <v>63</v>
      </c>
    </row>
    <row r="134" spans="1:30" x14ac:dyDescent="0.2">
      <c r="A134" s="380" t="s">
        <v>384</v>
      </c>
      <c r="B134" s="456" t="s">
        <v>467</v>
      </c>
      <c r="C134" s="28">
        <v>7620</v>
      </c>
      <c r="D134" s="27" t="s">
        <v>29</v>
      </c>
      <c r="E134" s="26" t="s">
        <v>11</v>
      </c>
      <c r="F134" s="25">
        <v>11</v>
      </c>
      <c r="G134" s="163"/>
      <c r="H134" s="123">
        <v>0</v>
      </c>
      <c r="I134" s="123">
        <v>0</v>
      </c>
      <c r="J134" s="123">
        <v>0</v>
      </c>
      <c r="K134" s="31"/>
      <c r="L134" s="123">
        <v>548.16999999999996</v>
      </c>
      <c r="M134" s="123">
        <v>548.16999999999996</v>
      </c>
      <c r="N134" s="123">
        <v>0</v>
      </c>
      <c r="O134" s="31"/>
      <c r="P134" s="123">
        <v>0</v>
      </c>
      <c r="Q134" s="123">
        <v>0</v>
      </c>
      <c r="R134" s="123">
        <v>0</v>
      </c>
      <c r="T134" s="283">
        <f t="shared" ref="T134:T156" si="16">H134+L134+P134</f>
        <v>548.16999999999996</v>
      </c>
      <c r="U134" s="283">
        <f t="shared" ref="U134:U156" si="17">I134+M134+Q134</f>
        <v>548.16999999999996</v>
      </c>
      <c r="V134" s="283">
        <f t="shared" ref="V134:V156" si="18">J134+N134+R134</f>
        <v>0</v>
      </c>
      <c r="X134" s="448"/>
      <c r="Y134" s="448"/>
      <c r="Z134" s="448"/>
      <c r="AA134" s="448"/>
      <c r="AB134" s="283">
        <f t="shared" si="13"/>
        <v>548.16999999999996</v>
      </c>
      <c r="AC134" s="283">
        <f t="shared" si="14"/>
        <v>548.16999999999996</v>
      </c>
      <c r="AD134" s="283">
        <f t="shared" si="15"/>
        <v>0</v>
      </c>
    </row>
    <row r="135" spans="1:30" x14ac:dyDescent="0.2">
      <c r="A135" s="380" t="s">
        <v>356</v>
      </c>
      <c r="B135" s="456" t="s">
        <v>468</v>
      </c>
      <c r="C135" s="28">
        <v>7640</v>
      </c>
      <c r="D135" s="27" t="s">
        <v>28</v>
      </c>
      <c r="E135" s="26" t="s">
        <v>3</v>
      </c>
      <c r="F135" s="25">
        <v>10</v>
      </c>
      <c r="G135" s="163"/>
      <c r="H135" s="123">
        <v>0</v>
      </c>
      <c r="I135" s="123">
        <v>0</v>
      </c>
      <c r="J135" s="123">
        <v>0</v>
      </c>
      <c r="K135" s="31"/>
      <c r="L135" s="123">
        <v>0</v>
      </c>
      <c r="M135" s="123">
        <v>0</v>
      </c>
      <c r="N135" s="123">
        <v>0</v>
      </c>
      <c r="O135" s="31"/>
      <c r="P135" s="123"/>
      <c r="Q135" s="123">
        <v>0</v>
      </c>
      <c r="R135" s="123"/>
      <c r="T135" s="283">
        <f t="shared" si="16"/>
        <v>0</v>
      </c>
      <c r="U135" s="283">
        <f t="shared" si="17"/>
        <v>0</v>
      </c>
      <c r="V135" s="283">
        <f t="shared" si="18"/>
        <v>0</v>
      </c>
      <c r="X135" s="448"/>
      <c r="Y135" s="448"/>
      <c r="Z135" s="448"/>
      <c r="AA135" s="448"/>
      <c r="AB135" s="283">
        <f t="shared" si="13"/>
        <v>0</v>
      </c>
      <c r="AC135" s="283">
        <f t="shared" si="14"/>
        <v>0</v>
      </c>
      <c r="AD135" s="283">
        <f t="shared" si="15"/>
        <v>0</v>
      </c>
    </row>
    <row r="136" spans="1:30" x14ac:dyDescent="0.2">
      <c r="A136" s="380" t="s">
        <v>343</v>
      </c>
      <c r="B136" s="456" t="s">
        <v>469</v>
      </c>
      <c r="C136" s="28">
        <v>7650</v>
      </c>
      <c r="D136" s="27" t="s">
        <v>27</v>
      </c>
      <c r="E136" s="26" t="s">
        <v>3</v>
      </c>
      <c r="F136" s="25">
        <v>10</v>
      </c>
      <c r="G136" s="163"/>
      <c r="H136" s="123">
        <v>12.5</v>
      </c>
      <c r="I136" s="123">
        <v>12.5</v>
      </c>
      <c r="J136" s="123">
        <v>0</v>
      </c>
      <c r="K136" s="31"/>
      <c r="L136" s="123">
        <v>5.7</v>
      </c>
      <c r="M136" s="123">
        <v>5.7</v>
      </c>
      <c r="N136" s="123">
        <v>0</v>
      </c>
      <c r="O136" s="31"/>
      <c r="P136" s="123"/>
      <c r="Q136" s="123">
        <v>0</v>
      </c>
      <c r="R136" s="123"/>
      <c r="T136" s="283">
        <f t="shared" si="16"/>
        <v>18.2</v>
      </c>
      <c r="U136" s="283">
        <f t="shared" si="17"/>
        <v>18.2</v>
      </c>
      <c r="V136" s="283">
        <f t="shared" si="18"/>
        <v>0</v>
      </c>
      <c r="X136" s="448"/>
      <c r="Y136" s="448"/>
      <c r="Z136" s="448"/>
      <c r="AA136" s="448"/>
      <c r="AB136" s="283">
        <f t="shared" si="13"/>
        <v>18.2</v>
      </c>
      <c r="AC136" s="283">
        <f t="shared" si="14"/>
        <v>18.2</v>
      </c>
      <c r="AD136" s="283">
        <f t="shared" si="15"/>
        <v>0</v>
      </c>
    </row>
    <row r="137" spans="1:30" x14ac:dyDescent="0.2">
      <c r="A137" s="380" t="s">
        <v>341</v>
      </c>
      <c r="B137" s="456" t="s">
        <v>393</v>
      </c>
      <c r="C137" s="28">
        <v>7700</v>
      </c>
      <c r="D137" s="27" t="s">
        <v>26</v>
      </c>
      <c r="E137" s="26" t="s">
        <v>3</v>
      </c>
      <c r="F137" s="25">
        <v>8</v>
      </c>
      <c r="G137" s="163"/>
      <c r="H137" s="123">
        <v>0</v>
      </c>
      <c r="I137" s="123">
        <v>0</v>
      </c>
      <c r="J137" s="123">
        <v>0</v>
      </c>
      <c r="K137" s="31"/>
      <c r="L137" s="123">
        <v>0</v>
      </c>
      <c r="M137" s="123">
        <v>0</v>
      </c>
      <c r="N137" s="123">
        <v>0</v>
      </c>
      <c r="O137" s="31"/>
      <c r="P137" s="123">
        <v>0</v>
      </c>
      <c r="Q137" s="123">
        <v>0</v>
      </c>
      <c r="R137" s="123">
        <v>0</v>
      </c>
      <c r="T137" s="283">
        <f t="shared" si="16"/>
        <v>0</v>
      </c>
      <c r="U137" s="283">
        <f t="shared" si="17"/>
        <v>0</v>
      </c>
      <c r="V137" s="283">
        <f t="shared" si="18"/>
        <v>0</v>
      </c>
      <c r="X137" s="448"/>
      <c r="Y137" s="448"/>
      <c r="Z137" s="448"/>
      <c r="AA137" s="448"/>
      <c r="AB137" s="283">
        <f t="shared" si="13"/>
        <v>0</v>
      </c>
      <c r="AC137" s="283">
        <f t="shared" si="14"/>
        <v>0</v>
      </c>
      <c r="AD137" s="283">
        <f t="shared" si="15"/>
        <v>0</v>
      </c>
    </row>
    <row r="138" spans="1:30" x14ac:dyDescent="0.2">
      <c r="A138" s="380" t="s">
        <v>362</v>
      </c>
      <c r="B138" s="456" t="s">
        <v>470</v>
      </c>
      <c r="C138" s="28">
        <v>7750</v>
      </c>
      <c r="D138" s="27" t="s">
        <v>25</v>
      </c>
      <c r="E138" s="26" t="s">
        <v>3</v>
      </c>
      <c r="F138" s="25">
        <v>4</v>
      </c>
      <c r="G138" s="163"/>
      <c r="H138" s="123">
        <v>6847</v>
      </c>
      <c r="I138" s="123">
        <v>0</v>
      </c>
      <c r="J138" s="123">
        <v>6847</v>
      </c>
      <c r="K138" s="31"/>
      <c r="L138" s="123">
        <v>1214</v>
      </c>
      <c r="M138" s="123">
        <v>0</v>
      </c>
      <c r="N138" s="123">
        <v>1214</v>
      </c>
      <c r="O138" s="31"/>
      <c r="P138" s="123"/>
      <c r="Q138" s="123">
        <v>0</v>
      </c>
      <c r="R138" s="123"/>
      <c r="T138" s="283">
        <f t="shared" si="16"/>
        <v>8061</v>
      </c>
      <c r="U138" s="283">
        <f t="shared" si="17"/>
        <v>0</v>
      </c>
      <c r="V138" s="283">
        <f t="shared" si="18"/>
        <v>8061</v>
      </c>
      <c r="X138" s="448"/>
      <c r="Y138" s="448"/>
      <c r="Z138" s="448"/>
      <c r="AA138" s="449"/>
      <c r="AB138" s="283">
        <f t="shared" si="13"/>
        <v>8061</v>
      </c>
      <c r="AC138" s="283">
        <f t="shared" si="14"/>
        <v>0</v>
      </c>
      <c r="AD138" s="283">
        <f t="shared" si="15"/>
        <v>8061</v>
      </c>
    </row>
    <row r="139" spans="1:30" x14ac:dyDescent="0.2">
      <c r="A139" s="380" t="s">
        <v>341</v>
      </c>
      <c r="B139" s="456" t="s">
        <v>438</v>
      </c>
      <c r="C139" s="28">
        <v>7800</v>
      </c>
      <c r="D139" s="27" t="s">
        <v>24</v>
      </c>
      <c r="E139" s="26" t="s">
        <v>3</v>
      </c>
      <c r="F139" s="25">
        <v>9</v>
      </c>
      <c r="G139" s="163"/>
      <c r="H139" s="123">
        <v>0</v>
      </c>
      <c r="I139" s="123">
        <v>0</v>
      </c>
      <c r="J139" s="123">
        <v>0</v>
      </c>
      <c r="K139" s="31"/>
      <c r="L139" s="123">
        <v>174.11</v>
      </c>
      <c r="M139" s="123">
        <v>174.11</v>
      </c>
      <c r="N139" s="123">
        <v>0</v>
      </c>
      <c r="O139" s="31"/>
      <c r="P139" s="123"/>
      <c r="Q139" s="123">
        <v>0</v>
      </c>
      <c r="R139" s="123"/>
      <c r="T139" s="283">
        <f t="shared" si="16"/>
        <v>174.11</v>
      </c>
      <c r="U139" s="283">
        <f t="shared" si="17"/>
        <v>174.11</v>
      </c>
      <c r="V139" s="283">
        <f t="shared" si="18"/>
        <v>0</v>
      </c>
      <c r="X139" s="448"/>
      <c r="Y139" s="448"/>
      <c r="Z139" s="448"/>
      <c r="AA139" s="448"/>
      <c r="AB139" s="283">
        <f t="shared" si="13"/>
        <v>174.11</v>
      </c>
      <c r="AC139" s="283">
        <f t="shared" si="14"/>
        <v>174.11</v>
      </c>
      <c r="AD139" s="283">
        <f t="shared" si="15"/>
        <v>0</v>
      </c>
    </row>
    <row r="140" spans="1:30" x14ac:dyDescent="0.2">
      <c r="A140" s="380" t="s">
        <v>343</v>
      </c>
      <c r="B140" s="456" t="s">
        <v>471</v>
      </c>
      <c r="C140" s="28">
        <v>7850</v>
      </c>
      <c r="D140" s="27" t="s">
        <v>23</v>
      </c>
      <c r="E140" s="26" t="s">
        <v>3</v>
      </c>
      <c r="F140" s="25">
        <v>9</v>
      </c>
      <c r="G140" s="163"/>
      <c r="H140" s="123">
        <v>54.06</v>
      </c>
      <c r="I140" s="123">
        <v>0</v>
      </c>
      <c r="J140" s="123">
        <v>54.06</v>
      </c>
      <c r="K140" s="31"/>
      <c r="L140" s="123">
        <v>838</v>
      </c>
      <c r="M140" s="123">
        <v>838</v>
      </c>
      <c r="N140" s="123">
        <v>0</v>
      </c>
      <c r="O140" s="31"/>
      <c r="P140" s="123"/>
      <c r="Q140" s="123">
        <v>0</v>
      </c>
      <c r="R140" s="123"/>
      <c r="T140" s="283">
        <f t="shared" si="16"/>
        <v>892.06</v>
      </c>
      <c r="U140" s="283">
        <f t="shared" si="17"/>
        <v>838</v>
      </c>
      <c r="V140" s="283">
        <f t="shared" si="18"/>
        <v>54.06</v>
      </c>
      <c r="X140" s="448"/>
      <c r="Y140" s="448"/>
      <c r="Z140" s="448"/>
      <c r="AA140" s="448"/>
      <c r="AB140" s="283">
        <f t="shared" si="13"/>
        <v>892.06</v>
      </c>
      <c r="AC140" s="283">
        <f t="shared" si="14"/>
        <v>838</v>
      </c>
      <c r="AD140" s="283">
        <f t="shared" si="15"/>
        <v>54.06</v>
      </c>
    </row>
    <row r="141" spans="1:30" x14ac:dyDescent="0.2">
      <c r="A141" s="380" t="s">
        <v>353</v>
      </c>
      <c r="B141" s="456" t="s">
        <v>472</v>
      </c>
      <c r="C141" s="28">
        <v>7900</v>
      </c>
      <c r="D141" s="27" t="s">
        <v>22</v>
      </c>
      <c r="E141" s="26" t="s">
        <v>3</v>
      </c>
      <c r="F141" s="25">
        <v>10</v>
      </c>
      <c r="G141" s="163"/>
      <c r="H141" s="123">
        <v>0</v>
      </c>
      <c r="I141" s="123">
        <v>0</v>
      </c>
      <c r="J141" s="123">
        <v>0</v>
      </c>
      <c r="K141" s="31"/>
      <c r="L141" s="123">
        <v>0</v>
      </c>
      <c r="M141" s="123">
        <v>0</v>
      </c>
      <c r="N141" s="123">
        <v>0</v>
      </c>
      <c r="O141" s="31"/>
      <c r="P141" s="123"/>
      <c r="Q141" s="123">
        <v>0</v>
      </c>
      <c r="R141" s="123"/>
      <c r="T141" s="283">
        <f t="shared" si="16"/>
        <v>0</v>
      </c>
      <c r="U141" s="283">
        <f t="shared" si="17"/>
        <v>0</v>
      </c>
      <c r="V141" s="283">
        <f t="shared" si="18"/>
        <v>0</v>
      </c>
      <c r="X141" s="448"/>
      <c r="Y141" s="448"/>
      <c r="Z141" s="448"/>
      <c r="AA141" s="448"/>
      <c r="AB141" s="283">
        <f t="shared" si="13"/>
        <v>0</v>
      </c>
      <c r="AC141" s="283">
        <f t="shared" si="14"/>
        <v>0</v>
      </c>
      <c r="AD141" s="283">
        <f t="shared" si="15"/>
        <v>0</v>
      </c>
    </row>
    <row r="142" spans="1:30" x14ac:dyDescent="0.2">
      <c r="A142" s="380" t="s">
        <v>353</v>
      </c>
      <c r="B142" s="456" t="s">
        <v>473</v>
      </c>
      <c r="C142" s="28">
        <v>7950</v>
      </c>
      <c r="D142" s="27" t="s">
        <v>21</v>
      </c>
      <c r="E142" s="26" t="s">
        <v>3</v>
      </c>
      <c r="F142" s="25">
        <v>9</v>
      </c>
      <c r="G142" s="163"/>
      <c r="H142" s="123">
        <v>0</v>
      </c>
      <c r="I142" s="123">
        <v>0</v>
      </c>
      <c r="J142" s="123">
        <v>0</v>
      </c>
      <c r="K142" s="31"/>
      <c r="L142" s="123">
        <v>650</v>
      </c>
      <c r="M142" s="123">
        <v>650</v>
      </c>
      <c r="N142" s="123">
        <v>0</v>
      </c>
      <c r="O142" s="31"/>
      <c r="P142" s="123"/>
      <c r="Q142" s="123">
        <v>0</v>
      </c>
      <c r="R142" s="123"/>
      <c r="T142" s="283">
        <f t="shared" si="16"/>
        <v>650</v>
      </c>
      <c r="U142" s="283">
        <f t="shared" si="17"/>
        <v>650</v>
      </c>
      <c r="V142" s="283">
        <f t="shared" si="18"/>
        <v>0</v>
      </c>
      <c r="X142" s="448"/>
      <c r="Y142" s="448"/>
      <c r="Z142" s="448"/>
      <c r="AB142" s="283">
        <f t="shared" si="13"/>
        <v>650</v>
      </c>
      <c r="AC142" s="283">
        <f t="shared" si="14"/>
        <v>650</v>
      </c>
      <c r="AD142" s="283">
        <f t="shared" si="15"/>
        <v>0</v>
      </c>
    </row>
    <row r="143" spans="1:30" x14ac:dyDescent="0.2">
      <c r="A143" s="380"/>
      <c r="B143" s="456" t="s">
        <v>434</v>
      </c>
      <c r="C143" s="28">
        <v>8000</v>
      </c>
      <c r="D143" s="33" t="s">
        <v>20</v>
      </c>
      <c r="E143" s="26" t="s">
        <v>8</v>
      </c>
      <c r="F143" s="25">
        <v>3</v>
      </c>
      <c r="G143" s="163"/>
      <c r="H143" s="123">
        <v>15923</v>
      </c>
      <c r="I143" s="123">
        <v>15923</v>
      </c>
      <c r="J143" s="123">
        <v>0</v>
      </c>
      <c r="K143" s="31"/>
      <c r="L143" s="123">
        <v>5602</v>
      </c>
      <c r="M143" s="123">
        <v>5602</v>
      </c>
      <c r="N143" s="123">
        <v>0</v>
      </c>
      <c r="O143" s="31"/>
      <c r="P143" s="123">
        <v>0</v>
      </c>
      <c r="Q143" s="123">
        <v>0</v>
      </c>
      <c r="R143" s="123">
        <v>0</v>
      </c>
      <c r="T143" s="283">
        <f t="shared" si="16"/>
        <v>21525</v>
      </c>
      <c r="U143" s="283">
        <f t="shared" si="17"/>
        <v>21525</v>
      </c>
      <c r="V143" s="283">
        <f t="shared" si="18"/>
        <v>0</v>
      </c>
      <c r="X143" s="448"/>
      <c r="Y143" s="448"/>
      <c r="Z143" s="448"/>
      <c r="AA143" s="448"/>
      <c r="AB143" s="283">
        <f t="shared" si="13"/>
        <v>21525</v>
      </c>
      <c r="AC143" s="283">
        <f t="shared" si="14"/>
        <v>21525</v>
      </c>
      <c r="AD143" s="283">
        <f t="shared" si="15"/>
        <v>0</v>
      </c>
    </row>
    <row r="144" spans="1:30" x14ac:dyDescent="0.2">
      <c r="A144" s="380" t="s">
        <v>353</v>
      </c>
      <c r="B144" s="456" t="s">
        <v>474</v>
      </c>
      <c r="C144" s="28">
        <v>8020</v>
      </c>
      <c r="D144" s="27" t="s">
        <v>19</v>
      </c>
      <c r="E144" s="26" t="s">
        <v>3</v>
      </c>
      <c r="F144" s="25">
        <v>11</v>
      </c>
      <c r="G144" s="163"/>
      <c r="H144" s="123">
        <v>0</v>
      </c>
      <c r="I144" s="123">
        <v>0</v>
      </c>
      <c r="J144" s="123">
        <v>0</v>
      </c>
      <c r="K144" s="31"/>
      <c r="L144" s="123">
        <v>0</v>
      </c>
      <c r="M144" s="123">
        <v>0</v>
      </c>
      <c r="N144" s="123">
        <v>0</v>
      </c>
      <c r="O144" s="31"/>
      <c r="P144" s="123">
        <v>0</v>
      </c>
      <c r="Q144" s="123">
        <v>0</v>
      </c>
      <c r="R144" s="123">
        <v>0</v>
      </c>
      <c r="T144" s="283">
        <f t="shared" si="16"/>
        <v>0</v>
      </c>
      <c r="U144" s="283">
        <f t="shared" si="17"/>
        <v>0</v>
      </c>
      <c r="V144" s="283">
        <f t="shared" si="18"/>
        <v>0</v>
      </c>
      <c r="X144" s="448"/>
      <c r="Y144" s="448"/>
      <c r="Z144" s="448"/>
      <c r="AA144" s="448"/>
      <c r="AB144" s="283">
        <f t="shared" si="13"/>
        <v>0</v>
      </c>
      <c r="AC144" s="283">
        <f t="shared" si="14"/>
        <v>0</v>
      </c>
      <c r="AD144" s="283">
        <f t="shared" si="15"/>
        <v>0</v>
      </c>
    </row>
    <row r="145" spans="1:30" x14ac:dyDescent="0.2">
      <c r="A145" s="380" t="s">
        <v>345</v>
      </c>
      <c r="B145" s="456" t="s">
        <v>475</v>
      </c>
      <c r="C145" s="28">
        <v>8050</v>
      </c>
      <c r="D145" s="27" t="s">
        <v>18</v>
      </c>
      <c r="E145" s="26" t="s">
        <v>8</v>
      </c>
      <c r="F145" s="25">
        <v>2</v>
      </c>
      <c r="G145" s="163"/>
      <c r="H145" s="123">
        <v>2336.06</v>
      </c>
      <c r="I145" s="123">
        <v>2336.06</v>
      </c>
      <c r="J145" s="123">
        <v>0</v>
      </c>
      <c r="K145" s="31"/>
      <c r="L145" s="123">
        <v>0</v>
      </c>
      <c r="M145" s="123">
        <v>0</v>
      </c>
      <c r="N145" s="123">
        <v>0</v>
      </c>
      <c r="O145" s="31"/>
      <c r="P145" s="123">
        <v>0</v>
      </c>
      <c r="Q145" s="123">
        <v>0</v>
      </c>
      <c r="R145" s="123">
        <v>0</v>
      </c>
      <c r="T145" s="283">
        <f t="shared" si="16"/>
        <v>2336.06</v>
      </c>
      <c r="U145" s="283">
        <f t="shared" si="17"/>
        <v>2336.06</v>
      </c>
      <c r="V145" s="283">
        <f t="shared" si="18"/>
        <v>0</v>
      </c>
      <c r="X145" s="448"/>
      <c r="Y145" s="448"/>
      <c r="Z145" s="448"/>
      <c r="AA145" s="448"/>
      <c r="AB145" s="283">
        <f t="shared" si="13"/>
        <v>2336.06</v>
      </c>
      <c r="AC145" s="283">
        <f t="shared" si="14"/>
        <v>2336.06</v>
      </c>
      <c r="AD145" s="283">
        <f t="shared" si="15"/>
        <v>0</v>
      </c>
    </row>
    <row r="146" spans="1:30" x14ac:dyDescent="0.2">
      <c r="A146" s="380" t="s">
        <v>353</v>
      </c>
      <c r="B146" s="456" t="s">
        <v>476</v>
      </c>
      <c r="C146" s="28">
        <v>8100</v>
      </c>
      <c r="D146" s="27" t="s">
        <v>17</v>
      </c>
      <c r="E146" s="26" t="s">
        <v>3</v>
      </c>
      <c r="F146" s="25">
        <v>9</v>
      </c>
      <c r="G146" s="163"/>
      <c r="H146" s="123">
        <v>0</v>
      </c>
      <c r="I146" s="123">
        <v>0</v>
      </c>
      <c r="J146" s="123">
        <v>0</v>
      </c>
      <c r="K146" s="31"/>
      <c r="L146" s="123">
        <v>221.13</v>
      </c>
      <c r="M146" s="123">
        <v>0</v>
      </c>
      <c r="N146" s="123">
        <v>221.13</v>
      </c>
      <c r="O146" s="31"/>
      <c r="P146" s="123">
        <v>0</v>
      </c>
      <c r="Q146" s="123">
        <v>0</v>
      </c>
      <c r="R146" s="123">
        <v>0</v>
      </c>
      <c r="T146" s="283">
        <f t="shared" si="16"/>
        <v>221.13</v>
      </c>
      <c r="U146" s="283">
        <f t="shared" si="17"/>
        <v>0</v>
      </c>
      <c r="V146" s="283">
        <f t="shared" si="18"/>
        <v>221.13</v>
      </c>
      <c r="X146" s="448"/>
      <c r="Y146" s="448"/>
      <c r="Z146" s="448"/>
      <c r="AA146" s="448"/>
      <c r="AB146" s="283">
        <f t="shared" si="13"/>
        <v>221.13</v>
      </c>
      <c r="AC146" s="283">
        <f t="shared" si="14"/>
        <v>0</v>
      </c>
      <c r="AD146" s="283">
        <f t="shared" si="15"/>
        <v>221.13</v>
      </c>
    </row>
    <row r="147" spans="1:30" x14ac:dyDescent="0.2">
      <c r="A147" s="380" t="s">
        <v>353</v>
      </c>
      <c r="B147" s="456" t="s">
        <v>395</v>
      </c>
      <c r="C147" s="28">
        <v>8150</v>
      </c>
      <c r="D147" s="27" t="s">
        <v>16</v>
      </c>
      <c r="E147" s="26" t="s">
        <v>3</v>
      </c>
      <c r="F147" s="25">
        <v>10</v>
      </c>
      <c r="G147" s="163"/>
      <c r="H147" s="123">
        <v>0</v>
      </c>
      <c r="I147" s="123">
        <v>0</v>
      </c>
      <c r="J147" s="123">
        <v>0</v>
      </c>
      <c r="K147" s="31"/>
      <c r="L147" s="123">
        <v>10</v>
      </c>
      <c r="M147" s="123">
        <v>0</v>
      </c>
      <c r="N147" s="123">
        <v>10</v>
      </c>
      <c r="O147" s="31"/>
      <c r="P147" s="123"/>
      <c r="Q147" s="123">
        <v>0</v>
      </c>
      <c r="R147" s="123"/>
      <c r="T147" s="283">
        <f t="shared" si="16"/>
        <v>10</v>
      </c>
      <c r="U147" s="283">
        <f t="shared" si="17"/>
        <v>0</v>
      </c>
      <c r="V147" s="283">
        <f t="shared" si="18"/>
        <v>10</v>
      </c>
      <c r="X147" s="448"/>
      <c r="Y147" s="448"/>
      <c r="Z147" s="448"/>
      <c r="AA147" s="448"/>
      <c r="AB147" s="283">
        <f t="shared" si="13"/>
        <v>10</v>
      </c>
      <c r="AC147" s="283">
        <f t="shared" si="14"/>
        <v>0</v>
      </c>
      <c r="AD147" s="283">
        <f t="shared" si="15"/>
        <v>10</v>
      </c>
    </row>
    <row r="148" spans="1:30" x14ac:dyDescent="0.2">
      <c r="A148" s="380" t="s">
        <v>341</v>
      </c>
      <c r="B148" s="456" t="s">
        <v>477</v>
      </c>
      <c r="C148" s="28">
        <v>8200</v>
      </c>
      <c r="D148" s="27" t="s">
        <v>15</v>
      </c>
      <c r="E148" s="26" t="s">
        <v>3</v>
      </c>
      <c r="F148" s="25">
        <v>10</v>
      </c>
      <c r="G148" s="163"/>
      <c r="H148" s="123">
        <v>0</v>
      </c>
      <c r="I148" s="123">
        <v>0</v>
      </c>
      <c r="J148" s="123">
        <v>0</v>
      </c>
      <c r="K148" s="31"/>
      <c r="L148" s="123">
        <v>470</v>
      </c>
      <c r="M148" s="123">
        <v>470</v>
      </c>
      <c r="N148" s="123">
        <v>0</v>
      </c>
      <c r="O148" s="31"/>
      <c r="P148" s="123">
        <v>0</v>
      </c>
      <c r="Q148" s="123">
        <v>0</v>
      </c>
      <c r="R148" s="123">
        <v>0</v>
      </c>
      <c r="T148" s="283">
        <f t="shared" si="16"/>
        <v>470</v>
      </c>
      <c r="U148" s="283">
        <f t="shared" si="17"/>
        <v>470</v>
      </c>
      <c r="V148" s="283">
        <f t="shared" si="18"/>
        <v>0</v>
      </c>
      <c r="X148" s="448"/>
      <c r="Y148" s="448"/>
      <c r="Z148" s="448"/>
      <c r="AA148" s="448"/>
      <c r="AB148" s="283">
        <f t="shared" si="13"/>
        <v>470</v>
      </c>
      <c r="AC148" s="283">
        <f t="shared" si="14"/>
        <v>470</v>
      </c>
      <c r="AD148" s="283">
        <f t="shared" si="15"/>
        <v>0</v>
      </c>
    </row>
    <row r="149" spans="1:30" x14ac:dyDescent="0.2">
      <c r="A149" s="380" t="s">
        <v>412</v>
      </c>
      <c r="B149" s="456" t="s">
        <v>478</v>
      </c>
      <c r="C149" s="28">
        <v>8250</v>
      </c>
      <c r="D149" s="27" t="s">
        <v>14</v>
      </c>
      <c r="E149" s="26" t="s">
        <v>8</v>
      </c>
      <c r="F149" s="25">
        <v>2</v>
      </c>
      <c r="G149" s="163"/>
      <c r="H149" s="123">
        <v>7244</v>
      </c>
      <c r="I149" s="123">
        <v>7244</v>
      </c>
      <c r="J149" s="123">
        <v>0</v>
      </c>
      <c r="K149" s="31"/>
      <c r="L149" s="123">
        <v>0</v>
      </c>
      <c r="M149" s="123">
        <v>0</v>
      </c>
      <c r="N149" s="123">
        <v>0</v>
      </c>
      <c r="O149" s="31"/>
      <c r="P149" s="123">
        <v>0</v>
      </c>
      <c r="Q149" s="123">
        <v>0</v>
      </c>
      <c r="R149" s="123">
        <v>0</v>
      </c>
      <c r="T149" s="283">
        <f t="shared" si="16"/>
        <v>7244</v>
      </c>
      <c r="U149" s="283">
        <f t="shared" si="17"/>
        <v>7244</v>
      </c>
      <c r="V149" s="283">
        <f t="shared" si="18"/>
        <v>0</v>
      </c>
      <c r="X149" s="448"/>
      <c r="Y149" s="448"/>
      <c r="Z149" s="448"/>
      <c r="AA149" s="448"/>
      <c r="AB149" s="283">
        <f t="shared" si="13"/>
        <v>7244</v>
      </c>
      <c r="AC149" s="283">
        <f t="shared" si="14"/>
        <v>7244</v>
      </c>
      <c r="AD149" s="283">
        <f t="shared" si="15"/>
        <v>0</v>
      </c>
    </row>
    <row r="150" spans="1:30" x14ac:dyDescent="0.2">
      <c r="A150" s="380" t="s">
        <v>420</v>
      </c>
      <c r="B150" s="456" t="s">
        <v>479</v>
      </c>
      <c r="C150" s="28">
        <v>8350</v>
      </c>
      <c r="D150" s="27" t="s">
        <v>13</v>
      </c>
      <c r="E150" s="26" t="s">
        <v>6</v>
      </c>
      <c r="F150" s="25">
        <v>4</v>
      </c>
      <c r="G150" s="163"/>
      <c r="H150" s="123">
        <v>4979.3</v>
      </c>
      <c r="I150" s="123">
        <v>4768.13</v>
      </c>
      <c r="J150" s="123">
        <v>211.17</v>
      </c>
      <c r="K150" s="31"/>
      <c r="L150" s="123">
        <v>2304.4299999999998</v>
      </c>
      <c r="M150" s="123">
        <v>2304.4299999999998</v>
      </c>
      <c r="N150" s="123">
        <v>0</v>
      </c>
      <c r="O150" s="31"/>
      <c r="P150" s="123">
        <v>0</v>
      </c>
      <c r="Q150" s="123">
        <v>0</v>
      </c>
      <c r="R150" s="123">
        <v>0</v>
      </c>
      <c r="T150" s="283">
        <f t="shared" si="16"/>
        <v>7283.73</v>
      </c>
      <c r="U150" s="283">
        <f t="shared" si="17"/>
        <v>7072.5599999999995</v>
      </c>
      <c r="V150" s="283">
        <f t="shared" si="18"/>
        <v>211.17</v>
      </c>
      <c r="X150" s="448">
        <v>378.21</v>
      </c>
      <c r="Y150" s="448">
        <v>378</v>
      </c>
      <c r="Z150" s="448">
        <v>0</v>
      </c>
      <c r="AB150" s="283">
        <f t="shared" si="13"/>
        <v>7661.94</v>
      </c>
      <c r="AC150" s="283">
        <f t="shared" si="14"/>
        <v>7450.5599999999995</v>
      </c>
      <c r="AD150" s="283">
        <f t="shared" si="15"/>
        <v>211.17</v>
      </c>
    </row>
    <row r="151" spans="1:30" x14ac:dyDescent="0.2">
      <c r="A151" s="380" t="s">
        <v>377</v>
      </c>
      <c r="B151" s="456" t="s">
        <v>480</v>
      </c>
      <c r="C151" s="28">
        <v>8400</v>
      </c>
      <c r="D151" s="27" t="s">
        <v>12</v>
      </c>
      <c r="E151" s="26" t="s">
        <v>11</v>
      </c>
      <c r="F151" s="25">
        <v>6</v>
      </c>
      <c r="G151" s="163"/>
      <c r="H151" s="123">
        <v>4221</v>
      </c>
      <c r="I151" s="123">
        <v>4179</v>
      </c>
      <c r="J151" s="123">
        <v>42</v>
      </c>
      <c r="K151" s="31"/>
      <c r="L151" s="123">
        <v>1688.9</v>
      </c>
      <c r="M151" s="123">
        <v>1688.9</v>
      </c>
      <c r="N151" s="123">
        <v>0</v>
      </c>
      <c r="O151" s="31"/>
      <c r="P151" s="123">
        <v>0</v>
      </c>
      <c r="Q151" s="123">
        <v>0</v>
      </c>
      <c r="R151" s="123">
        <v>0</v>
      </c>
      <c r="T151" s="283">
        <f t="shared" si="16"/>
        <v>5909.9</v>
      </c>
      <c r="U151" s="283">
        <f t="shared" si="17"/>
        <v>5867.9</v>
      </c>
      <c r="V151" s="283">
        <f t="shared" si="18"/>
        <v>42</v>
      </c>
      <c r="X151" s="448"/>
      <c r="Y151" s="448"/>
      <c r="Z151" s="448"/>
      <c r="AA151" s="448"/>
      <c r="AB151" s="283">
        <f t="shared" si="13"/>
        <v>5909.9</v>
      </c>
      <c r="AC151" s="283">
        <f t="shared" si="14"/>
        <v>5867.9</v>
      </c>
      <c r="AD151" s="283">
        <f t="shared" si="15"/>
        <v>42</v>
      </c>
    </row>
    <row r="152" spans="1:30" x14ac:dyDescent="0.2">
      <c r="A152" s="380" t="s">
        <v>420</v>
      </c>
      <c r="B152" s="456" t="s">
        <v>481</v>
      </c>
      <c r="C152" s="28">
        <v>8450</v>
      </c>
      <c r="D152" s="27" t="s">
        <v>10</v>
      </c>
      <c r="E152" s="26" t="s">
        <v>6</v>
      </c>
      <c r="F152" s="25">
        <v>5</v>
      </c>
      <c r="G152" s="163"/>
      <c r="H152" s="123">
        <v>23899</v>
      </c>
      <c r="I152" s="123">
        <v>23812</v>
      </c>
      <c r="J152" s="123">
        <v>87</v>
      </c>
      <c r="K152" s="31"/>
      <c r="L152" s="123">
        <v>2875.14</v>
      </c>
      <c r="M152" s="123">
        <v>2875.14</v>
      </c>
      <c r="N152" s="123">
        <v>0</v>
      </c>
      <c r="O152" s="31"/>
      <c r="P152" s="123">
        <v>0</v>
      </c>
      <c r="Q152" s="123">
        <v>0</v>
      </c>
      <c r="R152" s="123">
        <v>0</v>
      </c>
      <c r="T152" s="283">
        <f t="shared" si="16"/>
        <v>26774.14</v>
      </c>
      <c r="U152" s="283">
        <f t="shared" si="17"/>
        <v>26687.14</v>
      </c>
      <c r="V152" s="283">
        <f t="shared" si="18"/>
        <v>87</v>
      </c>
      <c r="X152" s="448"/>
      <c r="Y152" s="448"/>
      <c r="Z152" s="448"/>
      <c r="AA152" s="448"/>
      <c r="AB152" s="283">
        <f t="shared" si="13"/>
        <v>26774.14</v>
      </c>
      <c r="AC152" s="283">
        <f t="shared" si="14"/>
        <v>26687.14</v>
      </c>
      <c r="AD152" s="283">
        <f t="shared" si="15"/>
        <v>87</v>
      </c>
    </row>
    <row r="153" spans="1:30" x14ac:dyDescent="0.2">
      <c r="A153" s="380" t="s">
        <v>345</v>
      </c>
      <c r="B153" s="457" t="s">
        <v>482</v>
      </c>
      <c r="C153" s="28">
        <v>8500</v>
      </c>
      <c r="D153" s="33" t="s">
        <v>9</v>
      </c>
      <c r="E153" s="26" t="s">
        <v>8</v>
      </c>
      <c r="F153" s="25">
        <v>2</v>
      </c>
      <c r="G153" s="163"/>
      <c r="H153" s="123">
        <v>4080</v>
      </c>
      <c r="I153" s="123">
        <v>4080</v>
      </c>
      <c r="J153" s="123">
        <v>0</v>
      </c>
      <c r="K153" s="31"/>
      <c r="L153" s="123">
        <v>0</v>
      </c>
      <c r="M153" s="123">
        <v>0</v>
      </c>
      <c r="N153" s="123">
        <v>0</v>
      </c>
      <c r="O153" s="31"/>
      <c r="P153" s="123">
        <v>0</v>
      </c>
      <c r="Q153" s="123">
        <v>0</v>
      </c>
      <c r="R153" s="123">
        <v>0</v>
      </c>
      <c r="T153" s="283">
        <f t="shared" si="16"/>
        <v>4080</v>
      </c>
      <c r="U153" s="283">
        <f t="shared" si="17"/>
        <v>4080</v>
      </c>
      <c r="V153" s="283">
        <f t="shared" si="18"/>
        <v>0</v>
      </c>
      <c r="X153" s="448"/>
      <c r="Y153" s="448"/>
      <c r="Z153" s="448"/>
      <c r="AA153" s="448"/>
      <c r="AB153" s="283">
        <f t="shared" si="13"/>
        <v>4080</v>
      </c>
      <c r="AC153" s="283">
        <f t="shared" si="14"/>
        <v>4080</v>
      </c>
      <c r="AD153" s="283">
        <f t="shared" si="15"/>
        <v>0</v>
      </c>
    </row>
    <row r="154" spans="1:30" x14ac:dyDescent="0.2">
      <c r="A154" s="459" t="s">
        <v>384</v>
      </c>
      <c r="B154" s="456" t="s">
        <v>403</v>
      </c>
      <c r="C154" s="28">
        <v>8550</v>
      </c>
      <c r="D154" s="27" t="s">
        <v>7</v>
      </c>
      <c r="E154" s="26" t="s">
        <v>6</v>
      </c>
      <c r="F154" s="25">
        <v>7</v>
      </c>
      <c r="G154" s="163"/>
      <c r="H154" s="123">
        <v>21028</v>
      </c>
      <c r="I154" s="123">
        <v>20882.12</v>
      </c>
      <c r="J154" s="123">
        <v>145.88</v>
      </c>
      <c r="K154" s="31"/>
      <c r="L154" s="123">
        <v>4490.6400000000003</v>
      </c>
      <c r="M154" s="123">
        <v>4490.6400000000003</v>
      </c>
      <c r="N154" s="123">
        <v>0</v>
      </c>
      <c r="O154" s="31"/>
      <c r="P154" s="123">
        <v>4000</v>
      </c>
      <c r="Q154" s="123">
        <v>4000</v>
      </c>
      <c r="R154" s="123">
        <v>0</v>
      </c>
      <c r="T154" s="283">
        <f t="shared" si="16"/>
        <v>29518.639999999999</v>
      </c>
      <c r="U154" s="283">
        <f t="shared" si="17"/>
        <v>29372.76</v>
      </c>
      <c r="V154" s="283">
        <f t="shared" si="18"/>
        <v>145.88</v>
      </c>
      <c r="X154" s="448"/>
      <c r="Y154" s="448"/>
      <c r="Z154" s="448"/>
      <c r="AA154" s="448"/>
      <c r="AB154" s="283">
        <f t="shared" si="13"/>
        <v>29518.639999999999</v>
      </c>
      <c r="AC154" s="283">
        <f t="shared" si="14"/>
        <v>29372.76</v>
      </c>
      <c r="AD154" s="283">
        <f t="shared" si="15"/>
        <v>145.88</v>
      </c>
    </row>
    <row r="155" spans="1:30" x14ac:dyDescent="0.2">
      <c r="A155" s="380" t="s">
        <v>356</v>
      </c>
      <c r="B155" s="456" t="s">
        <v>483</v>
      </c>
      <c r="C155" s="28">
        <v>8710</v>
      </c>
      <c r="D155" s="33" t="s">
        <v>5</v>
      </c>
      <c r="E155" s="26" t="s">
        <v>3</v>
      </c>
      <c r="F155" s="25">
        <v>11</v>
      </c>
      <c r="G155" s="163"/>
      <c r="H155" s="123">
        <v>0</v>
      </c>
      <c r="I155" s="123">
        <v>0</v>
      </c>
      <c r="J155" s="123">
        <v>0</v>
      </c>
      <c r="K155" s="31"/>
      <c r="L155" s="123">
        <v>2270</v>
      </c>
      <c r="M155" s="123">
        <v>2270</v>
      </c>
      <c r="N155" s="123">
        <v>0</v>
      </c>
      <c r="O155" s="31"/>
      <c r="P155" s="123"/>
      <c r="Q155" s="123">
        <v>0</v>
      </c>
      <c r="R155" s="123"/>
      <c r="T155" s="283">
        <f t="shared" si="16"/>
        <v>2270</v>
      </c>
      <c r="U155" s="283">
        <f t="shared" si="17"/>
        <v>2270</v>
      </c>
      <c r="V155" s="283">
        <f t="shared" si="18"/>
        <v>0</v>
      </c>
      <c r="X155" s="448"/>
      <c r="Y155" s="448"/>
      <c r="Z155" s="448"/>
      <c r="AA155" s="448"/>
      <c r="AB155" s="283">
        <f t="shared" si="13"/>
        <v>2270</v>
      </c>
      <c r="AC155" s="283">
        <f t="shared" si="14"/>
        <v>2270</v>
      </c>
      <c r="AD155" s="283">
        <f t="shared" si="15"/>
        <v>0</v>
      </c>
    </row>
    <row r="156" spans="1:30" x14ac:dyDescent="0.2">
      <c r="A156" s="380" t="s">
        <v>356</v>
      </c>
      <c r="B156" s="456" t="s">
        <v>369</v>
      </c>
      <c r="C156" s="28">
        <v>8750</v>
      </c>
      <c r="D156" s="27" t="s">
        <v>4</v>
      </c>
      <c r="E156" s="26" t="s">
        <v>3</v>
      </c>
      <c r="F156" s="25">
        <v>11</v>
      </c>
      <c r="G156" s="163"/>
      <c r="H156" s="123">
        <v>1066</v>
      </c>
      <c r="I156" s="123">
        <v>1066</v>
      </c>
      <c r="J156" s="123">
        <v>0</v>
      </c>
      <c r="K156" s="20"/>
      <c r="L156" s="123">
        <v>618</v>
      </c>
      <c r="M156" s="123">
        <v>618</v>
      </c>
      <c r="N156" s="123">
        <v>0</v>
      </c>
      <c r="O156" s="20"/>
      <c r="P156" s="123"/>
      <c r="Q156" s="123">
        <v>0</v>
      </c>
      <c r="R156" s="123"/>
      <c r="T156" s="283">
        <f t="shared" si="16"/>
        <v>1684</v>
      </c>
      <c r="U156" s="283">
        <f t="shared" si="17"/>
        <v>1684</v>
      </c>
      <c r="V156" s="283">
        <f t="shared" si="18"/>
        <v>0</v>
      </c>
      <c r="X156" s="448"/>
      <c r="Y156" s="448"/>
      <c r="Z156" s="448"/>
      <c r="AA156" s="448"/>
      <c r="AB156" s="283">
        <f>T156+X156</f>
        <v>1684</v>
      </c>
      <c r="AC156" s="283">
        <f>U156+Y156</f>
        <v>1684</v>
      </c>
      <c r="AD156" s="283">
        <f>V156+Z156</f>
        <v>0</v>
      </c>
    </row>
    <row r="157" spans="1:30" s="155" customFormat="1" ht="11.25" x14ac:dyDescent="0.2">
      <c r="G157" s="164"/>
      <c r="H157" s="165"/>
      <c r="I157" s="165"/>
      <c r="J157" s="165"/>
      <c r="K157" s="164"/>
      <c r="L157" s="165"/>
      <c r="M157" s="165"/>
      <c r="N157" s="165"/>
      <c r="O157" s="164"/>
      <c r="P157" s="165"/>
      <c r="Q157" s="165"/>
      <c r="R157" s="165"/>
    </row>
    <row r="158" spans="1:30" s="169" customFormat="1" ht="11.25" x14ac:dyDescent="0.2">
      <c r="C158" s="596" t="s">
        <v>1</v>
      </c>
      <c r="D158" s="596"/>
      <c r="E158" s="596"/>
      <c r="F158" s="166"/>
      <c r="G158" s="164"/>
      <c r="H158" s="167"/>
      <c r="I158" s="167"/>
      <c r="J158" s="167"/>
      <c r="K158" s="168"/>
      <c r="L158" s="167"/>
      <c r="M158" s="167"/>
      <c r="N158" s="167"/>
      <c r="O158" s="168"/>
      <c r="P158" s="167"/>
      <c r="Q158" s="167"/>
      <c r="R158" s="167"/>
    </row>
    <row r="159" spans="1:30" s="169" customFormat="1" ht="15" customHeight="1" x14ac:dyDescent="0.2">
      <c r="C159" s="605" t="s">
        <v>174</v>
      </c>
      <c r="D159" s="606"/>
      <c r="E159" s="607"/>
      <c r="F159" s="166"/>
      <c r="G159" s="164"/>
      <c r="H159" s="170">
        <f>SUM(H5:H156)</f>
        <v>565635.31000000006</v>
      </c>
      <c r="I159" s="170">
        <f t="shared" ref="I159:J159" si="19">SUM(I5:I156)</f>
        <v>548645.73</v>
      </c>
      <c r="J159" s="170">
        <f t="shared" si="19"/>
        <v>16989.580000000002</v>
      </c>
      <c r="K159" s="171"/>
      <c r="L159" s="170">
        <f>SUM(L5:L156)</f>
        <v>151645.57000000004</v>
      </c>
      <c r="M159" s="170">
        <f t="shared" ref="M159:N159" si="20">SUM(M5:M156)</f>
        <v>146626.46000000005</v>
      </c>
      <c r="N159" s="170">
        <f t="shared" si="20"/>
        <v>5019.1099999999997</v>
      </c>
      <c r="O159" s="171"/>
      <c r="P159" s="170">
        <f>SUM(P5:P156)</f>
        <v>28361.459999999995</v>
      </c>
      <c r="Q159" s="170">
        <f t="shared" ref="Q159:R159" si="21">SUM(Q5:Q156)</f>
        <v>28286.029999999995</v>
      </c>
      <c r="R159" s="170">
        <f t="shared" si="21"/>
        <v>75.430000000000007</v>
      </c>
      <c r="T159" s="170">
        <f t="shared" ref="T159:V159" si="22">SUM(T5:T156)</f>
        <v>745642.34000000008</v>
      </c>
      <c r="U159" s="170">
        <f t="shared" si="22"/>
        <v>723558.22</v>
      </c>
      <c r="V159" s="170">
        <f t="shared" si="22"/>
        <v>22084.120000000003</v>
      </c>
      <c r="X159" s="170">
        <f t="shared" ref="X159:Z159" si="23">SUM(X5:X156)</f>
        <v>12797.689999999999</v>
      </c>
      <c r="Y159" s="170">
        <f t="shared" si="23"/>
        <v>12783.04</v>
      </c>
      <c r="Z159" s="170">
        <f t="shared" si="23"/>
        <v>12.8</v>
      </c>
      <c r="AB159" s="170">
        <f t="shared" ref="AB159:AD159" si="24">SUM(AB5:AB156)</f>
        <v>758440.02999999991</v>
      </c>
      <c r="AC159" s="170">
        <f t="shared" si="24"/>
        <v>736341.26000000013</v>
      </c>
      <c r="AD159" s="170">
        <f t="shared" si="24"/>
        <v>22096.920000000002</v>
      </c>
    </row>
    <row r="160" spans="1:30" s="169" customFormat="1" ht="11.25" x14ac:dyDescent="0.2">
      <c r="D160" s="169" t="s">
        <v>278</v>
      </c>
      <c r="F160" s="166"/>
      <c r="G160" s="164"/>
      <c r="H160" s="300"/>
      <c r="I160" s="300"/>
      <c r="J160" s="310"/>
      <c r="K160" s="168"/>
      <c r="L160" s="300"/>
      <c r="M160" s="300"/>
      <c r="N160" s="300"/>
      <c r="O160" s="168"/>
      <c r="P160" s="300"/>
      <c r="Q160" s="300"/>
      <c r="R160" s="300"/>
      <c r="T160" s="300"/>
      <c r="U160" s="300"/>
      <c r="V160" s="300"/>
      <c r="X160" s="300"/>
      <c r="Y160" s="300"/>
      <c r="Z160" s="300"/>
      <c r="AB160" s="300"/>
      <c r="AC160" s="300"/>
      <c r="AD160" s="300"/>
    </row>
    <row r="161" spans="2:30" s="169" customFormat="1" ht="15" customHeight="1" x14ac:dyDescent="0.2">
      <c r="C161" s="608" t="s">
        <v>175</v>
      </c>
      <c r="D161" s="608"/>
      <c r="E161" s="608"/>
      <c r="F161" s="172"/>
      <c r="G161" s="173"/>
      <c r="H161" s="134">
        <f>SUMIF($E$5:$E$156,"S",H$5:H$156)</f>
        <v>312668.95</v>
      </c>
      <c r="I161" s="134">
        <f>SUMIF($E$5:$E$156,"S",I$5:I$156)</f>
        <v>306379.7</v>
      </c>
      <c r="J161" s="134">
        <f>SUMIF($E$5:$E$156,"S",J$5:J$156)</f>
        <v>6289.25</v>
      </c>
      <c r="K161" s="152"/>
      <c r="L161" s="134">
        <f>SUMIF($E$5:$E$156,"S",L$5:L$156)</f>
        <v>16693</v>
      </c>
      <c r="M161" s="134">
        <f>SUMIF($E$5:$E$156,"S",M$5:M$156)</f>
        <v>16693</v>
      </c>
      <c r="N161" s="134">
        <f>SUMIF($E$5:$E$156,"S",N$5:N$156)</f>
        <v>0</v>
      </c>
      <c r="O161" s="152"/>
      <c r="P161" s="134">
        <f>SUMIF($E$5:$E$156,"S",P$5:P$156)</f>
        <v>11509.78</v>
      </c>
      <c r="Q161" s="134">
        <f>SUMIF($E$5:$E$156,"S",Q$5:Q$156)</f>
        <v>11437.53</v>
      </c>
      <c r="R161" s="134">
        <f>SUMIF($E$5:$E$156,"S",R$5:R$156)</f>
        <v>72.25</v>
      </c>
      <c r="T161" s="134">
        <f t="shared" ref="T161:Z161" si="25">SUMIF($E$5:$E$156,"S",T$5:T$156)</f>
        <v>340871.73000000004</v>
      </c>
      <c r="U161" s="134">
        <f t="shared" si="25"/>
        <v>334510.23000000004</v>
      </c>
      <c r="V161" s="134">
        <f t="shared" si="25"/>
        <v>6361.5</v>
      </c>
      <c r="X161" s="134">
        <f t="shared" si="25"/>
        <v>7102.82</v>
      </c>
      <c r="Y161" s="134">
        <f t="shared" si="25"/>
        <v>7090.12</v>
      </c>
      <c r="Z161" s="134">
        <f t="shared" si="25"/>
        <v>12.8</v>
      </c>
      <c r="AB161" s="134">
        <f t="shared" ref="AB161:AD161" si="26">SUMIF($E$5:$E$156,"S",AB$5:AB$156)</f>
        <v>347974.55000000005</v>
      </c>
      <c r="AC161" s="134">
        <f t="shared" si="26"/>
        <v>341600.35000000003</v>
      </c>
      <c r="AD161" s="134">
        <f t="shared" si="26"/>
        <v>6374.3</v>
      </c>
    </row>
    <row r="162" spans="2:30" s="169" customFormat="1" ht="15" customHeight="1" x14ac:dyDescent="0.2">
      <c r="C162" s="608" t="s">
        <v>176</v>
      </c>
      <c r="D162" s="608"/>
      <c r="E162" s="608"/>
      <c r="F162" s="172"/>
      <c r="G162" s="173"/>
      <c r="H162" s="134">
        <f>SUMIF($E$5:$E$156,"E",H$5:H$156)</f>
        <v>123041.11</v>
      </c>
      <c r="I162" s="134">
        <f>SUMIF($E$5:$E$156,"E",I$5:I$156)</f>
        <v>121941.16</v>
      </c>
      <c r="J162" s="134">
        <f>SUMIF($E$5:$E$156,"E",J$5:J$156)</f>
        <v>1099.9499999999998</v>
      </c>
      <c r="K162" s="152"/>
      <c r="L162" s="134">
        <f>SUMIF($E$5:$E$156,"E",L$5:L$156)</f>
        <v>36251.42</v>
      </c>
      <c r="M162" s="134">
        <f>SUMIF($E$5:$E$156,"E",M$5:M$156)</f>
        <v>36251.42</v>
      </c>
      <c r="N162" s="134">
        <f>SUMIF($E$5:$E$156,"E",N$5:N$156)</f>
        <v>0</v>
      </c>
      <c r="O162" s="152"/>
      <c r="P162" s="134">
        <f>SUMIF($E$5:$E$156,"E",P$5:P$156)</f>
        <v>11266.39</v>
      </c>
      <c r="Q162" s="134">
        <f>SUMIF($E$5:$E$156,"E",Q$5:Q$156)</f>
        <v>11266.39</v>
      </c>
      <c r="R162" s="134">
        <f>SUMIF($E$5:$E$156,"E",R$5:R$156)</f>
        <v>0</v>
      </c>
      <c r="T162" s="134">
        <f t="shared" ref="T162:Z162" si="27">SUMIF($E$5:$E$156,"E",T$5:T$156)</f>
        <v>170558.91999999998</v>
      </c>
      <c r="U162" s="134">
        <f t="shared" si="27"/>
        <v>169458.96999999997</v>
      </c>
      <c r="V162" s="134">
        <f t="shared" si="27"/>
        <v>1099.9499999999998</v>
      </c>
      <c r="X162" s="134">
        <f t="shared" si="27"/>
        <v>2740.01</v>
      </c>
      <c r="Y162" s="134">
        <f t="shared" si="27"/>
        <v>2739.8</v>
      </c>
      <c r="Z162" s="134">
        <f t="shared" si="27"/>
        <v>0</v>
      </c>
      <c r="AB162" s="134">
        <f t="shared" ref="AB162:AD162" si="28">SUMIF($E$5:$E$156,"E",AB$5:AB$156)</f>
        <v>173298.93</v>
      </c>
      <c r="AC162" s="134">
        <f t="shared" si="28"/>
        <v>172198.77000000002</v>
      </c>
      <c r="AD162" s="134">
        <f t="shared" si="28"/>
        <v>1099.9499999999998</v>
      </c>
    </row>
    <row r="163" spans="2:30" s="169" customFormat="1" ht="15" customHeight="1" x14ac:dyDescent="0.2">
      <c r="C163" s="608" t="s">
        <v>177</v>
      </c>
      <c r="D163" s="608"/>
      <c r="E163" s="608"/>
      <c r="F163" s="172"/>
      <c r="G163" s="173"/>
      <c r="H163" s="134">
        <f>SUMIF($E$5:$E$156,"R",H$5:H$156)</f>
        <v>81888.680000000008</v>
      </c>
      <c r="I163" s="134">
        <f>SUMIF($E$5:$E$156,"R",I$5:I$156)</f>
        <v>80068.14</v>
      </c>
      <c r="J163" s="134">
        <f>SUMIF($E$5:$E$156,"R",J$5:J$156)</f>
        <v>1820.54</v>
      </c>
      <c r="K163" s="152"/>
      <c r="L163" s="134">
        <f>SUMIF($E$5:$E$156,"R",L$5:L$156)</f>
        <v>43097.17</v>
      </c>
      <c r="M163" s="134">
        <f>SUMIF($E$5:$E$156,"R",M$5:M$156)</f>
        <v>43092.75</v>
      </c>
      <c r="N163" s="134">
        <f>SUMIF($E$5:$E$156,"R",N$5:N$156)</f>
        <v>4.42</v>
      </c>
      <c r="O163" s="152"/>
      <c r="P163" s="134">
        <f>SUMIF($E$5:$E$156,"R",P$5:P$156)</f>
        <v>4081.7</v>
      </c>
      <c r="Q163" s="134">
        <f>SUMIF($E$5:$E$156,"R",Q$5:Q$156)</f>
        <v>4081.7</v>
      </c>
      <c r="R163" s="134">
        <f>SUMIF($E$5:$E$156,"R",R$5:R$156)</f>
        <v>0</v>
      </c>
      <c r="T163" s="134">
        <f t="shared" ref="T163:Z163" si="29">SUMIF($E$5:$E$156,"R",T$5:T$156)</f>
        <v>129067.54999999999</v>
      </c>
      <c r="U163" s="134">
        <f t="shared" si="29"/>
        <v>127242.59</v>
      </c>
      <c r="V163" s="134">
        <f t="shared" si="29"/>
        <v>1824.96</v>
      </c>
      <c r="X163" s="134">
        <f t="shared" si="29"/>
        <v>476.73999999999995</v>
      </c>
      <c r="Y163" s="134">
        <f t="shared" si="29"/>
        <v>476.73999999999995</v>
      </c>
      <c r="Z163" s="134">
        <f t="shared" si="29"/>
        <v>0</v>
      </c>
      <c r="AB163" s="134">
        <f t="shared" ref="AB163:AD163" si="30">SUMIF($E$5:$E$156,"R",AB$5:AB$156)</f>
        <v>129544.29000000001</v>
      </c>
      <c r="AC163" s="134">
        <f t="shared" si="30"/>
        <v>127719.33000000002</v>
      </c>
      <c r="AD163" s="134">
        <f t="shared" si="30"/>
        <v>1824.96</v>
      </c>
    </row>
    <row r="164" spans="2:30" s="169" customFormat="1" ht="15" customHeight="1" x14ac:dyDescent="0.2">
      <c r="B164" s="522"/>
      <c r="C164" s="608" t="s">
        <v>178</v>
      </c>
      <c r="D164" s="608"/>
      <c r="E164" s="608"/>
      <c r="F164" s="172"/>
      <c r="G164" s="173"/>
      <c r="H164" s="134">
        <f>SUMIF($E$5:$E$156,"N",H$5:H$156)</f>
        <v>48036.569999999992</v>
      </c>
      <c r="I164" s="134">
        <f>SUMIF($E$5:$E$156,"N",I$5:I$156)</f>
        <v>40256.729999999996</v>
      </c>
      <c r="J164" s="134">
        <f>SUMIF($E$5:$E$156,"N",J$5:J$156)</f>
        <v>7779.84</v>
      </c>
      <c r="K164" s="152"/>
      <c r="L164" s="134">
        <f>SUMIF($E$5:$E$156,"N",L$5:L$156)</f>
        <v>55603.979999999996</v>
      </c>
      <c r="M164" s="134">
        <f>SUMIF($E$5:$E$156,"N",M$5:M$156)</f>
        <v>50589.289999999994</v>
      </c>
      <c r="N164" s="134">
        <f>SUMIF($E$5:$E$156,"N",N$5:N$156)</f>
        <v>5014.6899999999996</v>
      </c>
      <c r="O164" s="152"/>
      <c r="P164" s="134">
        <f>SUMIF($E$5:$E$156,"N",P$5:P$156)</f>
        <v>1503.5900000000001</v>
      </c>
      <c r="Q164" s="134">
        <f>SUMIF($E$5:$E$156,"N",Q$5:Q$156)</f>
        <v>1500.41</v>
      </c>
      <c r="R164" s="134">
        <f>SUMIF($E$5:$E$156,"N",R$5:R$156)</f>
        <v>3.18</v>
      </c>
      <c r="T164" s="134">
        <f t="shared" ref="T164:Z164" si="31">SUMIF($E$5:$E$156,"N",T$5:T$156)</f>
        <v>105144.14000000001</v>
      </c>
      <c r="U164" s="134">
        <f t="shared" si="31"/>
        <v>92346.430000000008</v>
      </c>
      <c r="V164" s="134">
        <f t="shared" si="31"/>
        <v>12797.71</v>
      </c>
      <c r="X164" s="134">
        <f t="shared" si="31"/>
        <v>2478.1200000000003</v>
      </c>
      <c r="Y164" s="134">
        <f t="shared" si="31"/>
        <v>2476.38</v>
      </c>
      <c r="Z164" s="134">
        <f t="shared" si="31"/>
        <v>0</v>
      </c>
      <c r="AB164" s="134">
        <f t="shared" ref="AB164:AD164" si="32">SUMIF($E$5:$E$156,"N",AB$5:AB$156)</f>
        <v>107622.26</v>
      </c>
      <c r="AC164" s="134">
        <f t="shared" si="32"/>
        <v>94822.81</v>
      </c>
      <c r="AD164" s="134">
        <f t="shared" si="32"/>
        <v>12797.71</v>
      </c>
    </row>
    <row r="166" spans="2:30" s="169" customFormat="1" ht="15" customHeight="1" x14ac:dyDescent="0.2">
      <c r="C166" s="602" t="s">
        <v>174</v>
      </c>
      <c r="D166" s="603"/>
      <c r="E166" s="604"/>
      <c r="F166" s="434"/>
      <c r="G166" s="435"/>
      <c r="H166" s="436">
        <v>535021.84999999986</v>
      </c>
      <c r="I166" s="436">
        <v>513718.90980499989</v>
      </c>
      <c r="J166" s="436">
        <v>21302.940195000003</v>
      </c>
      <c r="K166" s="437"/>
      <c r="L166" s="436">
        <v>183191.00199999998</v>
      </c>
      <c r="M166" s="436">
        <v>177158.80199999997</v>
      </c>
      <c r="N166" s="436">
        <v>6032.17</v>
      </c>
      <c r="O166" s="437"/>
      <c r="P166" s="436">
        <v>35197.793999999994</v>
      </c>
      <c r="Q166" s="436">
        <v>35100.563999999998</v>
      </c>
      <c r="R166" s="436">
        <v>97.22999999999999</v>
      </c>
      <c r="T166" s="436">
        <f>H166+L166+P166</f>
        <v>753410.64599999983</v>
      </c>
      <c r="U166" s="436">
        <f t="shared" ref="U166:V166" si="33">I166+M166+Q166</f>
        <v>725978.27580499987</v>
      </c>
      <c r="V166" s="436">
        <f t="shared" si="33"/>
        <v>27432.340195000001</v>
      </c>
    </row>
    <row r="167" spans="2:30" s="169" customFormat="1" ht="11.25" x14ac:dyDescent="0.2">
      <c r="C167" s="438"/>
      <c r="D167" s="438" t="s">
        <v>254</v>
      </c>
      <c r="E167" s="438"/>
      <c r="F167" s="434"/>
      <c r="G167" s="435"/>
      <c r="H167" s="439"/>
      <c r="I167" s="439"/>
      <c r="J167" s="430"/>
      <c r="K167" s="438"/>
      <c r="L167" s="439"/>
      <c r="M167" s="439"/>
      <c r="N167" s="439"/>
      <c r="O167" s="438"/>
      <c r="P167" s="439"/>
      <c r="Q167" s="439"/>
      <c r="R167" s="439"/>
      <c r="T167" s="439"/>
      <c r="U167" s="439"/>
      <c r="V167" s="439"/>
    </row>
    <row r="168" spans="2:30" s="169" customFormat="1" ht="15" customHeight="1" x14ac:dyDescent="0.2">
      <c r="C168" s="598" t="s">
        <v>175</v>
      </c>
      <c r="D168" s="598"/>
      <c r="E168" s="598"/>
      <c r="F168" s="440"/>
      <c r="G168" s="441"/>
      <c r="H168" s="431">
        <v>298638.07999999996</v>
      </c>
      <c r="I168" s="431">
        <v>283266.56339999998</v>
      </c>
      <c r="J168" s="431">
        <v>15371.516599999999</v>
      </c>
      <c r="K168" s="428"/>
      <c r="L168" s="431">
        <v>19032.879999999997</v>
      </c>
      <c r="M168" s="431">
        <v>19032.879999999997</v>
      </c>
      <c r="N168" s="431">
        <v>0</v>
      </c>
      <c r="O168" s="428"/>
      <c r="P168" s="431">
        <v>8468.7900000000009</v>
      </c>
      <c r="Q168" s="431">
        <v>8378.7900000000009</v>
      </c>
      <c r="R168" s="431">
        <v>90</v>
      </c>
      <c r="T168" s="431">
        <f t="shared" ref="T168:T171" si="34">H168+L168+P168</f>
        <v>326139.74999999994</v>
      </c>
      <c r="U168" s="431">
        <f t="shared" ref="U168:U171" si="35">I168+M168+Q168</f>
        <v>310678.23339999997</v>
      </c>
      <c r="V168" s="431">
        <f t="shared" ref="V168:V171" si="36">J168+N168+R168</f>
        <v>15461.516599999999</v>
      </c>
    </row>
    <row r="169" spans="2:30" s="169" customFormat="1" ht="15" customHeight="1" x14ac:dyDescent="0.2">
      <c r="C169" s="598" t="s">
        <v>176</v>
      </c>
      <c r="D169" s="598"/>
      <c r="E169" s="598"/>
      <c r="F169" s="440"/>
      <c r="G169" s="441"/>
      <c r="H169" s="431">
        <v>122550.7</v>
      </c>
      <c r="I169" s="431">
        <v>121061.5904</v>
      </c>
      <c r="J169" s="431">
        <v>1489.1096000000002</v>
      </c>
      <c r="K169" s="428"/>
      <c r="L169" s="431">
        <v>46657.75</v>
      </c>
      <c r="M169" s="431">
        <v>44365.72</v>
      </c>
      <c r="N169" s="431">
        <v>2292</v>
      </c>
      <c r="O169" s="428"/>
      <c r="P169" s="431">
        <v>17901.080000000002</v>
      </c>
      <c r="Q169" s="431">
        <v>17901.080000000002</v>
      </c>
      <c r="R169" s="431">
        <v>0</v>
      </c>
      <c r="T169" s="431">
        <f t="shared" si="34"/>
        <v>187109.53000000003</v>
      </c>
      <c r="U169" s="431">
        <f t="shared" si="35"/>
        <v>183328.39040000003</v>
      </c>
      <c r="V169" s="431">
        <f t="shared" si="36"/>
        <v>3781.1096000000002</v>
      </c>
    </row>
    <row r="170" spans="2:30" s="169" customFormat="1" ht="15" customHeight="1" x14ac:dyDescent="0.2">
      <c r="C170" s="598" t="s">
        <v>177</v>
      </c>
      <c r="D170" s="598"/>
      <c r="E170" s="598"/>
      <c r="F170" s="440"/>
      <c r="G170" s="441"/>
      <c r="H170" s="431">
        <v>72195.210000000006</v>
      </c>
      <c r="I170" s="431">
        <v>69206.34041200002</v>
      </c>
      <c r="J170" s="431">
        <v>2988.8695879999996</v>
      </c>
      <c r="K170" s="428"/>
      <c r="L170" s="431">
        <v>47069.209999999992</v>
      </c>
      <c r="M170" s="431">
        <v>45866.899999999994</v>
      </c>
      <c r="N170" s="431">
        <v>1202.31</v>
      </c>
      <c r="O170" s="428"/>
      <c r="P170" s="431">
        <v>3038.14</v>
      </c>
      <c r="Q170" s="431">
        <v>3038.14</v>
      </c>
      <c r="R170" s="431">
        <v>0</v>
      </c>
      <c r="T170" s="431">
        <f t="shared" si="34"/>
        <v>122302.56</v>
      </c>
      <c r="U170" s="431">
        <f t="shared" si="35"/>
        <v>118111.38041200001</v>
      </c>
      <c r="V170" s="431">
        <f t="shared" si="36"/>
        <v>4191.1795879999991</v>
      </c>
    </row>
    <row r="171" spans="2:30" s="169" customFormat="1" ht="15" customHeight="1" x14ac:dyDescent="0.2">
      <c r="C171" s="598" t="s">
        <v>178</v>
      </c>
      <c r="D171" s="598"/>
      <c r="E171" s="598"/>
      <c r="F171" s="440"/>
      <c r="G171" s="441"/>
      <c r="H171" s="431">
        <v>41637.860000000008</v>
      </c>
      <c r="I171" s="431">
        <v>40184.415593000005</v>
      </c>
      <c r="J171" s="431">
        <v>1453.4444069999997</v>
      </c>
      <c r="K171" s="428"/>
      <c r="L171" s="431">
        <v>70431.161999999997</v>
      </c>
      <c r="M171" s="431">
        <v>67893.301999999996</v>
      </c>
      <c r="N171" s="431">
        <v>2537.86</v>
      </c>
      <c r="O171" s="428"/>
      <c r="P171" s="431">
        <v>5789.7840000000006</v>
      </c>
      <c r="Q171" s="431">
        <v>5782.5540000000001</v>
      </c>
      <c r="R171" s="431">
        <v>7.23</v>
      </c>
      <c r="T171" s="431">
        <f t="shared" si="34"/>
        <v>117858.806</v>
      </c>
      <c r="U171" s="431">
        <f t="shared" si="35"/>
        <v>113860.27159300001</v>
      </c>
      <c r="V171" s="431">
        <f t="shared" si="36"/>
        <v>3998.5344069999996</v>
      </c>
    </row>
    <row r="172" spans="2:30" x14ac:dyDescent="0.2">
      <c r="T172" s="2"/>
      <c r="U172" s="2"/>
      <c r="V172" s="2"/>
    </row>
    <row r="173" spans="2:30" s="169" customFormat="1" x14ac:dyDescent="0.2">
      <c r="C173" s="599" t="s">
        <v>174</v>
      </c>
      <c r="D173" s="600"/>
      <c r="E173" s="601"/>
      <c r="F173" s="4"/>
      <c r="G173" s="7"/>
      <c r="H173" s="313">
        <v>476439.74999999994</v>
      </c>
      <c r="I173" s="313">
        <v>455905.73829999991</v>
      </c>
      <c r="J173" s="313">
        <v>20534.441699999999</v>
      </c>
      <c r="K173" s="314"/>
      <c r="L173" s="313">
        <v>161046.51</v>
      </c>
      <c r="M173" s="313">
        <v>156816.43000000002</v>
      </c>
      <c r="N173" s="313">
        <v>4230.08</v>
      </c>
      <c r="O173" s="314"/>
      <c r="P173" s="313">
        <v>23743.64</v>
      </c>
      <c r="Q173" s="313">
        <v>23692.6</v>
      </c>
      <c r="R173" s="313">
        <v>51.04</v>
      </c>
      <c r="T173" s="313">
        <f>H173+L173+P173</f>
        <v>661229.9</v>
      </c>
      <c r="U173" s="313">
        <f t="shared" ref="U173" si="37">I173+M173+Q173</f>
        <v>636414.76829999988</v>
      </c>
      <c r="V173" s="313">
        <f t="shared" ref="V173" si="38">J173+N173+R173</f>
        <v>24815.561699999998</v>
      </c>
    </row>
    <row r="174" spans="2:30" x14ac:dyDescent="0.2">
      <c r="C174" s="315"/>
      <c r="D174" s="315" t="s">
        <v>253</v>
      </c>
      <c r="E174" s="315"/>
      <c r="H174"/>
      <c r="I174"/>
      <c r="J174"/>
      <c r="K174"/>
      <c r="L174"/>
      <c r="M174"/>
      <c r="N174"/>
      <c r="O174"/>
    </row>
    <row r="175" spans="2:30" x14ac:dyDescent="0.2">
      <c r="C175" s="597" t="s">
        <v>175</v>
      </c>
      <c r="D175" s="597"/>
      <c r="E175" s="597"/>
      <c r="H175" s="298">
        <v>276210.03999999998</v>
      </c>
      <c r="I175" s="298">
        <v>262014.85549999995</v>
      </c>
      <c r="J175" s="298">
        <v>14195.404500000002</v>
      </c>
      <c r="K175" s="315"/>
      <c r="L175" s="298">
        <v>14509.7</v>
      </c>
      <c r="M175" s="298">
        <v>14509.7</v>
      </c>
      <c r="N175" s="298">
        <v>0</v>
      </c>
      <c r="O175" s="315"/>
      <c r="P175" s="298">
        <v>11657.119999999999</v>
      </c>
      <c r="Q175" s="298">
        <v>11617.119999999999</v>
      </c>
      <c r="R175" s="298">
        <v>40</v>
      </c>
      <c r="T175" s="298">
        <f t="shared" ref="T175:T178" si="39">H175+L175+P175</f>
        <v>302376.86</v>
      </c>
      <c r="U175" s="298">
        <f t="shared" ref="U175:U178" si="40">I175+M175+Q175</f>
        <v>288141.67549999995</v>
      </c>
      <c r="V175" s="298">
        <f t="shared" ref="V175:V178" si="41">J175+N175+R175</f>
        <v>14235.404500000002</v>
      </c>
    </row>
    <row r="176" spans="2:30" x14ac:dyDescent="0.2">
      <c r="C176" s="597" t="s">
        <v>176</v>
      </c>
      <c r="D176" s="597"/>
      <c r="E176" s="597"/>
      <c r="H176" s="298">
        <v>104009.75</v>
      </c>
      <c r="I176" s="298">
        <v>102915.16</v>
      </c>
      <c r="J176" s="298">
        <v>1094.6100000000001</v>
      </c>
      <c r="K176" s="315"/>
      <c r="L176" s="298">
        <v>41402.400000000001</v>
      </c>
      <c r="M176" s="298">
        <v>41402.400000000001</v>
      </c>
      <c r="N176" s="298">
        <v>0</v>
      </c>
      <c r="O176" s="315"/>
      <c r="P176" s="298">
        <v>8813.7000000000007</v>
      </c>
      <c r="Q176" s="298">
        <v>8813.7000000000007</v>
      </c>
      <c r="R176" s="298">
        <v>0</v>
      </c>
      <c r="T176" s="298">
        <f t="shared" si="39"/>
        <v>154225.85</v>
      </c>
      <c r="U176" s="298">
        <f t="shared" si="40"/>
        <v>153131.26</v>
      </c>
      <c r="V176" s="298">
        <f t="shared" si="41"/>
        <v>1094.6100000000001</v>
      </c>
    </row>
    <row r="177" spans="3:22" x14ac:dyDescent="0.2">
      <c r="C177" s="597" t="s">
        <v>177</v>
      </c>
      <c r="D177" s="597"/>
      <c r="E177" s="597"/>
      <c r="H177" s="298">
        <v>63537.630000000005</v>
      </c>
      <c r="I177" s="298">
        <v>61119.892800000001</v>
      </c>
      <c r="J177" s="298">
        <v>2417.7972</v>
      </c>
      <c r="K177" s="315"/>
      <c r="L177" s="298">
        <v>45025.5</v>
      </c>
      <c r="M177" s="298">
        <v>43737.16</v>
      </c>
      <c r="N177" s="298">
        <v>1288.3400000000001</v>
      </c>
      <c r="O177" s="315"/>
      <c r="P177" s="298">
        <v>2762.86</v>
      </c>
      <c r="Q177" s="298">
        <v>2762.86</v>
      </c>
      <c r="R177" s="298">
        <v>0</v>
      </c>
      <c r="T177" s="298">
        <f t="shared" si="39"/>
        <v>111325.99</v>
      </c>
      <c r="U177" s="298">
        <f t="shared" si="40"/>
        <v>107619.91280000001</v>
      </c>
      <c r="V177" s="298">
        <f t="shared" si="41"/>
        <v>3706.1372000000001</v>
      </c>
    </row>
    <row r="178" spans="3:22" x14ac:dyDescent="0.2">
      <c r="C178" s="597" t="s">
        <v>178</v>
      </c>
      <c r="D178" s="597"/>
      <c r="E178" s="597"/>
      <c r="H178" s="298">
        <v>32682.329999999998</v>
      </c>
      <c r="I178" s="298">
        <v>29855.83</v>
      </c>
      <c r="J178" s="298">
        <v>2826.63</v>
      </c>
      <c r="K178" s="315"/>
      <c r="L178" s="298">
        <v>60108.91</v>
      </c>
      <c r="M178" s="298">
        <v>57167.17</v>
      </c>
      <c r="N178" s="298">
        <v>2941.74</v>
      </c>
      <c r="O178" s="315"/>
      <c r="P178" s="298">
        <v>509.96</v>
      </c>
      <c r="Q178" s="298">
        <v>498.92</v>
      </c>
      <c r="R178" s="298">
        <v>11.04</v>
      </c>
      <c r="T178" s="298">
        <f t="shared" si="39"/>
        <v>93301.200000000012</v>
      </c>
      <c r="U178" s="298">
        <f t="shared" si="40"/>
        <v>87521.919999999998</v>
      </c>
      <c r="V178" s="298">
        <f t="shared" si="41"/>
        <v>5779.41</v>
      </c>
    </row>
  </sheetData>
  <mergeCells count="23">
    <mergeCell ref="C158:E158"/>
    <mergeCell ref="C178:E178"/>
    <mergeCell ref="C168:E168"/>
    <mergeCell ref="C169:E169"/>
    <mergeCell ref="C170:E170"/>
    <mergeCell ref="C171:E171"/>
    <mergeCell ref="C173:E173"/>
    <mergeCell ref="C175:E175"/>
    <mergeCell ref="C176:E176"/>
    <mergeCell ref="C177:E177"/>
    <mergeCell ref="C166:E166"/>
    <mergeCell ref="C159:E159"/>
    <mergeCell ref="C161:E161"/>
    <mergeCell ref="C162:E162"/>
    <mergeCell ref="C163:E163"/>
    <mergeCell ref="C164:E164"/>
    <mergeCell ref="X3:Z3"/>
    <mergeCell ref="AB3:AD3"/>
    <mergeCell ref="C1:R1"/>
    <mergeCell ref="H3:J3"/>
    <mergeCell ref="L3:N3"/>
    <mergeCell ref="P3:R3"/>
    <mergeCell ref="T3:V3"/>
  </mergeCells>
  <hyperlinks>
    <hyperlink ref="A62" location="'2009-10'!A160" display="Bottom" xr:uid="{00000000-0004-0000-0400-000000000000}"/>
  </hyperlinks>
  <printOptions horizontalCentered="1"/>
  <pageMargins left="0.25" right="0.25" top="0.75" bottom="0.75" header="0.3" footer="0.3"/>
  <pageSetup paperSize="9" scale="9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86"/>
  <sheetViews>
    <sheetView zoomScaleNormal="100" zoomScaleSheetLayoutView="100" workbookViewId="0">
      <pane xSplit="6" ySplit="4" topLeftCell="G25" activePane="bottomRight" state="frozen"/>
      <selection activeCell="B36" sqref="B36"/>
      <selection pane="topRight" activeCell="B36" sqref="B36"/>
      <selection pane="bottomLeft" activeCell="B36" sqref="B36"/>
      <selection pane="bottomRight" activeCell="D3" sqref="D3"/>
    </sheetView>
  </sheetViews>
  <sheetFormatPr defaultRowHeight="12.75" x14ac:dyDescent="0.2"/>
  <cols>
    <col min="1" max="1" width="9.140625" style="169"/>
    <col min="2" max="2" width="9.140625" customWidth="1"/>
    <col min="3" max="3" width="4.42578125" bestFit="1" customWidth="1"/>
    <col min="4" max="4" width="19" bestFit="1" customWidth="1"/>
    <col min="5" max="5" width="3" bestFit="1" customWidth="1"/>
    <col min="6" max="6" width="3" style="4" bestFit="1" customWidth="1"/>
    <col min="7" max="7" width="0.85546875" style="7" customWidth="1"/>
    <col min="8" max="8" width="10.42578125" style="2" bestFit="1" customWidth="1"/>
    <col min="9" max="9" width="9.5703125" style="2" bestFit="1" customWidth="1"/>
    <col min="10" max="10" width="10" style="2" bestFit="1" customWidth="1"/>
    <col min="11" max="11" width="0.85546875" style="3" customWidth="1"/>
    <col min="12" max="12" width="8.42578125" style="3" bestFit="1" customWidth="1"/>
    <col min="13" max="13" width="8.7109375" style="3" bestFit="1" customWidth="1"/>
    <col min="14" max="14" width="0.85546875" style="3" customWidth="1"/>
    <col min="15" max="16" width="8.42578125" style="2" bestFit="1" customWidth="1"/>
    <col min="17" max="17" width="0.85546875" style="3" customWidth="1"/>
    <col min="18" max="19" width="8.42578125" style="2" customWidth="1"/>
    <col min="20" max="20" width="8.42578125" style="2" bestFit="1" customWidth="1"/>
    <col min="21" max="21" width="0.85546875" style="3" customWidth="1"/>
    <col min="22" max="23" width="8.42578125" bestFit="1" customWidth="1"/>
    <col min="24" max="24" width="0.85546875" style="3" customWidth="1"/>
    <col min="25" max="26" width="8.42578125" customWidth="1"/>
    <col min="27" max="27" width="8.7109375" bestFit="1" customWidth="1"/>
    <col min="28" max="28" width="0.85546875" style="3" customWidth="1"/>
    <col min="29" max="29" width="9.5703125" style="3" customWidth="1"/>
    <col min="30" max="30" width="0.85546875" style="3" customWidth="1"/>
    <col min="31" max="31" width="9.5703125" bestFit="1" customWidth="1"/>
    <col min="32" max="32" width="8.28515625" bestFit="1" customWidth="1"/>
    <col min="33" max="33" width="9" bestFit="1" customWidth="1"/>
    <col min="34" max="35" width="8.42578125" bestFit="1" customWidth="1"/>
  </cols>
  <sheetData>
    <row r="1" spans="1:35" s="54" customFormat="1" ht="15.75" x14ac:dyDescent="0.25">
      <c r="A1" s="155"/>
      <c r="B1" s="6"/>
      <c r="C1" s="592" t="s">
        <v>279</v>
      </c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175"/>
    </row>
    <row r="2" spans="1:35" s="48" customFormat="1" ht="15.75" x14ac:dyDescent="0.25">
      <c r="A2" s="320"/>
      <c r="B2" s="378"/>
      <c r="C2" s="53"/>
      <c r="D2" s="157"/>
      <c r="E2" s="157"/>
      <c r="F2" s="157"/>
      <c r="G2" s="157"/>
      <c r="H2" s="176"/>
      <c r="I2" s="175"/>
      <c r="J2" s="175"/>
      <c r="L2" s="6"/>
      <c r="M2" s="6"/>
      <c r="N2" s="6"/>
      <c r="O2" s="50"/>
      <c r="P2" s="50"/>
      <c r="Q2" s="51"/>
      <c r="R2" s="50"/>
      <c r="S2" s="50"/>
      <c r="T2" s="50"/>
      <c r="U2" s="51"/>
      <c r="V2" s="50"/>
      <c r="W2" s="50"/>
      <c r="Y2" s="50"/>
      <c r="Z2" s="50"/>
      <c r="AA2" s="50"/>
      <c r="AC2" s="6"/>
      <c r="AD2" s="157"/>
    </row>
    <row r="3" spans="1:35" s="6" customFormat="1" ht="15.75" customHeight="1" x14ac:dyDescent="0.25">
      <c r="A3" s="155"/>
      <c r="C3" s="156"/>
      <c r="D3" s="157"/>
      <c r="E3" s="177"/>
      <c r="F3" s="157"/>
      <c r="G3" s="178"/>
      <c r="H3" s="588" t="s">
        <v>212</v>
      </c>
      <c r="I3" s="589"/>
      <c r="J3" s="589"/>
      <c r="K3" s="158"/>
      <c r="L3" s="593" t="s">
        <v>189</v>
      </c>
      <c r="M3" s="609"/>
      <c r="N3" s="158"/>
      <c r="O3" s="593" t="s">
        <v>191</v>
      </c>
      <c r="P3" s="595"/>
      <c r="Q3" s="595"/>
      <c r="R3" s="595"/>
      <c r="S3" s="595"/>
      <c r="T3" s="595"/>
      <c r="U3" s="158"/>
      <c r="V3" s="593" t="s">
        <v>192</v>
      </c>
      <c r="W3" s="595"/>
      <c r="X3" s="595"/>
      <c r="Y3" s="595"/>
      <c r="Z3" s="595"/>
      <c r="AA3" s="595"/>
      <c r="AB3" s="158"/>
      <c r="AC3" s="611" t="s">
        <v>213</v>
      </c>
      <c r="AD3" s="158"/>
      <c r="AE3" s="588" t="s">
        <v>331</v>
      </c>
      <c r="AF3" s="589"/>
      <c r="AG3" s="589"/>
    </row>
    <row r="4" spans="1:35" ht="49.5" x14ac:dyDescent="0.25">
      <c r="A4" s="181" t="s">
        <v>276</v>
      </c>
      <c r="B4" s="458" t="s">
        <v>484</v>
      </c>
      <c r="C4" s="47" t="s">
        <v>169</v>
      </c>
      <c r="D4" s="46" t="s">
        <v>168</v>
      </c>
      <c r="E4" s="45" t="s">
        <v>167</v>
      </c>
      <c r="F4" s="44" t="s">
        <v>166</v>
      </c>
      <c r="G4" s="160"/>
      <c r="H4" s="161" t="s">
        <v>180</v>
      </c>
      <c r="I4" s="162" t="s">
        <v>214</v>
      </c>
      <c r="J4" s="162" t="s">
        <v>182</v>
      </c>
      <c r="K4" s="175"/>
      <c r="L4" s="162" t="s">
        <v>215</v>
      </c>
      <c r="M4" s="162" t="s">
        <v>216</v>
      </c>
      <c r="N4" s="175"/>
      <c r="O4" s="162" t="s">
        <v>217</v>
      </c>
      <c r="P4" s="162" t="s">
        <v>218</v>
      </c>
      <c r="Q4" s="39"/>
      <c r="R4" s="162" t="s">
        <v>255</v>
      </c>
      <c r="S4" s="162" t="s">
        <v>256</v>
      </c>
      <c r="T4" s="162" t="s">
        <v>219</v>
      </c>
      <c r="U4" s="39"/>
      <c r="V4" s="162" t="s">
        <v>217</v>
      </c>
      <c r="W4" s="162" t="s">
        <v>218</v>
      </c>
      <c r="X4" s="175"/>
      <c r="Y4" s="162" t="s">
        <v>255</v>
      </c>
      <c r="Z4" s="162" t="s">
        <v>256</v>
      </c>
      <c r="AA4" s="162" t="s">
        <v>219</v>
      </c>
      <c r="AB4" s="175"/>
      <c r="AC4" s="612"/>
      <c r="AD4" s="39"/>
      <c r="AE4" s="161" t="s">
        <v>180</v>
      </c>
      <c r="AF4" s="115" t="s">
        <v>257</v>
      </c>
      <c r="AG4" s="162" t="s">
        <v>219</v>
      </c>
      <c r="AH4" s="162" t="s">
        <v>258</v>
      </c>
      <c r="AI4" s="162" t="s">
        <v>218</v>
      </c>
    </row>
    <row r="5" spans="1:35" x14ac:dyDescent="0.2">
      <c r="A5" s="380" t="s">
        <v>341</v>
      </c>
      <c r="B5" s="456" t="s">
        <v>342</v>
      </c>
      <c r="C5" s="28">
        <v>60</v>
      </c>
      <c r="D5" s="27" t="s">
        <v>158</v>
      </c>
      <c r="E5" s="26" t="s">
        <v>3</v>
      </c>
      <c r="F5" s="25">
        <v>4</v>
      </c>
      <c r="G5" s="163"/>
      <c r="H5" s="123">
        <v>6522.4</v>
      </c>
      <c r="I5" s="123">
        <v>0</v>
      </c>
      <c r="J5" s="123">
        <v>6522.4</v>
      </c>
      <c r="K5" s="31"/>
      <c r="L5" s="123">
        <v>227.9</v>
      </c>
      <c r="M5" s="123">
        <v>100</v>
      </c>
      <c r="N5" s="179"/>
      <c r="O5" s="123">
        <v>28</v>
      </c>
      <c r="P5" s="123">
        <v>0</v>
      </c>
      <c r="Q5" s="31"/>
      <c r="R5" s="123">
        <v>5687.91</v>
      </c>
      <c r="S5" s="123">
        <v>0</v>
      </c>
      <c r="T5" s="123">
        <v>5687.91</v>
      </c>
      <c r="U5" s="31"/>
      <c r="V5" s="123">
        <v>0</v>
      </c>
      <c r="W5" s="123"/>
      <c r="X5" s="31"/>
      <c r="Y5" s="123">
        <v>0</v>
      </c>
      <c r="Z5" s="123">
        <v>0</v>
      </c>
      <c r="AA5" s="123">
        <v>0</v>
      </c>
      <c r="AB5" s="31"/>
      <c r="AC5" s="123">
        <f>J5+L5+M5+O5+P5+T5+V5+W5+AA5</f>
        <v>12566.21</v>
      </c>
      <c r="AD5" s="31"/>
      <c r="AE5" s="283">
        <f>H5+R5+Y5</f>
        <v>12210.31</v>
      </c>
      <c r="AF5" s="283">
        <f>I5+S5+Z5</f>
        <v>0</v>
      </c>
      <c r="AG5" s="283">
        <f>J5+T5+AA5</f>
        <v>12210.31</v>
      </c>
      <c r="AH5" s="283">
        <f>L5+O5+V5</f>
        <v>255.9</v>
      </c>
      <c r="AI5" s="283">
        <f>M5+P5+W5</f>
        <v>100</v>
      </c>
    </row>
    <row r="6" spans="1:35" x14ac:dyDescent="0.2">
      <c r="A6" s="380" t="s">
        <v>343</v>
      </c>
      <c r="B6" s="456" t="s">
        <v>344</v>
      </c>
      <c r="C6" s="28">
        <v>110</v>
      </c>
      <c r="D6" s="27" t="s">
        <v>157</v>
      </c>
      <c r="E6" s="26" t="s">
        <v>3</v>
      </c>
      <c r="F6" s="25">
        <v>4</v>
      </c>
      <c r="G6" s="163"/>
      <c r="H6" s="123">
        <v>4846.88</v>
      </c>
      <c r="I6" s="123">
        <v>0</v>
      </c>
      <c r="J6" s="123">
        <v>4846.88</v>
      </c>
      <c r="K6" s="31"/>
      <c r="L6" s="123">
        <v>68.819999999999993</v>
      </c>
      <c r="M6" s="123">
        <v>20.16</v>
      </c>
      <c r="N6" s="179"/>
      <c r="O6" s="123">
        <v>24.990000000000002</v>
      </c>
      <c r="P6" s="123">
        <v>19.34</v>
      </c>
      <c r="Q6" s="31"/>
      <c r="R6" s="123">
        <v>1784.61</v>
      </c>
      <c r="S6" s="123">
        <v>0</v>
      </c>
      <c r="T6" s="123">
        <v>1784.61</v>
      </c>
      <c r="U6" s="31"/>
      <c r="V6" s="123">
        <v>0</v>
      </c>
      <c r="W6" s="123"/>
      <c r="X6" s="31"/>
      <c r="Y6" s="123">
        <v>0</v>
      </c>
      <c r="Z6" s="123">
        <v>0</v>
      </c>
      <c r="AA6" s="123">
        <v>0</v>
      </c>
      <c r="AB6" s="31"/>
      <c r="AC6" s="123">
        <f t="shared" ref="AC6:AC69" si="0">J6+L6+M6+O6+P6+T6+V6+W6+AA6</f>
        <v>6764.7999999999993</v>
      </c>
      <c r="AD6" s="31"/>
      <c r="AE6" s="283">
        <f t="shared" ref="AE6:AE69" si="1">H6+R6+Y6</f>
        <v>6631.49</v>
      </c>
      <c r="AF6" s="283">
        <f t="shared" ref="AF6:AF69" si="2">I6+S6+Z6</f>
        <v>0</v>
      </c>
      <c r="AG6" s="283">
        <f t="shared" ref="AG6:AG69" si="3">J6+T6+AA6</f>
        <v>6631.49</v>
      </c>
      <c r="AH6" s="283">
        <f t="shared" ref="AH6:AH69" si="4">L6+O6+V6</f>
        <v>93.81</v>
      </c>
      <c r="AI6" s="283">
        <f t="shared" ref="AI6:AI69" si="5">M6+P6+W6</f>
        <v>39.5</v>
      </c>
    </row>
    <row r="7" spans="1:35" x14ac:dyDescent="0.2">
      <c r="A7" s="380" t="s">
        <v>345</v>
      </c>
      <c r="B7" s="456" t="s">
        <v>346</v>
      </c>
      <c r="C7" s="28">
        <v>150</v>
      </c>
      <c r="D7" s="27" t="s">
        <v>156</v>
      </c>
      <c r="E7" s="26" t="s">
        <v>8</v>
      </c>
      <c r="F7" s="25">
        <v>2</v>
      </c>
      <c r="G7" s="163"/>
      <c r="H7" s="123">
        <v>10063</v>
      </c>
      <c r="I7" s="123">
        <v>0</v>
      </c>
      <c r="J7" s="123">
        <v>10063</v>
      </c>
      <c r="K7" s="31"/>
      <c r="L7" s="123">
        <v>7.49</v>
      </c>
      <c r="M7" s="123">
        <v>0</v>
      </c>
      <c r="N7" s="179"/>
      <c r="O7" s="123">
        <v>0</v>
      </c>
      <c r="P7" s="123">
        <v>0</v>
      </c>
      <c r="Q7" s="31"/>
      <c r="R7" s="123">
        <v>0</v>
      </c>
      <c r="S7" s="123">
        <v>0</v>
      </c>
      <c r="T7" s="123">
        <v>0</v>
      </c>
      <c r="U7" s="31"/>
      <c r="V7" s="123">
        <v>0</v>
      </c>
      <c r="W7" s="123">
        <v>0</v>
      </c>
      <c r="X7" s="31"/>
      <c r="Y7" s="123">
        <v>1896</v>
      </c>
      <c r="Z7" s="123">
        <v>0</v>
      </c>
      <c r="AA7" s="123">
        <v>1896</v>
      </c>
      <c r="AB7" s="31"/>
      <c r="AC7" s="123">
        <f t="shared" si="0"/>
        <v>11966.49</v>
      </c>
      <c r="AD7" s="31"/>
      <c r="AE7" s="283">
        <f t="shared" si="1"/>
        <v>11959</v>
      </c>
      <c r="AF7" s="283">
        <f t="shared" si="2"/>
        <v>0</v>
      </c>
      <c r="AG7" s="283">
        <f t="shared" si="3"/>
        <v>11959</v>
      </c>
      <c r="AH7" s="283">
        <f t="shared" si="4"/>
        <v>7.49</v>
      </c>
      <c r="AI7" s="283">
        <f t="shared" si="5"/>
        <v>0</v>
      </c>
    </row>
    <row r="8" spans="1:35" x14ac:dyDescent="0.2">
      <c r="A8" s="380" t="s">
        <v>347</v>
      </c>
      <c r="B8" s="456" t="s">
        <v>348</v>
      </c>
      <c r="C8" s="28">
        <v>200</v>
      </c>
      <c r="D8" s="27" t="s">
        <v>155</v>
      </c>
      <c r="E8" s="26" t="s">
        <v>8</v>
      </c>
      <c r="F8" s="25">
        <v>2</v>
      </c>
      <c r="G8" s="163"/>
      <c r="H8" s="123">
        <v>24783</v>
      </c>
      <c r="I8" s="123">
        <v>0</v>
      </c>
      <c r="J8" s="123">
        <v>24783</v>
      </c>
      <c r="K8" s="31"/>
      <c r="L8" s="123">
        <v>413.43</v>
      </c>
      <c r="M8" s="123">
        <v>0</v>
      </c>
      <c r="N8" s="179"/>
      <c r="O8" s="123">
        <v>0</v>
      </c>
      <c r="P8" s="123">
        <v>0</v>
      </c>
      <c r="Q8" s="31"/>
      <c r="R8" s="123">
        <v>0</v>
      </c>
      <c r="S8" s="123">
        <v>0</v>
      </c>
      <c r="T8" s="123">
        <v>0</v>
      </c>
      <c r="U8" s="31"/>
      <c r="V8" s="123">
        <v>0</v>
      </c>
      <c r="W8" s="123">
        <v>0</v>
      </c>
      <c r="X8" s="31"/>
      <c r="Y8" s="123">
        <v>2976.7</v>
      </c>
      <c r="Z8" s="123">
        <v>2976.7</v>
      </c>
      <c r="AA8" s="123">
        <v>0</v>
      </c>
      <c r="AB8" s="31"/>
      <c r="AC8" s="123">
        <f t="shared" si="0"/>
        <v>25196.43</v>
      </c>
      <c r="AD8" s="31"/>
      <c r="AE8" s="283">
        <f t="shared" si="1"/>
        <v>27759.7</v>
      </c>
      <c r="AF8" s="283">
        <f t="shared" si="2"/>
        <v>2976.7</v>
      </c>
      <c r="AG8" s="283">
        <f t="shared" si="3"/>
        <v>24783</v>
      </c>
      <c r="AH8" s="283">
        <f t="shared" si="4"/>
        <v>413.43</v>
      </c>
      <c r="AI8" s="283">
        <f t="shared" si="5"/>
        <v>0</v>
      </c>
    </row>
    <row r="9" spans="1:35" x14ac:dyDescent="0.2">
      <c r="A9" s="380" t="s">
        <v>349</v>
      </c>
      <c r="B9" s="456" t="s">
        <v>350</v>
      </c>
      <c r="C9" s="28">
        <v>250</v>
      </c>
      <c r="D9" s="27" t="s">
        <v>154</v>
      </c>
      <c r="E9" s="26" t="s">
        <v>11</v>
      </c>
      <c r="F9" s="25">
        <v>4</v>
      </c>
      <c r="G9" s="163"/>
      <c r="H9" s="123">
        <v>7863</v>
      </c>
      <c r="I9" s="123">
        <v>0</v>
      </c>
      <c r="J9" s="123">
        <v>7863</v>
      </c>
      <c r="K9" s="31"/>
      <c r="L9" s="123">
        <v>12.5</v>
      </c>
      <c r="M9" s="123">
        <v>4.4000000000000004</v>
      </c>
      <c r="N9" s="179"/>
      <c r="O9" s="123">
        <v>94.78</v>
      </c>
      <c r="P9" s="123">
        <v>0</v>
      </c>
      <c r="Q9" s="31"/>
      <c r="R9" s="123">
        <v>413.19</v>
      </c>
      <c r="S9" s="123">
        <v>0</v>
      </c>
      <c r="T9" s="123">
        <v>413.19</v>
      </c>
      <c r="U9" s="31"/>
      <c r="V9" s="123">
        <v>0</v>
      </c>
      <c r="W9" s="123"/>
      <c r="X9" s="31"/>
      <c r="Y9" s="123">
        <v>0</v>
      </c>
      <c r="Z9" s="123">
        <v>0</v>
      </c>
      <c r="AA9" s="123">
        <v>0</v>
      </c>
      <c r="AB9" s="31"/>
      <c r="AC9" s="123">
        <f t="shared" si="0"/>
        <v>8387.869999999999</v>
      </c>
      <c r="AD9" s="31"/>
      <c r="AE9" s="283">
        <f t="shared" si="1"/>
        <v>8276.19</v>
      </c>
      <c r="AF9" s="283">
        <f t="shared" si="2"/>
        <v>0</v>
      </c>
      <c r="AG9" s="283">
        <f t="shared" si="3"/>
        <v>8276.19</v>
      </c>
      <c r="AH9" s="283">
        <f t="shared" si="4"/>
        <v>107.28</v>
      </c>
      <c r="AI9" s="283">
        <f t="shared" si="5"/>
        <v>4.4000000000000004</v>
      </c>
    </row>
    <row r="10" spans="1:35" x14ac:dyDescent="0.2">
      <c r="A10" s="380" t="s">
        <v>341</v>
      </c>
      <c r="B10" s="456" t="s">
        <v>351</v>
      </c>
      <c r="C10" s="28">
        <v>300</v>
      </c>
      <c r="D10" s="27" t="s">
        <v>153</v>
      </c>
      <c r="E10" s="26" t="s">
        <v>3</v>
      </c>
      <c r="F10" s="25">
        <v>9</v>
      </c>
      <c r="G10" s="163"/>
      <c r="H10" s="123">
        <v>560</v>
      </c>
      <c r="I10" s="123">
        <v>0</v>
      </c>
      <c r="J10" s="123">
        <v>560</v>
      </c>
      <c r="K10" s="31"/>
      <c r="L10" s="123">
        <v>0</v>
      </c>
      <c r="M10" s="123">
        <v>0</v>
      </c>
      <c r="N10" s="179"/>
      <c r="O10" s="123">
        <v>0</v>
      </c>
      <c r="P10" s="123">
        <v>0</v>
      </c>
      <c r="Q10" s="31"/>
      <c r="R10" s="123">
        <v>0</v>
      </c>
      <c r="S10" s="123">
        <v>0</v>
      </c>
      <c r="T10" s="123">
        <v>0</v>
      </c>
      <c r="U10" s="31"/>
      <c r="V10" s="123">
        <v>0</v>
      </c>
      <c r="W10" s="123"/>
      <c r="X10" s="31"/>
      <c r="Y10" s="123">
        <v>0</v>
      </c>
      <c r="Z10" s="123">
        <v>0</v>
      </c>
      <c r="AA10" s="123">
        <v>0</v>
      </c>
      <c r="AB10" s="31"/>
      <c r="AC10" s="123">
        <f t="shared" si="0"/>
        <v>560</v>
      </c>
      <c r="AD10" s="31"/>
      <c r="AE10" s="283">
        <f t="shared" si="1"/>
        <v>560</v>
      </c>
      <c r="AF10" s="283">
        <f t="shared" si="2"/>
        <v>0</v>
      </c>
      <c r="AG10" s="283">
        <f t="shared" si="3"/>
        <v>560</v>
      </c>
      <c r="AH10" s="283">
        <f t="shared" si="4"/>
        <v>0</v>
      </c>
      <c r="AI10" s="283">
        <f t="shared" si="5"/>
        <v>0</v>
      </c>
    </row>
    <row r="11" spans="1:35" x14ac:dyDescent="0.2">
      <c r="A11" s="380" t="s">
        <v>345</v>
      </c>
      <c r="B11" s="456" t="s">
        <v>352</v>
      </c>
      <c r="C11" s="28">
        <v>350</v>
      </c>
      <c r="D11" s="27" t="s">
        <v>152</v>
      </c>
      <c r="E11" s="26" t="s">
        <v>8</v>
      </c>
      <c r="F11" s="25">
        <v>3</v>
      </c>
      <c r="G11" s="163"/>
      <c r="H11" s="123">
        <v>45172.98</v>
      </c>
      <c r="I11" s="123">
        <v>0</v>
      </c>
      <c r="J11" s="123">
        <v>45172.98</v>
      </c>
      <c r="K11" s="31"/>
      <c r="L11" s="123">
        <v>3118.84</v>
      </c>
      <c r="M11" s="123">
        <v>923.65</v>
      </c>
      <c r="N11" s="179"/>
      <c r="O11" s="123">
        <v>0</v>
      </c>
      <c r="P11" s="123">
        <v>0</v>
      </c>
      <c r="Q11" s="31"/>
      <c r="R11" s="123">
        <v>0</v>
      </c>
      <c r="S11" s="123">
        <v>0</v>
      </c>
      <c r="T11" s="123">
        <v>0</v>
      </c>
      <c r="U11" s="31"/>
      <c r="V11" s="123">
        <v>0</v>
      </c>
      <c r="W11" s="123">
        <v>0</v>
      </c>
      <c r="X11" s="31"/>
      <c r="Y11" s="123">
        <v>6533</v>
      </c>
      <c r="Z11" s="123">
        <v>3337</v>
      </c>
      <c r="AA11" s="123">
        <v>3196</v>
      </c>
      <c r="AB11" s="31"/>
      <c r="AC11" s="123">
        <f t="shared" si="0"/>
        <v>52411.470000000008</v>
      </c>
      <c r="AD11" s="31"/>
      <c r="AE11" s="283">
        <f t="shared" si="1"/>
        <v>51705.98</v>
      </c>
      <c r="AF11" s="283">
        <f t="shared" si="2"/>
        <v>3337</v>
      </c>
      <c r="AG11" s="283">
        <f t="shared" si="3"/>
        <v>48368.98</v>
      </c>
      <c r="AH11" s="283">
        <f t="shared" si="4"/>
        <v>3118.84</v>
      </c>
      <c r="AI11" s="283">
        <f t="shared" si="5"/>
        <v>923.65</v>
      </c>
    </row>
    <row r="12" spans="1:35" x14ac:dyDescent="0.2">
      <c r="A12" s="380" t="s">
        <v>353</v>
      </c>
      <c r="B12" s="456" t="s">
        <v>354</v>
      </c>
      <c r="C12" s="28">
        <v>470</v>
      </c>
      <c r="D12" s="27" t="s">
        <v>151</v>
      </c>
      <c r="E12" s="26" t="s">
        <v>3</v>
      </c>
      <c r="F12" s="25">
        <v>4</v>
      </c>
      <c r="G12" s="163"/>
      <c r="H12" s="123">
        <v>12231.65</v>
      </c>
      <c r="I12" s="123">
        <v>0</v>
      </c>
      <c r="J12" s="123">
        <v>12231.65</v>
      </c>
      <c r="K12" s="31"/>
      <c r="L12" s="123">
        <v>214.17</v>
      </c>
      <c r="M12" s="123">
        <v>3.38</v>
      </c>
      <c r="N12" s="179"/>
      <c r="O12" s="123">
        <v>0</v>
      </c>
      <c r="P12" s="123">
        <v>0</v>
      </c>
      <c r="Q12" s="31"/>
      <c r="R12" s="123">
        <v>4.78</v>
      </c>
      <c r="S12" s="123">
        <v>4.78</v>
      </c>
      <c r="T12" s="123">
        <v>0</v>
      </c>
      <c r="U12" s="31"/>
      <c r="V12" s="123">
        <v>0</v>
      </c>
      <c r="W12" s="123"/>
      <c r="X12" s="31"/>
      <c r="Y12" s="123">
        <v>0</v>
      </c>
      <c r="Z12" s="123">
        <v>0</v>
      </c>
      <c r="AA12" s="123">
        <v>0</v>
      </c>
      <c r="AB12" s="31"/>
      <c r="AC12" s="123">
        <f t="shared" si="0"/>
        <v>12449.199999999999</v>
      </c>
      <c r="AD12" s="31"/>
      <c r="AE12" s="283">
        <f t="shared" si="1"/>
        <v>12236.43</v>
      </c>
      <c r="AF12" s="283">
        <f t="shared" si="2"/>
        <v>4.78</v>
      </c>
      <c r="AG12" s="283">
        <f t="shared" si="3"/>
        <v>12231.65</v>
      </c>
      <c r="AH12" s="283">
        <f t="shared" si="4"/>
        <v>214.17</v>
      </c>
      <c r="AI12" s="283">
        <f t="shared" si="5"/>
        <v>3.38</v>
      </c>
    </row>
    <row r="13" spans="1:35" x14ac:dyDescent="0.2">
      <c r="A13" s="380" t="s">
        <v>347</v>
      </c>
      <c r="B13" s="456" t="s">
        <v>355</v>
      </c>
      <c r="C13" s="28">
        <v>500</v>
      </c>
      <c r="D13" s="27" t="s">
        <v>205</v>
      </c>
      <c r="E13" s="26" t="s">
        <v>8</v>
      </c>
      <c r="F13" s="25">
        <v>7</v>
      </c>
      <c r="G13" s="163"/>
      <c r="H13" s="123">
        <v>43473</v>
      </c>
      <c r="I13" s="123">
        <v>0</v>
      </c>
      <c r="J13" s="123">
        <v>43473</v>
      </c>
      <c r="K13" s="31"/>
      <c r="L13" s="123">
        <v>669</v>
      </c>
      <c r="M13" s="123">
        <v>55</v>
      </c>
      <c r="N13" s="179"/>
      <c r="O13" s="123">
        <v>0</v>
      </c>
      <c r="P13" s="123">
        <v>0</v>
      </c>
      <c r="Q13" s="31"/>
      <c r="R13" s="123">
        <v>0</v>
      </c>
      <c r="S13" s="123">
        <v>0</v>
      </c>
      <c r="T13" s="123">
        <v>0</v>
      </c>
      <c r="U13" s="31"/>
      <c r="V13" s="123">
        <v>0</v>
      </c>
      <c r="W13" s="123">
        <v>0</v>
      </c>
      <c r="X13" s="31"/>
      <c r="Y13" s="123">
        <v>8748.7000000000007</v>
      </c>
      <c r="Z13" s="123">
        <v>22.7</v>
      </c>
      <c r="AA13" s="123">
        <v>8726</v>
      </c>
      <c r="AB13" s="31"/>
      <c r="AC13" s="123">
        <f t="shared" si="0"/>
        <v>52923</v>
      </c>
      <c r="AD13" s="31"/>
      <c r="AE13" s="283">
        <f t="shared" si="1"/>
        <v>52221.7</v>
      </c>
      <c r="AF13" s="283">
        <f t="shared" si="2"/>
        <v>22.7</v>
      </c>
      <c r="AG13" s="283">
        <f t="shared" si="3"/>
        <v>52199</v>
      </c>
      <c r="AH13" s="283">
        <f t="shared" si="4"/>
        <v>669</v>
      </c>
      <c r="AI13" s="283">
        <f t="shared" si="5"/>
        <v>55</v>
      </c>
    </row>
    <row r="14" spans="1:35" x14ac:dyDescent="0.2">
      <c r="A14" s="380" t="s">
        <v>356</v>
      </c>
      <c r="B14" s="456" t="s">
        <v>357</v>
      </c>
      <c r="C14" s="28">
        <v>550</v>
      </c>
      <c r="D14" s="27" t="s">
        <v>149</v>
      </c>
      <c r="E14" s="26" t="s">
        <v>3</v>
      </c>
      <c r="F14" s="25">
        <v>4</v>
      </c>
      <c r="G14" s="163"/>
      <c r="H14" s="123">
        <v>7150</v>
      </c>
      <c r="I14" s="123">
        <v>0</v>
      </c>
      <c r="J14" s="123">
        <v>7150</v>
      </c>
      <c r="K14" s="31"/>
      <c r="L14" s="123">
        <v>179.67</v>
      </c>
      <c r="M14" s="123">
        <v>0</v>
      </c>
      <c r="N14" s="179"/>
      <c r="O14" s="123">
        <v>0</v>
      </c>
      <c r="P14" s="123">
        <v>0</v>
      </c>
      <c r="Q14" s="31"/>
      <c r="R14" s="123">
        <v>5938</v>
      </c>
      <c r="S14" s="123">
        <v>0</v>
      </c>
      <c r="T14" s="123">
        <v>5938</v>
      </c>
      <c r="U14" s="31"/>
      <c r="V14" s="123">
        <v>0</v>
      </c>
      <c r="W14" s="123"/>
      <c r="X14" s="31"/>
      <c r="Y14" s="123">
        <v>0</v>
      </c>
      <c r="Z14" s="123">
        <v>0</v>
      </c>
      <c r="AA14" s="123">
        <v>0</v>
      </c>
      <c r="AB14" s="31"/>
      <c r="AC14" s="123">
        <f t="shared" si="0"/>
        <v>13267.67</v>
      </c>
      <c r="AD14" s="31"/>
      <c r="AE14" s="283">
        <f t="shared" si="1"/>
        <v>13088</v>
      </c>
      <c r="AF14" s="283">
        <f t="shared" si="2"/>
        <v>0</v>
      </c>
      <c r="AG14" s="283">
        <f t="shared" si="3"/>
        <v>13088</v>
      </c>
      <c r="AH14" s="283">
        <f t="shared" si="4"/>
        <v>179.67</v>
      </c>
      <c r="AI14" s="283">
        <f t="shared" si="5"/>
        <v>0</v>
      </c>
    </row>
    <row r="15" spans="1:35" x14ac:dyDescent="0.2">
      <c r="A15" s="380" t="s">
        <v>358</v>
      </c>
      <c r="B15" s="456" t="s">
        <v>359</v>
      </c>
      <c r="C15" s="28">
        <v>600</v>
      </c>
      <c r="D15" s="27" t="s">
        <v>148</v>
      </c>
      <c r="E15" s="26" t="s">
        <v>11</v>
      </c>
      <c r="F15" s="25">
        <v>11</v>
      </c>
      <c r="G15" s="163"/>
      <c r="H15" s="123">
        <v>1620.12</v>
      </c>
      <c r="I15" s="123">
        <v>940.11999999999989</v>
      </c>
      <c r="J15" s="123">
        <v>680</v>
      </c>
      <c r="K15" s="31"/>
      <c r="L15" s="123">
        <v>63</v>
      </c>
      <c r="M15" s="123">
        <v>98</v>
      </c>
      <c r="N15" s="179"/>
      <c r="O15" s="123">
        <v>0</v>
      </c>
      <c r="P15" s="123">
        <v>0</v>
      </c>
      <c r="Q15" s="31"/>
      <c r="R15" s="123">
        <v>0</v>
      </c>
      <c r="S15" s="123">
        <v>0</v>
      </c>
      <c r="T15" s="123">
        <v>0</v>
      </c>
      <c r="U15" s="31"/>
      <c r="V15" s="123">
        <v>0</v>
      </c>
      <c r="W15" s="123">
        <v>0</v>
      </c>
      <c r="X15" s="31"/>
      <c r="Y15" s="123">
        <v>297</v>
      </c>
      <c r="Z15" s="123">
        <v>0</v>
      </c>
      <c r="AA15" s="123">
        <v>297</v>
      </c>
      <c r="AB15" s="31"/>
      <c r="AC15" s="123">
        <f t="shared" si="0"/>
        <v>1138</v>
      </c>
      <c r="AD15" s="31"/>
      <c r="AE15" s="283">
        <f t="shared" si="1"/>
        <v>1917.12</v>
      </c>
      <c r="AF15" s="283">
        <f t="shared" si="2"/>
        <v>940.11999999999989</v>
      </c>
      <c r="AG15" s="283">
        <f t="shared" si="3"/>
        <v>977</v>
      </c>
      <c r="AH15" s="283">
        <f t="shared" si="4"/>
        <v>63</v>
      </c>
      <c r="AI15" s="283">
        <f t="shared" si="5"/>
        <v>98</v>
      </c>
    </row>
    <row r="16" spans="1:35" x14ac:dyDescent="0.2">
      <c r="A16" s="380" t="s">
        <v>341</v>
      </c>
      <c r="B16" s="456" t="s">
        <v>360</v>
      </c>
      <c r="C16" s="28">
        <v>650</v>
      </c>
      <c r="D16" s="27" t="s">
        <v>147</v>
      </c>
      <c r="E16" s="26" t="s">
        <v>3</v>
      </c>
      <c r="F16" s="25">
        <v>10</v>
      </c>
      <c r="G16" s="163"/>
      <c r="H16" s="123">
        <v>1210</v>
      </c>
      <c r="I16" s="123">
        <v>0</v>
      </c>
      <c r="J16" s="123">
        <v>1210</v>
      </c>
      <c r="K16" s="31"/>
      <c r="L16" s="123">
        <v>30.16</v>
      </c>
      <c r="M16" s="123">
        <v>0</v>
      </c>
      <c r="N16" s="179"/>
      <c r="O16" s="123">
        <v>0</v>
      </c>
      <c r="P16" s="123">
        <v>0</v>
      </c>
      <c r="Q16" s="31"/>
      <c r="R16" s="123">
        <v>222</v>
      </c>
      <c r="S16" s="123">
        <v>0</v>
      </c>
      <c r="T16" s="123">
        <v>222</v>
      </c>
      <c r="U16" s="31"/>
      <c r="V16" s="123">
        <v>0</v>
      </c>
      <c r="W16" s="123"/>
      <c r="X16" s="31"/>
      <c r="Y16" s="123">
        <v>0</v>
      </c>
      <c r="Z16" s="123">
        <v>0</v>
      </c>
      <c r="AA16" s="123">
        <v>0</v>
      </c>
      <c r="AB16" s="31"/>
      <c r="AC16" s="123">
        <f t="shared" si="0"/>
        <v>1462.16</v>
      </c>
      <c r="AD16" s="31"/>
      <c r="AE16" s="283">
        <f t="shared" si="1"/>
        <v>1432</v>
      </c>
      <c r="AF16" s="283">
        <f t="shared" si="2"/>
        <v>0</v>
      </c>
      <c r="AG16" s="283">
        <f t="shared" si="3"/>
        <v>1432</v>
      </c>
      <c r="AH16" s="283">
        <f t="shared" si="4"/>
        <v>30.16</v>
      </c>
      <c r="AI16" s="283">
        <f t="shared" si="5"/>
        <v>0</v>
      </c>
    </row>
    <row r="17" spans="1:35" x14ac:dyDescent="0.2">
      <c r="A17" s="380" t="s">
        <v>347</v>
      </c>
      <c r="B17" s="456" t="s">
        <v>361</v>
      </c>
      <c r="C17" s="28">
        <v>750</v>
      </c>
      <c r="D17" s="27" t="s">
        <v>146</v>
      </c>
      <c r="E17" s="26" t="s">
        <v>8</v>
      </c>
      <c r="F17" s="25">
        <v>3</v>
      </c>
      <c r="G17" s="163"/>
      <c r="H17" s="123">
        <v>104000</v>
      </c>
      <c r="I17" s="123">
        <v>65797</v>
      </c>
      <c r="J17" s="123">
        <v>38203</v>
      </c>
      <c r="K17" s="31"/>
      <c r="L17" s="123">
        <v>2494.4499999999998</v>
      </c>
      <c r="M17" s="123">
        <v>0</v>
      </c>
      <c r="N17" s="179"/>
      <c r="O17" s="123">
        <v>0</v>
      </c>
      <c r="P17" s="123">
        <v>0</v>
      </c>
      <c r="Q17" s="31"/>
      <c r="R17" s="123">
        <v>0</v>
      </c>
      <c r="S17" s="123">
        <v>0</v>
      </c>
      <c r="T17" s="123">
        <v>0</v>
      </c>
      <c r="U17" s="31"/>
      <c r="V17" s="123">
        <v>0</v>
      </c>
      <c r="W17" s="123">
        <v>0</v>
      </c>
      <c r="X17" s="31"/>
      <c r="Y17" s="123">
        <v>11260</v>
      </c>
      <c r="Z17" s="123">
        <v>0</v>
      </c>
      <c r="AA17" s="123">
        <v>11260</v>
      </c>
      <c r="AB17" s="31"/>
      <c r="AC17" s="123">
        <f t="shared" si="0"/>
        <v>51957.45</v>
      </c>
      <c r="AD17" s="31"/>
      <c r="AE17" s="283">
        <f t="shared" si="1"/>
        <v>115260</v>
      </c>
      <c r="AF17" s="283">
        <f t="shared" si="2"/>
        <v>65797</v>
      </c>
      <c r="AG17" s="283">
        <f t="shared" si="3"/>
        <v>49463</v>
      </c>
      <c r="AH17" s="283">
        <f t="shared" si="4"/>
        <v>2494.4499999999998</v>
      </c>
      <c r="AI17" s="283">
        <f t="shared" si="5"/>
        <v>0</v>
      </c>
    </row>
    <row r="18" spans="1:35" x14ac:dyDescent="0.2">
      <c r="A18" s="380" t="s">
        <v>362</v>
      </c>
      <c r="B18" s="456" t="s">
        <v>363</v>
      </c>
      <c r="C18" s="28">
        <v>800</v>
      </c>
      <c r="D18" s="27" t="s">
        <v>145</v>
      </c>
      <c r="E18" s="26" t="s">
        <v>3</v>
      </c>
      <c r="F18" s="25">
        <v>10</v>
      </c>
      <c r="G18" s="163"/>
      <c r="H18" s="123">
        <v>734</v>
      </c>
      <c r="I18" s="123">
        <v>0</v>
      </c>
      <c r="J18" s="123">
        <v>734</v>
      </c>
      <c r="K18" s="31"/>
      <c r="L18" s="123">
        <v>0</v>
      </c>
      <c r="M18" s="123">
        <v>0</v>
      </c>
      <c r="N18" s="179"/>
      <c r="O18" s="123">
        <v>1</v>
      </c>
      <c r="P18" s="123">
        <v>0</v>
      </c>
      <c r="Q18" s="31"/>
      <c r="R18" s="123">
        <v>598</v>
      </c>
      <c r="S18" s="123">
        <v>0</v>
      </c>
      <c r="T18" s="123">
        <v>598</v>
      </c>
      <c r="U18" s="31"/>
      <c r="V18" s="123">
        <v>0</v>
      </c>
      <c r="W18" s="123"/>
      <c r="X18" s="31"/>
      <c r="Y18" s="123">
        <v>0</v>
      </c>
      <c r="Z18" s="123">
        <v>0</v>
      </c>
      <c r="AA18" s="123">
        <v>0</v>
      </c>
      <c r="AB18" s="31"/>
      <c r="AC18" s="123">
        <f t="shared" si="0"/>
        <v>1333</v>
      </c>
      <c r="AD18" s="31"/>
      <c r="AE18" s="283">
        <f t="shared" si="1"/>
        <v>1332</v>
      </c>
      <c r="AF18" s="283">
        <f t="shared" si="2"/>
        <v>0</v>
      </c>
      <c r="AG18" s="283">
        <f t="shared" si="3"/>
        <v>1332</v>
      </c>
      <c r="AH18" s="283">
        <f t="shared" si="4"/>
        <v>1</v>
      </c>
      <c r="AI18" s="283">
        <f t="shared" si="5"/>
        <v>0</v>
      </c>
    </row>
    <row r="19" spans="1:35" x14ac:dyDescent="0.2">
      <c r="A19" s="380" t="s">
        <v>353</v>
      </c>
      <c r="B19" s="456" t="s">
        <v>364</v>
      </c>
      <c r="C19" s="28">
        <v>850</v>
      </c>
      <c r="D19" s="27" t="s">
        <v>144</v>
      </c>
      <c r="E19" s="26" t="s">
        <v>3</v>
      </c>
      <c r="F19" s="25">
        <v>10</v>
      </c>
      <c r="G19" s="163"/>
      <c r="H19" s="123">
        <v>1380</v>
      </c>
      <c r="I19" s="123">
        <v>0</v>
      </c>
      <c r="J19" s="123">
        <v>1380</v>
      </c>
      <c r="K19" s="31"/>
      <c r="L19" s="123">
        <v>34</v>
      </c>
      <c r="M19" s="123">
        <v>0</v>
      </c>
      <c r="N19" s="179"/>
      <c r="O19" s="123">
        <v>0</v>
      </c>
      <c r="P19" s="123">
        <v>0</v>
      </c>
      <c r="Q19" s="31"/>
      <c r="R19" s="123">
        <v>0</v>
      </c>
      <c r="S19" s="123">
        <v>0</v>
      </c>
      <c r="T19" s="123">
        <v>0</v>
      </c>
      <c r="U19" s="31"/>
      <c r="V19" s="123">
        <v>0</v>
      </c>
      <c r="W19" s="123">
        <v>0</v>
      </c>
      <c r="X19" s="31"/>
      <c r="Y19" s="123">
        <v>94</v>
      </c>
      <c r="Z19" s="123">
        <v>0</v>
      </c>
      <c r="AA19" s="123">
        <v>94</v>
      </c>
      <c r="AB19" s="31"/>
      <c r="AC19" s="123">
        <f t="shared" si="0"/>
        <v>1508</v>
      </c>
      <c r="AD19" s="31"/>
      <c r="AE19" s="283">
        <f t="shared" si="1"/>
        <v>1474</v>
      </c>
      <c r="AF19" s="283">
        <f t="shared" si="2"/>
        <v>0</v>
      </c>
      <c r="AG19" s="283">
        <f t="shared" si="3"/>
        <v>1474</v>
      </c>
      <c r="AH19" s="283">
        <f t="shared" si="4"/>
        <v>34</v>
      </c>
      <c r="AI19" s="283">
        <f t="shared" si="5"/>
        <v>0</v>
      </c>
    </row>
    <row r="20" spans="1:35" x14ac:dyDescent="0.2">
      <c r="A20" s="381" t="s">
        <v>365</v>
      </c>
      <c r="B20" s="456" t="s">
        <v>366</v>
      </c>
      <c r="C20" s="28">
        <v>900</v>
      </c>
      <c r="D20" s="27" t="s">
        <v>143</v>
      </c>
      <c r="E20" s="26" t="s">
        <v>11</v>
      </c>
      <c r="F20" s="25">
        <v>7</v>
      </c>
      <c r="G20" s="163"/>
      <c r="H20" s="123">
        <v>23948.06</v>
      </c>
      <c r="I20" s="123">
        <v>0</v>
      </c>
      <c r="J20" s="123">
        <v>23948.06</v>
      </c>
      <c r="K20" s="31"/>
      <c r="L20" s="123">
        <v>544.91999999999996</v>
      </c>
      <c r="M20" s="123">
        <v>0</v>
      </c>
      <c r="N20" s="179"/>
      <c r="O20" s="123">
        <v>175.49</v>
      </c>
      <c r="P20" s="123">
        <v>0</v>
      </c>
      <c r="Q20" s="31"/>
      <c r="R20" s="123">
        <v>2823.42</v>
      </c>
      <c r="S20" s="123">
        <v>0</v>
      </c>
      <c r="T20" s="123">
        <v>2823.42</v>
      </c>
      <c r="U20" s="31"/>
      <c r="V20" s="123">
        <v>0</v>
      </c>
      <c r="W20" s="123">
        <v>0</v>
      </c>
      <c r="X20" s="31"/>
      <c r="Y20" s="123">
        <v>1385.96</v>
      </c>
      <c r="Z20" s="123">
        <v>400.06000000000006</v>
      </c>
      <c r="AA20" s="123">
        <v>985.9</v>
      </c>
      <c r="AB20" s="31"/>
      <c r="AC20" s="123">
        <f t="shared" si="0"/>
        <v>28477.79</v>
      </c>
      <c r="AD20" s="31"/>
      <c r="AE20" s="283">
        <f t="shared" si="1"/>
        <v>28157.440000000002</v>
      </c>
      <c r="AF20" s="283">
        <f t="shared" si="2"/>
        <v>400.06000000000006</v>
      </c>
      <c r="AG20" s="283">
        <f t="shared" si="3"/>
        <v>27757.380000000005</v>
      </c>
      <c r="AH20" s="283">
        <f t="shared" si="4"/>
        <v>720.41</v>
      </c>
      <c r="AI20" s="283">
        <f t="shared" si="5"/>
        <v>0</v>
      </c>
    </row>
    <row r="21" spans="1:35" x14ac:dyDescent="0.2">
      <c r="A21" s="380" t="s">
        <v>353</v>
      </c>
      <c r="B21" s="456" t="s">
        <v>367</v>
      </c>
      <c r="C21" s="28">
        <v>950</v>
      </c>
      <c r="D21" s="27" t="s">
        <v>142</v>
      </c>
      <c r="E21" s="26" t="s">
        <v>3</v>
      </c>
      <c r="F21" s="25">
        <v>9</v>
      </c>
      <c r="G21" s="163"/>
      <c r="H21" s="123">
        <v>985</v>
      </c>
      <c r="I21" s="123">
        <v>0</v>
      </c>
      <c r="J21" s="123">
        <v>985</v>
      </c>
      <c r="K21" s="31"/>
      <c r="L21" s="123">
        <v>57</v>
      </c>
      <c r="M21" s="123">
        <v>0</v>
      </c>
      <c r="N21" s="179"/>
      <c r="O21" s="123">
        <v>0</v>
      </c>
      <c r="P21" s="123">
        <v>0</v>
      </c>
      <c r="Q21" s="31"/>
      <c r="R21" s="123">
        <v>0</v>
      </c>
      <c r="S21" s="123">
        <v>0</v>
      </c>
      <c r="T21" s="123">
        <v>0</v>
      </c>
      <c r="U21" s="31"/>
      <c r="V21" s="123">
        <v>0</v>
      </c>
      <c r="W21" s="123"/>
      <c r="X21" s="31"/>
      <c r="Y21" s="123">
        <v>0</v>
      </c>
      <c r="Z21" s="123">
        <v>0</v>
      </c>
      <c r="AA21" s="123">
        <v>0</v>
      </c>
      <c r="AB21" s="31"/>
      <c r="AC21" s="123">
        <f t="shared" si="0"/>
        <v>1042</v>
      </c>
      <c r="AD21" s="31"/>
      <c r="AE21" s="283">
        <f t="shared" si="1"/>
        <v>985</v>
      </c>
      <c r="AF21" s="283">
        <f t="shared" si="2"/>
        <v>0</v>
      </c>
      <c r="AG21" s="283">
        <f t="shared" si="3"/>
        <v>985</v>
      </c>
      <c r="AH21" s="283">
        <f t="shared" si="4"/>
        <v>57</v>
      </c>
      <c r="AI21" s="283">
        <f t="shared" si="5"/>
        <v>0</v>
      </c>
    </row>
    <row r="22" spans="1:35" x14ac:dyDescent="0.2">
      <c r="A22" s="380" t="s">
        <v>356</v>
      </c>
      <c r="B22" s="456" t="s">
        <v>368</v>
      </c>
      <c r="C22" s="28">
        <v>1000</v>
      </c>
      <c r="D22" s="27" t="s">
        <v>141</v>
      </c>
      <c r="E22" s="26" t="s">
        <v>3</v>
      </c>
      <c r="F22" s="25">
        <v>9</v>
      </c>
      <c r="G22" s="163"/>
      <c r="H22" s="123">
        <v>1035</v>
      </c>
      <c r="I22" s="123">
        <v>0</v>
      </c>
      <c r="J22" s="123">
        <v>1035</v>
      </c>
      <c r="K22" s="31"/>
      <c r="L22" s="123">
        <v>5.41</v>
      </c>
      <c r="M22" s="123">
        <v>0</v>
      </c>
      <c r="N22" s="179"/>
      <c r="O22" s="123">
        <v>5</v>
      </c>
      <c r="P22" s="123">
        <v>0</v>
      </c>
      <c r="Q22" s="31"/>
      <c r="R22" s="123">
        <v>500</v>
      </c>
      <c r="S22" s="123">
        <v>0</v>
      </c>
      <c r="T22" s="123">
        <v>500</v>
      </c>
      <c r="U22" s="31"/>
      <c r="V22" s="123">
        <v>0.03</v>
      </c>
      <c r="W22" s="123"/>
      <c r="X22" s="31"/>
      <c r="Y22" s="123">
        <v>0</v>
      </c>
      <c r="Z22" s="123">
        <v>0</v>
      </c>
      <c r="AA22" s="123">
        <v>0</v>
      </c>
      <c r="AB22" s="31"/>
      <c r="AC22" s="123">
        <f t="shared" si="0"/>
        <v>1545.44</v>
      </c>
      <c r="AD22" s="31"/>
      <c r="AE22" s="283">
        <f t="shared" si="1"/>
        <v>1535</v>
      </c>
      <c r="AF22" s="283">
        <f t="shared" si="2"/>
        <v>0</v>
      </c>
      <c r="AG22" s="283">
        <f t="shared" si="3"/>
        <v>1535</v>
      </c>
      <c r="AH22" s="283">
        <f t="shared" si="4"/>
        <v>10.44</v>
      </c>
      <c r="AI22" s="283">
        <f t="shared" si="5"/>
        <v>0</v>
      </c>
    </row>
    <row r="23" spans="1:35" x14ac:dyDescent="0.2">
      <c r="A23" s="380" t="s">
        <v>356</v>
      </c>
      <c r="B23" s="456" t="s">
        <v>369</v>
      </c>
      <c r="C23" s="28">
        <v>1050</v>
      </c>
      <c r="D23" s="27" t="s">
        <v>140</v>
      </c>
      <c r="E23" s="26" t="s">
        <v>3</v>
      </c>
      <c r="F23" s="25">
        <v>9</v>
      </c>
      <c r="G23" s="163"/>
      <c r="H23" s="123">
        <v>995</v>
      </c>
      <c r="I23" s="123">
        <v>0</v>
      </c>
      <c r="J23" s="123">
        <v>995</v>
      </c>
      <c r="K23" s="31"/>
      <c r="L23" s="123">
        <v>35</v>
      </c>
      <c r="M23" s="123">
        <v>0</v>
      </c>
      <c r="N23" s="179"/>
      <c r="O23" s="123">
        <v>0</v>
      </c>
      <c r="P23" s="123">
        <v>0</v>
      </c>
      <c r="Q23" s="31"/>
      <c r="R23" s="123">
        <v>0</v>
      </c>
      <c r="S23" s="123">
        <v>0</v>
      </c>
      <c r="T23" s="123">
        <v>0</v>
      </c>
      <c r="U23" s="31"/>
      <c r="V23" s="123">
        <v>0</v>
      </c>
      <c r="W23" s="123"/>
      <c r="X23" s="31"/>
      <c r="Y23" s="123">
        <v>0</v>
      </c>
      <c r="Z23" s="123">
        <v>0</v>
      </c>
      <c r="AA23" s="123">
        <v>0</v>
      </c>
      <c r="AB23" s="31"/>
      <c r="AC23" s="123">
        <f t="shared" si="0"/>
        <v>1030</v>
      </c>
      <c r="AD23" s="31"/>
      <c r="AE23" s="283">
        <f t="shared" si="1"/>
        <v>995</v>
      </c>
      <c r="AF23" s="283">
        <f t="shared" si="2"/>
        <v>0</v>
      </c>
      <c r="AG23" s="283">
        <f t="shared" si="3"/>
        <v>995</v>
      </c>
      <c r="AH23" s="283">
        <f t="shared" si="4"/>
        <v>35</v>
      </c>
      <c r="AI23" s="283">
        <f t="shared" si="5"/>
        <v>0</v>
      </c>
    </row>
    <row r="24" spans="1:35" x14ac:dyDescent="0.2">
      <c r="A24" s="380" t="s">
        <v>345</v>
      </c>
      <c r="B24" s="456" t="s">
        <v>370</v>
      </c>
      <c r="C24" s="28">
        <v>1100</v>
      </c>
      <c r="D24" s="27" t="s">
        <v>139</v>
      </c>
      <c r="E24" s="26" t="s">
        <v>8</v>
      </c>
      <c r="F24" s="25">
        <v>2</v>
      </c>
      <c r="G24" s="163"/>
      <c r="H24" s="123">
        <v>10461</v>
      </c>
      <c r="I24" s="123">
        <v>0</v>
      </c>
      <c r="J24" s="123">
        <v>10461</v>
      </c>
      <c r="K24" s="31"/>
      <c r="L24" s="123">
        <v>157.4</v>
      </c>
      <c r="M24" s="123">
        <v>455</v>
      </c>
      <c r="N24" s="179"/>
      <c r="O24" s="123">
        <v>2.11</v>
      </c>
      <c r="P24" s="123">
        <v>0</v>
      </c>
      <c r="Q24" s="31"/>
      <c r="R24" s="123">
        <v>0</v>
      </c>
      <c r="S24" s="123">
        <v>0</v>
      </c>
      <c r="T24" s="123">
        <v>0</v>
      </c>
      <c r="U24" s="31"/>
      <c r="V24" s="123">
        <v>2.6</v>
      </c>
      <c r="W24" s="123">
        <v>0</v>
      </c>
      <c r="X24" s="31"/>
      <c r="Y24" s="123">
        <v>1142</v>
      </c>
      <c r="Z24" s="123">
        <v>199</v>
      </c>
      <c r="AA24" s="123">
        <v>943</v>
      </c>
      <c r="AB24" s="31"/>
      <c r="AC24" s="123">
        <f t="shared" si="0"/>
        <v>12021.11</v>
      </c>
      <c r="AD24" s="31"/>
      <c r="AE24" s="283">
        <f t="shared" si="1"/>
        <v>11603</v>
      </c>
      <c r="AF24" s="283">
        <f t="shared" si="2"/>
        <v>199</v>
      </c>
      <c r="AG24" s="283">
        <f t="shared" si="3"/>
        <v>11404</v>
      </c>
      <c r="AH24" s="283">
        <f t="shared" si="4"/>
        <v>162.11000000000001</v>
      </c>
      <c r="AI24" s="283">
        <f t="shared" si="5"/>
        <v>455</v>
      </c>
    </row>
    <row r="25" spans="1:35" x14ac:dyDescent="0.2">
      <c r="A25" s="380" t="s">
        <v>353</v>
      </c>
      <c r="B25" s="456" t="s">
        <v>371</v>
      </c>
      <c r="C25" s="28">
        <v>1150</v>
      </c>
      <c r="D25" s="27" t="s">
        <v>138</v>
      </c>
      <c r="E25" s="26" t="s">
        <v>3</v>
      </c>
      <c r="F25" s="25">
        <v>9</v>
      </c>
      <c r="G25" s="163"/>
      <c r="H25" s="123">
        <v>483.89</v>
      </c>
      <c r="I25" s="123">
        <v>0</v>
      </c>
      <c r="J25" s="123">
        <v>483.89</v>
      </c>
      <c r="K25" s="31"/>
      <c r="L25" s="123">
        <v>0</v>
      </c>
      <c r="M25" s="123">
        <v>0</v>
      </c>
      <c r="N25" s="179"/>
      <c r="O25" s="123">
        <v>0</v>
      </c>
      <c r="P25" s="123">
        <v>0</v>
      </c>
      <c r="Q25" s="31"/>
      <c r="R25" s="123">
        <v>0</v>
      </c>
      <c r="S25" s="123">
        <v>0</v>
      </c>
      <c r="T25" s="123">
        <v>0</v>
      </c>
      <c r="U25" s="31"/>
      <c r="V25" s="123">
        <v>0</v>
      </c>
      <c r="W25" s="123">
        <v>0</v>
      </c>
      <c r="X25" s="31"/>
      <c r="Y25" s="123">
        <v>8</v>
      </c>
      <c r="Z25" s="123">
        <v>8</v>
      </c>
      <c r="AA25" s="123">
        <v>0</v>
      </c>
      <c r="AB25" s="31"/>
      <c r="AC25" s="123">
        <f t="shared" si="0"/>
        <v>483.89</v>
      </c>
      <c r="AD25" s="31"/>
      <c r="AE25" s="283">
        <f t="shared" si="1"/>
        <v>491.89</v>
      </c>
      <c r="AF25" s="283">
        <f t="shared" si="2"/>
        <v>8</v>
      </c>
      <c r="AG25" s="283">
        <f t="shared" si="3"/>
        <v>483.89</v>
      </c>
      <c r="AH25" s="283">
        <f t="shared" si="4"/>
        <v>0</v>
      </c>
      <c r="AI25" s="283">
        <f t="shared" si="5"/>
        <v>0</v>
      </c>
    </row>
    <row r="26" spans="1:35" x14ac:dyDescent="0.2">
      <c r="A26" s="380" t="s">
        <v>353</v>
      </c>
      <c r="B26" s="456" t="s">
        <v>372</v>
      </c>
      <c r="C26" s="28">
        <v>1200</v>
      </c>
      <c r="D26" s="27" t="s">
        <v>137</v>
      </c>
      <c r="E26" s="26" t="s">
        <v>3</v>
      </c>
      <c r="F26" s="25">
        <v>9</v>
      </c>
      <c r="G26" s="163"/>
      <c r="H26" s="123">
        <v>500</v>
      </c>
      <c r="I26" s="123">
        <v>0</v>
      </c>
      <c r="J26" s="123">
        <v>500</v>
      </c>
      <c r="K26" s="31"/>
      <c r="L26" s="123">
        <v>0</v>
      </c>
      <c r="M26" s="123">
        <v>0</v>
      </c>
      <c r="N26" s="179"/>
      <c r="O26" s="123">
        <v>0</v>
      </c>
      <c r="P26" s="123">
        <v>0</v>
      </c>
      <c r="Q26" s="31"/>
      <c r="R26" s="123">
        <v>0</v>
      </c>
      <c r="S26" s="123">
        <v>0</v>
      </c>
      <c r="T26" s="123">
        <v>0</v>
      </c>
      <c r="U26" s="31"/>
      <c r="V26" s="123">
        <v>0</v>
      </c>
      <c r="W26" s="123">
        <v>0</v>
      </c>
      <c r="X26" s="31"/>
      <c r="Y26" s="123">
        <v>1</v>
      </c>
      <c r="Z26" s="123">
        <v>0</v>
      </c>
      <c r="AA26" s="123">
        <v>1</v>
      </c>
      <c r="AB26" s="31"/>
      <c r="AC26" s="123">
        <f t="shared" si="0"/>
        <v>501</v>
      </c>
      <c r="AD26" s="31"/>
      <c r="AE26" s="283">
        <f t="shared" si="1"/>
        <v>501</v>
      </c>
      <c r="AF26" s="283">
        <f t="shared" si="2"/>
        <v>0</v>
      </c>
      <c r="AG26" s="283">
        <f t="shared" si="3"/>
        <v>501</v>
      </c>
      <c r="AH26" s="283">
        <f t="shared" si="4"/>
        <v>0</v>
      </c>
      <c r="AI26" s="283">
        <f t="shared" si="5"/>
        <v>0</v>
      </c>
    </row>
    <row r="27" spans="1:35" x14ac:dyDescent="0.2">
      <c r="A27" s="380" t="s">
        <v>353</v>
      </c>
      <c r="B27" s="456" t="s">
        <v>373</v>
      </c>
      <c r="C27" s="28">
        <v>1250</v>
      </c>
      <c r="D27" s="27" t="s">
        <v>136</v>
      </c>
      <c r="E27" s="26" t="s">
        <v>3</v>
      </c>
      <c r="F27" s="25">
        <v>4</v>
      </c>
      <c r="G27" s="163"/>
      <c r="H27" s="123">
        <v>6484.35</v>
      </c>
      <c r="I27" s="123">
        <v>0</v>
      </c>
      <c r="J27" s="123">
        <v>6484.35</v>
      </c>
      <c r="K27" s="31"/>
      <c r="L27" s="123">
        <v>0</v>
      </c>
      <c r="M27" s="123">
        <v>550</v>
      </c>
      <c r="N27" s="179"/>
      <c r="O27" s="123">
        <v>10.5</v>
      </c>
      <c r="P27" s="123">
        <v>1488</v>
      </c>
      <c r="Q27" s="31"/>
      <c r="R27" s="123">
        <v>8128</v>
      </c>
      <c r="S27" s="123">
        <v>0</v>
      </c>
      <c r="T27" s="123">
        <v>8128</v>
      </c>
      <c r="U27" s="31"/>
      <c r="V27" s="123">
        <v>0</v>
      </c>
      <c r="W27" s="123"/>
      <c r="X27" s="31"/>
      <c r="Y27" s="123">
        <v>0</v>
      </c>
      <c r="Z27" s="123">
        <v>0</v>
      </c>
      <c r="AA27" s="123">
        <v>0</v>
      </c>
      <c r="AB27" s="31"/>
      <c r="AC27" s="123">
        <f t="shared" si="0"/>
        <v>16660.849999999999</v>
      </c>
      <c r="AD27" s="31"/>
      <c r="AE27" s="283">
        <f t="shared" si="1"/>
        <v>14612.35</v>
      </c>
      <c r="AF27" s="283">
        <f t="shared" si="2"/>
        <v>0</v>
      </c>
      <c r="AG27" s="283">
        <f t="shared" si="3"/>
        <v>14612.35</v>
      </c>
      <c r="AH27" s="283">
        <f t="shared" si="4"/>
        <v>10.5</v>
      </c>
      <c r="AI27" s="283">
        <f t="shared" si="5"/>
        <v>2038</v>
      </c>
    </row>
    <row r="28" spans="1:35" x14ac:dyDescent="0.2">
      <c r="A28" s="380" t="s">
        <v>345</v>
      </c>
      <c r="B28" s="456" t="s">
        <v>374</v>
      </c>
      <c r="C28" s="28">
        <v>1300</v>
      </c>
      <c r="D28" s="27" t="s">
        <v>135</v>
      </c>
      <c r="E28" s="26" t="s">
        <v>8</v>
      </c>
      <c r="F28" s="25">
        <v>2</v>
      </c>
      <c r="G28" s="163"/>
      <c r="H28" s="123">
        <v>7374.23</v>
      </c>
      <c r="I28" s="123">
        <v>0</v>
      </c>
      <c r="J28" s="123">
        <v>7374.23</v>
      </c>
      <c r="K28" s="31"/>
      <c r="L28" s="123">
        <v>296.01</v>
      </c>
      <c r="M28" s="123">
        <v>0</v>
      </c>
      <c r="N28" s="179"/>
      <c r="O28" s="123">
        <v>0</v>
      </c>
      <c r="P28" s="123">
        <v>0</v>
      </c>
      <c r="Q28" s="31"/>
      <c r="R28" s="123">
        <v>0</v>
      </c>
      <c r="S28" s="123">
        <v>0</v>
      </c>
      <c r="T28" s="123">
        <v>0</v>
      </c>
      <c r="U28" s="31"/>
      <c r="V28" s="123">
        <v>0</v>
      </c>
      <c r="W28" s="123">
        <v>0</v>
      </c>
      <c r="X28" s="31"/>
      <c r="Y28" s="123">
        <v>678</v>
      </c>
      <c r="Z28" s="123">
        <v>0</v>
      </c>
      <c r="AA28" s="123">
        <v>678</v>
      </c>
      <c r="AB28" s="31"/>
      <c r="AC28" s="123">
        <f t="shared" si="0"/>
        <v>8348.24</v>
      </c>
      <c r="AD28" s="31"/>
      <c r="AE28" s="283">
        <f t="shared" si="1"/>
        <v>8052.23</v>
      </c>
      <c r="AF28" s="283">
        <f t="shared" si="2"/>
        <v>0</v>
      </c>
      <c r="AG28" s="283">
        <f t="shared" si="3"/>
        <v>8052.23</v>
      </c>
      <c r="AH28" s="283">
        <f t="shared" si="4"/>
        <v>296.01</v>
      </c>
      <c r="AI28" s="283">
        <f t="shared" si="5"/>
        <v>0</v>
      </c>
    </row>
    <row r="29" spans="1:35" x14ac:dyDescent="0.2">
      <c r="A29" s="380" t="s">
        <v>349</v>
      </c>
      <c r="B29" s="456" t="s">
        <v>375</v>
      </c>
      <c r="C29" s="28">
        <v>1350</v>
      </c>
      <c r="D29" s="27" t="s">
        <v>134</v>
      </c>
      <c r="E29" s="26" t="s">
        <v>11</v>
      </c>
      <c r="F29" s="25">
        <v>4</v>
      </c>
      <c r="G29" s="163"/>
      <c r="H29" s="123">
        <v>5558.23</v>
      </c>
      <c r="I29" s="123">
        <v>0</v>
      </c>
      <c r="J29" s="123">
        <v>5558.23</v>
      </c>
      <c r="K29" s="31"/>
      <c r="L29" s="123">
        <v>18</v>
      </c>
      <c r="M29" s="123">
        <v>0</v>
      </c>
      <c r="N29" s="179"/>
      <c r="O29" s="123">
        <v>0</v>
      </c>
      <c r="P29" s="123">
        <v>0</v>
      </c>
      <c r="Q29" s="31"/>
      <c r="R29" s="123">
        <v>5139.46</v>
      </c>
      <c r="S29" s="123">
        <v>0</v>
      </c>
      <c r="T29" s="123">
        <v>5139.46</v>
      </c>
      <c r="U29" s="31"/>
      <c r="V29" s="123">
        <v>0</v>
      </c>
      <c r="W29" s="123">
        <v>0</v>
      </c>
      <c r="X29" s="31"/>
      <c r="Y29" s="123">
        <v>234.44</v>
      </c>
      <c r="Z29" s="123">
        <v>0</v>
      </c>
      <c r="AA29" s="123">
        <v>234.44</v>
      </c>
      <c r="AB29" s="31"/>
      <c r="AC29" s="123">
        <f t="shared" si="0"/>
        <v>10950.13</v>
      </c>
      <c r="AD29" s="31"/>
      <c r="AE29" s="283">
        <f t="shared" si="1"/>
        <v>10932.13</v>
      </c>
      <c r="AF29" s="283">
        <f t="shared" si="2"/>
        <v>0</v>
      </c>
      <c r="AG29" s="283">
        <f t="shared" si="3"/>
        <v>10932.13</v>
      </c>
      <c r="AH29" s="283">
        <f t="shared" si="4"/>
        <v>18</v>
      </c>
      <c r="AI29" s="283">
        <f t="shared" si="5"/>
        <v>0</v>
      </c>
    </row>
    <row r="30" spans="1:35" x14ac:dyDescent="0.2">
      <c r="A30" s="380" t="s">
        <v>353</v>
      </c>
      <c r="B30" s="456" t="s">
        <v>376</v>
      </c>
      <c r="C30" s="28">
        <v>1400</v>
      </c>
      <c r="D30" s="27" t="s">
        <v>133</v>
      </c>
      <c r="E30" s="26" t="s">
        <v>3</v>
      </c>
      <c r="F30" s="25">
        <v>11</v>
      </c>
      <c r="G30" s="163"/>
      <c r="H30" s="123">
        <v>2092.9</v>
      </c>
      <c r="I30" s="123">
        <v>0</v>
      </c>
      <c r="J30" s="123">
        <v>2092.9</v>
      </c>
      <c r="K30" s="31"/>
      <c r="L30" s="123">
        <v>44.16</v>
      </c>
      <c r="M30" s="123">
        <v>0</v>
      </c>
      <c r="N30" s="179"/>
      <c r="O30" s="123">
        <v>0</v>
      </c>
      <c r="P30" s="123">
        <v>0</v>
      </c>
      <c r="Q30" s="31"/>
      <c r="R30" s="123">
        <v>5605.43</v>
      </c>
      <c r="S30" s="123">
        <v>0</v>
      </c>
      <c r="T30" s="123">
        <v>5605.43</v>
      </c>
      <c r="U30" s="31"/>
      <c r="V30" s="123">
        <v>0</v>
      </c>
      <c r="W30" s="123">
        <v>0</v>
      </c>
      <c r="X30" s="31"/>
      <c r="Y30" s="123">
        <v>110</v>
      </c>
      <c r="Z30" s="123">
        <v>0</v>
      </c>
      <c r="AA30" s="123">
        <v>110</v>
      </c>
      <c r="AB30" s="31"/>
      <c r="AC30" s="123">
        <f t="shared" si="0"/>
        <v>7852.49</v>
      </c>
      <c r="AD30" s="31"/>
      <c r="AE30" s="283">
        <f t="shared" si="1"/>
        <v>7808.33</v>
      </c>
      <c r="AF30" s="283">
        <f t="shared" si="2"/>
        <v>0</v>
      </c>
      <c r="AG30" s="283">
        <f t="shared" si="3"/>
        <v>7808.33</v>
      </c>
      <c r="AH30" s="283">
        <f t="shared" si="4"/>
        <v>44.16</v>
      </c>
      <c r="AI30" s="283">
        <f t="shared" si="5"/>
        <v>0</v>
      </c>
    </row>
    <row r="31" spans="1:35" x14ac:dyDescent="0.2">
      <c r="A31" s="380" t="s">
        <v>377</v>
      </c>
      <c r="B31" s="456" t="s">
        <v>378</v>
      </c>
      <c r="C31" s="28">
        <v>1450</v>
      </c>
      <c r="D31" s="27" t="s">
        <v>132</v>
      </c>
      <c r="E31" s="26" t="s">
        <v>8</v>
      </c>
      <c r="F31" s="25">
        <v>6</v>
      </c>
      <c r="G31" s="163"/>
      <c r="H31" s="123">
        <v>16608</v>
      </c>
      <c r="I31" s="123">
        <v>2166.8199999999997</v>
      </c>
      <c r="J31" s="123">
        <v>14441.18</v>
      </c>
      <c r="K31" s="31"/>
      <c r="L31" s="123">
        <v>572.87</v>
      </c>
      <c r="M31" s="123">
        <v>86.39</v>
      </c>
      <c r="N31" s="179"/>
      <c r="O31" s="123">
        <v>0</v>
      </c>
      <c r="P31" s="123">
        <v>0</v>
      </c>
      <c r="Q31" s="31"/>
      <c r="R31" s="123">
        <v>0</v>
      </c>
      <c r="S31" s="123">
        <v>0</v>
      </c>
      <c r="T31" s="123">
        <v>0</v>
      </c>
      <c r="U31" s="31"/>
      <c r="V31" s="123">
        <v>0</v>
      </c>
      <c r="W31" s="123">
        <v>0</v>
      </c>
      <c r="X31" s="31"/>
      <c r="Y31" s="123">
        <v>2323</v>
      </c>
      <c r="Z31" s="123">
        <v>0</v>
      </c>
      <c r="AA31" s="123">
        <v>2323</v>
      </c>
      <c r="AB31" s="31"/>
      <c r="AC31" s="123">
        <f t="shared" si="0"/>
        <v>17423.440000000002</v>
      </c>
      <c r="AD31" s="31"/>
      <c r="AE31" s="283">
        <f t="shared" si="1"/>
        <v>18931</v>
      </c>
      <c r="AF31" s="283">
        <f t="shared" si="2"/>
        <v>2166.8199999999997</v>
      </c>
      <c r="AG31" s="283">
        <f t="shared" si="3"/>
        <v>16764.18</v>
      </c>
      <c r="AH31" s="283">
        <f t="shared" si="4"/>
        <v>572.87</v>
      </c>
      <c r="AI31" s="283">
        <f t="shared" si="5"/>
        <v>86.39</v>
      </c>
    </row>
    <row r="32" spans="1:35" x14ac:dyDescent="0.2">
      <c r="A32" s="380" t="s">
        <v>377</v>
      </c>
      <c r="B32" s="456" t="s">
        <v>379</v>
      </c>
      <c r="C32" s="28">
        <v>1500</v>
      </c>
      <c r="D32" s="27" t="s">
        <v>131</v>
      </c>
      <c r="E32" s="26" t="s">
        <v>8</v>
      </c>
      <c r="F32" s="25">
        <v>7</v>
      </c>
      <c r="G32" s="163"/>
      <c r="H32" s="123">
        <v>34383</v>
      </c>
      <c r="I32" s="123">
        <v>4605</v>
      </c>
      <c r="J32" s="123">
        <v>29778</v>
      </c>
      <c r="K32" s="31"/>
      <c r="L32" s="123">
        <v>1025</v>
      </c>
      <c r="M32" s="123">
        <v>1049</v>
      </c>
      <c r="N32" s="179"/>
      <c r="O32" s="123">
        <v>12.4</v>
      </c>
      <c r="P32" s="123">
        <v>0</v>
      </c>
      <c r="Q32" s="31"/>
      <c r="R32" s="123">
        <v>0</v>
      </c>
      <c r="S32" s="123">
        <v>0</v>
      </c>
      <c r="T32" s="123">
        <v>0</v>
      </c>
      <c r="U32" s="31"/>
      <c r="V32" s="123">
        <v>0</v>
      </c>
      <c r="W32" s="123">
        <v>0</v>
      </c>
      <c r="X32" s="31"/>
      <c r="Y32" s="123">
        <v>7181</v>
      </c>
      <c r="Z32" s="123">
        <v>0</v>
      </c>
      <c r="AA32" s="123">
        <v>7181</v>
      </c>
      <c r="AB32" s="31"/>
      <c r="AC32" s="123">
        <f t="shared" si="0"/>
        <v>39045.4</v>
      </c>
      <c r="AD32" s="31"/>
      <c r="AE32" s="283">
        <f t="shared" si="1"/>
        <v>41564</v>
      </c>
      <c r="AF32" s="283">
        <f t="shared" si="2"/>
        <v>4605</v>
      </c>
      <c r="AG32" s="283">
        <f t="shared" si="3"/>
        <v>36959</v>
      </c>
      <c r="AH32" s="283">
        <f t="shared" si="4"/>
        <v>1037.4000000000001</v>
      </c>
      <c r="AI32" s="283">
        <f t="shared" si="5"/>
        <v>1049</v>
      </c>
    </row>
    <row r="33" spans="1:35" x14ac:dyDescent="0.2">
      <c r="A33" s="380" t="s">
        <v>345</v>
      </c>
      <c r="B33" s="456" t="s">
        <v>380</v>
      </c>
      <c r="C33" s="28">
        <v>1520</v>
      </c>
      <c r="D33" s="27" t="s">
        <v>130</v>
      </c>
      <c r="E33" s="26" t="s">
        <v>8</v>
      </c>
      <c r="F33" s="25">
        <v>2</v>
      </c>
      <c r="G33" s="163"/>
      <c r="H33" s="123">
        <v>18545</v>
      </c>
      <c r="I33" s="123">
        <v>0</v>
      </c>
      <c r="J33" s="123">
        <v>18545</v>
      </c>
      <c r="K33" s="31"/>
      <c r="L33" s="123">
        <v>248.75</v>
      </c>
      <c r="M33" s="123">
        <v>52</v>
      </c>
      <c r="N33" s="179"/>
      <c r="O33" s="123">
        <v>0</v>
      </c>
      <c r="P33" s="123">
        <v>0</v>
      </c>
      <c r="Q33" s="31"/>
      <c r="R33" s="123">
        <v>0</v>
      </c>
      <c r="S33" s="123">
        <v>0</v>
      </c>
      <c r="T33" s="123">
        <v>0</v>
      </c>
      <c r="U33" s="31"/>
      <c r="V33" s="123">
        <v>0</v>
      </c>
      <c r="W33" s="123">
        <v>0</v>
      </c>
      <c r="X33" s="31"/>
      <c r="Y33" s="123">
        <v>2383.3200000000002</v>
      </c>
      <c r="Z33" s="123">
        <v>357.77000000000021</v>
      </c>
      <c r="AA33" s="123">
        <v>2025.55</v>
      </c>
      <c r="AB33" s="31"/>
      <c r="AC33" s="123">
        <f t="shared" si="0"/>
        <v>20871.3</v>
      </c>
      <c r="AD33" s="31"/>
      <c r="AE33" s="283">
        <f t="shared" si="1"/>
        <v>20928.32</v>
      </c>
      <c r="AF33" s="283">
        <f t="shared" si="2"/>
        <v>357.77000000000021</v>
      </c>
      <c r="AG33" s="283">
        <f t="shared" si="3"/>
        <v>20570.55</v>
      </c>
      <c r="AH33" s="283">
        <f t="shared" si="4"/>
        <v>248.75</v>
      </c>
      <c r="AI33" s="283">
        <f t="shared" si="5"/>
        <v>52</v>
      </c>
    </row>
    <row r="34" spans="1:35" x14ac:dyDescent="0.2">
      <c r="A34" s="380" t="s">
        <v>345</v>
      </c>
      <c r="B34" s="456" t="s">
        <v>352</v>
      </c>
      <c r="C34" s="28">
        <v>1550</v>
      </c>
      <c r="D34" s="27" t="s">
        <v>129</v>
      </c>
      <c r="E34" s="26" t="s">
        <v>8</v>
      </c>
      <c r="F34" s="25">
        <v>3</v>
      </c>
      <c r="G34" s="163"/>
      <c r="H34" s="123">
        <v>35821</v>
      </c>
      <c r="I34" s="123">
        <v>0</v>
      </c>
      <c r="J34" s="123">
        <v>35821</v>
      </c>
      <c r="K34" s="31"/>
      <c r="L34" s="123">
        <v>1644.35</v>
      </c>
      <c r="M34" s="123">
        <v>0</v>
      </c>
      <c r="N34" s="179"/>
      <c r="O34" s="123">
        <v>0</v>
      </c>
      <c r="P34" s="123">
        <v>0</v>
      </c>
      <c r="Q34" s="31"/>
      <c r="R34" s="123">
        <v>0</v>
      </c>
      <c r="S34" s="123">
        <v>0</v>
      </c>
      <c r="T34" s="123">
        <v>0</v>
      </c>
      <c r="U34" s="31"/>
      <c r="V34" s="123">
        <v>0</v>
      </c>
      <c r="W34" s="123">
        <v>0</v>
      </c>
      <c r="X34" s="31"/>
      <c r="Y34" s="123">
        <v>4622.12</v>
      </c>
      <c r="Z34" s="123">
        <v>462.22000000000025</v>
      </c>
      <c r="AA34" s="123">
        <v>4159.8999999999996</v>
      </c>
      <c r="AB34" s="31"/>
      <c r="AC34" s="123">
        <f t="shared" si="0"/>
        <v>41625.25</v>
      </c>
      <c r="AD34" s="31"/>
      <c r="AE34" s="283">
        <f t="shared" si="1"/>
        <v>40443.120000000003</v>
      </c>
      <c r="AF34" s="283">
        <f t="shared" si="2"/>
        <v>462.22000000000025</v>
      </c>
      <c r="AG34" s="283">
        <f t="shared" si="3"/>
        <v>39980.9</v>
      </c>
      <c r="AH34" s="283">
        <f t="shared" si="4"/>
        <v>1644.35</v>
      </c>
      <c r="AI34" s="283">
        <f t="shared" si="5"/>
        <v>0</v>
      </c>
    </row>
    <row r="35" spans="1:35" x14ac:dyDescent="0.2">
      <c r="A35" s="380" t="s">
        <v>381</v>
      </c>
      <c r="B35" s="456" t="s">
        <v>382</v>
      </c>
      <c r="C35" s="28">
        <v>1600</v>
      </c>
      <c r="D35" s="27" t="s">
        <v>128</v>
      </c>
      <c r="E35" s="26" t="s">
        <v>3</v>
      </c>
      <c r="F35" s="25">
        <v>9</v>
      </c>
      <c r="G35" s="163"/>
      <c r="H35" s="123">
        <v>1113</v>
      </c>
      <c r="I35" s="123">
        <v>0</v>
      </c>
      <c r="J35" s="123">
        <v>1113</v>
      </c>
      <c r="K35" s="31"/>
      <c r="L35" s="123">
        <v>0</v>
      </c>
      <c r="M35" s="123">
        <v>0</v>
      </c>
      <c r="N35" s="179"/>
      <c r="O35" s="123">
        <v>0</v>
      </c>
      <c r="P35" s="123">
        <v>0</v>
      </c>
      <c r="Q35" s="31"/>
      <c r="R35" s="123">
        <v>0</v>
      </c>
      <c r="S35" s="123">
        <v>0</v>
      </c>
      <c r="T35" s="123">
        <v>0</v>
      </c>
      <c r="U35" s="31"/>
      <c r="V35" s="123">
        <v>0</v>
      </c>
      <c r="W35" s="123"/>
      <c r="X35" s="31"/>
      <c r="Y35" s="123">
        <v>0</v>
      </c>
      <c r="Z35" s="123">
        <v>0</v>
      </c>
      <c r="AA35" s="123">
        <v>0</v>
      </c>
      <c r="AB35" s="31"/>
      <c r="AC35" s="123">
        <f t="shared" si="0"/>
        <v>1113</v>
      </c>
      <c r="AD35" s="31"/>
      <c r="AE35" s="283">
        <f t="shared" si="1"/>
        <v>1113</v>
      </c>
      <c r="AF35" s="283">
        <f t="shared" si="2"/>
        <v>0</v>
      </c>
      <c r="AG35" s="283">
        <f t="shared" si="3"/>
        <v>1113</v>
      </c>
      <c r="AH35" s="283">
        <f t="shared" si="4"/>
        <v>0</v>
      </c>
      <c r="AI35" s="283">
        <f t="shared" si="5"/>
        <v>0</v>
      </c>
    </row>
    <row r="36" spans="1:35" x14ac:dyDescent="0.2">
      <c r="A36" s="380" t="s">
        <v>353</v>
      </c>
      <c r="B36" s="456" t="s">
        <v>383</v>
      </c>
      <c r="C36" s="28">
        <v>1700</v>
      </c>
      <c r="D36" s="27" t="s">
        <v>127</v>
      </c>
      <c r="E36" s="26" t="s">
        <v>3</v>
      </c>
      <c r="F36" s="25">
        <v>9</v>
      </c>
      <c r="G36" s="163"/>
      <c r="H36" s="123">
        <v>450</v>
      </c>
      <c r="I36" s="123">
        <v>0</v>
      </c>
      <c r="J36" s="123">
        <v>450</v>
      </c>
      <c r="K36" s="31"/>
      <c r="L36" s="123">
        <v>0</v>
      </c>
      <c r="M36" s="123">
        <v>0</v>
      </c>
      <c r="N36" s="179"/>
      <c r="O36" s="123">
        <v>0</v>
      </c>
      <c r="P36" s="123">
        <v>0</v>
      </c>
      <c r="Q36" s="31"/>
      <c r="R36" s="123">
        <v>0</v>
      </c>
      <c r="S36" s="123">
        <v>0</v>
      </c>
      <c r="T36" s="123">
        <v>0</v>
      </c>
      <c r="U36" s="31"/>
      <c r="V36" s="123">
        <v>0</v>
      </c>
      <c r="W36" s="123"/>
      <c r="X36" s="31"/>
      <c r="Y36" s="123">
        <v>0</v>
      </c>
      <c r="Z36" s="123">
        <v>0</v>
      </c>
      <c r="AA36" s="123">
        <v>0</v>
      </c>
      <c r="AB36" s="31"/>
      <c r="AC36" s="123">
        <f t="shared" si="0"/>
        <v>450</v>
      </c>
      <c r="AD36" s="31"/>
      <c r="AE36" s="283">
        <f t="shared" si="1"/>
        <v>450</v>
      </c>
      <c r="AF36" s="283">
        <f t="shared" si="2"/>
        <v>0</v>
      </c>
      <c r="AG36" s="283">
        <f t="shared" si="3"/>
        <v>450</v>
      </c>
      <c r="AH36" s="283">
        <f t="shared" si="4"/>
        <v>0</v>
      </c>
      <c r="AI36" s="283">
        <f t="shared" si="5"/>
        <v>0</v>
      </c>
    </row>
    <row r="37" spans="1:35" x14ac:dyDescent="0.2">
      <c r="A37" s="380" t="s">
        <v>384</v>
      </c>
      <c r="B37" s="456" t="s">
        <v>385</v>
      </c>
      <c r="C37" s="28">
        <v>1720</v>
      </c>
      <c r="D37" s="27" t="s">
        <v>126</v>
      </c>
      <c r="E37" s="26" t="s">
        <v>6</v>
      </c>
      <c r="F37" s="25">
        <v>4</v>
      </c>
      <c r="G37" s="163"/>
      <c r="H37" s="123">
        <v>17434</v>
      </c>
      <c r="I37" s="123">
        <v>0</v>
      </c>
      <c r="J37" s="123">
        <v>17434</v>
      </c>
      <c r="K37" s="31"/>
      <c r="L37" s="123">
        <v>115</v>
      </c>
      <c r="M37" s="123">
        <v>0</v>
      </c>
      <c r="N37" s="179"/>
      <c r="O37" s="123">
        <v>0</v>
      </c>
      <c r="P37" s="123">
        <v>0</v>
      </c>
      <c r="Q37" s="31"/>
      <c r="R37" s="123">
        <v>10682</v>
      </c>
      <c r="S37" s="123">
        <v>0</v>
      </c>
      <c r="T37" s="123">
        <v>10682</v>
      </c>
      <c r="U37" s="31"/>
      <c r="V37" s="123">
        <v>0</v>
      </c>
      <c r="W37" s="123"/>
      <c r="X37" s="31"/>
      <c r="Y37" s="123">
        <v>0</v>
      </c>
      <c r="Z37" s="123">
        <v>0</v>
      </c>
      <c r="AA37" s="123">
        <v>0</v>
      </c>
      <c r="AB37" s="31"/>
      <c r="AC37" s="123">
        <f t="shared" si="0"/>
        <v>28231</v>
      </c>
      <c r="AD37" s="31"/>
      <c r="AE37" s="283">
        <f t="shared" si="1"/>
        <v>28116</v>
      </c>
      <c r="AF37" s="283">
        <f t="shared" si="2"/>
        <v>0</v>
      </c>
      <c r="AG37" s="283">
        <f t="shared" si="3"/>
        <v>28116</v>
      </c>
      <c r="AH37" s="283">
        <f t="shared" si="4"/>
        <v>115</v>
      </c>
      <c r="AI37" s="283">
        <f t="shared" si="5"/>
        <v>0</v>
      </c>
    </row>
    <row r="38" spans="1:35" x14ac:dyDescent="0.2">
      <c r="A38" s="380" t="s">
        <v>349</v>
      </c>
      <c r="B38" s="456" t="s">
        <v>386</v>
      </c>
      <c r="C38" s="28">
        <v>1730</v>
      </c>
      <c r="D38" s="27" t="s">
        <v>125</v>
      </c>
      <c r="E38" s="26" t="s">
        <v>11</v>
      </c>
      <c r="F38" s="25">
        <v>4</v>
      </c>
      <c r="G38" s="163"/>
      <c r="H38" s="123">
        <v>7388</v>
      </c>
      <c r="I38" s="123">
        <v>0</v>
      </c>
      <c r="J38" s="123">
        <v>7388</v>
      </c>
      <c r="K38" s="31"/>
      <c r="L38" s="123">
        <v>218</v>
      </c>
      <c r="M38" s="123">
        <v>157</v>
      </c>
      <c r="N38" s="179"/>
      <c r="O38" s="123">
        <v>0</v>
      </c>
      <c r="P38" s="123">
        <v>0</v>
      </c>
      <c r="Q38" s="31"/>
      <c r="R38" s="123">
        <v>2958</v>
      </c>
      <c r="S38" s="123">
        <v>2</v>
      </c>
      <c r="T38" s="123">
        <v>2956</v>
      </c>
      <c r="U38" s="31"/>
      <c r="V38" s="123">
        <v>0</v>
      </c>
      <c r="W38" s="123">
        <v>0</v>
      </c>
      <c r="X38" s="31"/>
      <c r="Y38" s="123">
        <v>1098.1400000000001</v>
      </c>
      <c r="Z38" s="123">
        <v>128.24000000000012</v>
      </c>
      <c r="AA38" s="123">
        <v>969.9</v>
      </c>
      <c r="AB38" s="31"/>
      <c r="AC38" s="123">
        <f t="shared" si="0"/>
        <v>11688.9</v>
      </c>
      <c r="AD38" s="31"/>
      <c r="AE38" s="283">
        <f t="shared" si="1"/>
        <v>11444.14</v>
      </c>
      <c r="AF38" s="283">
        <f t="shared" si="2"/>
        <v>130.24000000000012</v>
      </c>
      <c r="AG38" s="283">
        <f t="shared" si="3"/>
        <v>11313.9</v>
      </c>
      <c r="AH38" s="283">
        <f t="shared" si="4"/>
        <v>218</v>
      </c>
      <c r="AI38" s="283">
        <f t="shared" si="5"/>
        <v>157</v>
      </c>
    </row>
    <row r="39" spans="1:35" x14ac:dyDescent="0.2">
      <c r="A39" s="380" t="s">
        <v>353</v>
      </c>
      <c r="B39" s="456" t="s">
        <v>387</v>
      </c>
      <c r="C39" s="28">
        <v>1750</v>
      </c>
      <c r="D39" s="27" t="s">
        <v>124</v>
      </c>
      <c r="E39" s="26" t="s">
        <v>3</v>
      </c>
      <c r="F39" s="25">
        <v>10</v>
      </c>
      <c r="G39" s="163"/>
      <c r="H39" s="123">
        <v>1323</v>
      </c>
      <c r="I39" s="123">
        <v>0</v>
      </c>
      <c r="J39" s="123">
        <v>1323</v>
      </c>
      <c r="K39" s="31"/>
      <c r="L39" s="123">
        <v>0</v>
      </c>
      <c r="M39" s="123">
        <v>0</v>
      </c>
      <c r="N39" s="179"/>
      <c r="O39" s="123">
        <v>0</v>
      </c>
      <c r="P39" s="123">
        <v>0</v>
      </c>
      <c r="Q39" s="31"/>
      <c r="R39" s="123">
        <v>0</v>
      </c>
      <c r="S39" s="123">
        <v>0</v>
      </c>
      <c r="T39" s="123">
        <v>0</v>
      </c>
      <c r="U39" s="31"/>
      <c r="V39" s="123">
        <v>0</v>
      </c>
      <c r="W39" s="123"/>
      <c r="X39" s="31"/>
      <c r="Y39" s="123">
        <v>0</v>
      </c>
      <c r="Z39" s="123">
        <v>0</v>
      </c>
      <c r="AA39" s="123">
        <v>0</v>
      </c>
      <c r="AB39" s="31"/>
      <c r="AC39" s="123">
        <f t="shared" si="0"/>
        <v>1323</v>
      </c>
      <c r="AD39" s="31"/>
      <c r="AE39" s="283">
        <f t="shared" si="1"/>
        <v>1323</v>
      </c>
      <c r="AF39" s="283">
        <f t="shared" si="2"/>
        <v>0</v>
      </c>
      <c r="AG39" s="283">
        <f t="shared" si="3"/>
        <v>1323</v>
      </c>
      <c r="AH39" s="283">
        <f t="shared" si="4"/>
        <v>0</v>
      </c>
      <c r="AI39" s="283">
        <f t="shared" si="5"/>
        <v>0</v>
      </c>
    </row>
    <row r="40" spans="1:35" x14ac:dyDescent="0.2">
      <c r="A40" s="380" t="s">
        <v>358</v>
      </c>
      <c r="B40" s="456" t="s">
        <v>388</v>
      </c>
      <c r="C40" s="28">
        <v>1800</v>
      </c>
      <c r="D40" s="27" t="s">
        <v>123</v>
      </c>
      <c r="E40" s="26" t="s">
        <v>11</v>
      </c>
      <c r="F40" s="25">
        <v>4</v>
      </c>
      <c r="G40" s="163"/>
      <c r="H40" s="123">
        <v>13014.52</v>
      </c>
      <c r="I40" s="123">
        <v>5860.02</v>
      </c>
      <c r="J40" s="123">
        <v>7154.5</v>
      </c>
      <c r="K40" s="31"/>
      <c r="L40" s="123">
        <v>370.7</v>
      </c>
      <c r="M40" s="123">
        <v>724</v>
      </c>
      <c r="N40" s="179"/>
      <c r="O40" s="123">
        <v>0</v>
      </c>
      <c r="P40" s="123">
        <v>0</v>
      </c>
      <c r="Q40" s="31"/>
      <c r="R40" s="123">
        <v>458.06</v>
      </c>
      <c r="S40" s="123">
        <v>0</v>
      </c>
      <c r="T40" s="123">
        <v>458.06</v>
      </c>
      <c r="U40" s="31"/>
      <c r="V40" s="123">
        <v>0</v>
      </c>
      <c r="W40" s="123">
        <v>0</v>
      </c>
      <c r="X40" s="31"/>
      <c r="Y40" s="123">
        <v>2054</v>
      </c>
      <c r="Z40" s="123">
        <v>0</v>
      </c>
      <c r="AA40" s="123">
        <v>2054</v>
      </c>
      <c r="AB40" s="31"/>
      <c r="AC40" s="123">
        <f t="shared" si="0"/>
        <v>10761.26</v>
      </c>
      <c r="AD40" s="31"/>
      <c r="AE40" s="283">
        <f t="shared" si="1"/>
        <v>15526.58</v>
      </c>
      <c r="AF40" s="283">
        <f t="shared" si="2"/>
        <v>5860.02</v>
      </c>
      <c r="AG40" s="283">
        <f t="shared" si="3"/>
        <v>9666.5600000000013</v>
      </c>
      <c r="AH40" s="283">
        <f t="shared" si="4"/>
        <v>370.7</v>
      </c>
      <c r="AI40" s="283">
        <f t="shared" si="5"/>
        <v>724</v>
      </c>
    </row>
    <row r="41" spans="1:35" x14ac:dyDescent="0.2">
      <c r="A41" s="380" t="s">
        <v>341</v>
      </c>
      <c r="B41" s="456" t="s">
        <v>389</v>
      </c>
      <c r="C41" s="28">
        <v>1860</v>
      </c>
      <c r="D41" s="27" t="s">
        <v>122</v>
      </c>
      <c r="E41" s="26" t="s">
        <v>3</v>
      </c>
      <c r="F41" s="25">
        <v>8</v>
      </c>
      <c r="G41" s="163"/>
      <c r="H41" s="123">
        <v>0</v>
      </c>
      <c r="I41" s="123">
        <v>0</v>
      </c>
      <c r="J41" s="123">
        <v>0</v>
      </c>
      <c r="K41" s="31"/>
      <c r="L41" s="123">
        <v>0</v>
      </c>
      <c r="M41" s="123">
        <v>0</v>
      </c>
      <c r="N41" s="179"/>
      <c r="O41" s="123">
        <v>0</v>
      </c>
      <c r="P41" s="123">
        <v>0</v>
      </c>
      <c r="Q41" s="31"/>
      <c r="R41" s="123">
        <v>67</v>
      </c>
      <c r="S41" s="123">
        <v>0</v>
      </c>
      <c r="T41" s="123">
        <v>67</v>
      </c>
      <c r="U41" s="31"/>
      <c r="V41" s="123">
        <v>0</v>
      </c>
      <c r="W41" s="123"/>
      <c r="X41" s="31"/>
      <c r="Y41" s="123">
        <v>0</v>
      </c>
      <c r="Z41" s="123">
        <v>0</v>
      </c>
      <c r="AA41" s="123">
        <v>0</v>
      </c>
      <c r="AB41" s="31"/>
      <c r="AC41" s="123">
        <f t="shared" si="0"/>
        <v>67</v>
      </c>
      <c r="AD41" s="31"/>
      <c r="AE41" s="283">
        <f t="shared" si="1"/>
        <v>67</v>
      </c>
      <c r="AF41" s="283">
        <f t="shared" si="2"/>
        <v>0</v>
      </c>
      <c r="AG41" s="283">
        <f t="shared" si="3"/>
        <v>67</v>
      </c>
      <c r="AH41" s="283">
        <f t="shared" si="4"/>
        <v>0</v>
      </c>
      <c r="AI41" s="283">
        <f t="shared" si="5"/>
        <v>0</v>
      </c>
    </row>
    <row r="42" spans="1:35" x14ac:dyDescent="0.2">
      <c r="A42" s="380" t="s">
        <v>362</v>
      </c>
      <c r="B42" s="456" t="s">
        <v>390</v>
      </c>
      <c r="C42" s="28">
        <v>2000</v>
      </c>
      <c r="D42" s="27" t="s">
        <v>121</v>
      </c>
      <c r="E42" s="26" t="s">
        <v>3</v>
      </c>
      <c r="F42" s="25">
        <v>9</v>
      </c>
      <c r="G42" s="163"/>
      <c r="H42" s="123">
        <v>700</v>
      </c>
      <c r="I42" s="123">
        <v>0</v>
      </c>
      <c r="J42" s="123">
        <v>700</v>
      </c>
      <c r="K42" s="31"/>
      <c r="L42" s="123">
        <v>10.6</v>
      </c>
      <c r="M42" s="123">
        <v>0</v>
      </c>
      <c r="N42" s="179"/>
      <c r="O42" s="123">
        <v>0</v>
      </c>
      <c r="P42" s="123">
        <v>0</v>
      </c>
      <c r="Q42" s="31"/>
      <c r="R42" s="123">
        <v>0</v>
      </c>
      <c r="S42" s="123">
        <v>0</v>
      </c>
      <c r="T42" s="123">
        <v>0</v>
      </c>
      <c r="U42" s="31"/>
      <c r="V42" s="123">
        <v>0</v>
      </c>
      <c r="W42" s="123">
        <v>0</v>
      </c>
      <c r="X42" s="31"/>
      <c r="Y42" s="123">
        <v>0</v>
      </c>
      <c r="Z42" s="123">
        <v>0</v>
      </c>
      <c r="AA42" s="123">
        <v>0</v>
      </c>
      <c r="AB42" s="31"/>
      <c r="AC42" s="123">
        <f t="shared" si="0"/>
        <v>710.6</v>
      </c>
      <c r="AD42" s="31"/>
      <c r="AE42" s="283">
        <f t="shared" si="1"/>
        <v>700</v>
      </c>
      <c r="AF42" s="283">
        <f t="shared" si="2"/>
        <v>0</v>
      </c>
      <c r="AG42" s="283">
        <f t="shared" si="3"/>
        <v>700</v>
      </c>
      <c r="AH42" s="283">
        <f t="shared" si="4"/>
        <v>10.6</v>
      </c>
      <c r="AI42" s="283">
        <f t="shared" si="5"/>
        <v>0</v>
      </c>
    </row>
    <row r="43" spans="1:35" x14ac:dyDescent="0.2">
      <c r="A43" s="380" t="s">
        <v>356</v>
      </c>
      <c r="B43" s="456" t="s">
        <v>368</v>
      </c>
      <c r="C43" s="28">
        <v>2060</v>
      </c>
      <c r="D43" s="27" t="s">
        <v>120</v>
      </c>
      <c r="E43" s="26" t="s">
        <v>3</v>
      </c>
      <c r="F43" s="25">
        <v>10</v>
      </c>
      <c r="G43" s="163"/>
      <c r="H43" s="123">
        <v>1229.18</v>
      </c>
      <c r="I43" s="123">
        <v>0</v>
      </c>
      <c r="J43" s="123">
        <v>1229.18</v>
      </c>
      <c r="K43" s="31"/>
      <c r="L43" s="123">
        <v>30.37</v>
      </c>
      <c r="M43" s="123">
        <v>0</v>
      </c>
      <c r="N43" s="179"/>
      <c r="O43" s="123">
        <v>2</v>
      </c>
      <c r="P43" s="123">
        <v>0</v>
      </c>
      <c r="Q43" s="31"/>
      <c r="R43" s="123">
        <v>1648</v>
      </c>
      <c r="S43" s="123">
        <v>0</v>
      </c>
      <c r="T43" s="123">
        <v>1648</v>
      </c>
      <c r="U43" s="31"/>
      <c r="V43" s="123">
        <v>0</v>
      </c>
      <c r="W43" s="123"/>
      <c r="X43" s="31"/>
      <c r="Y43" s="123">
        <v>0</v>
      </c>
      <c r="Z43" s="123">
        <v>0</v>
      </c>
      <c r="AA43" s="123">
        <v>0</v>
      </c>
      <c r="AB43" s="31"/>
      <c r="AC43" s="123">
        <f t="shared" si="0"/>
        <v>2909.55</v>
      </c>
      <c r="AD43" s="31"/>
      <c r="AE43" s="283">
        <f t="shared" si="1"/>
        <v>2877.1800000000003</v>
      </c>
      <c r="AF43" s="283">
        <f t="shared" si="2"/>
        <v>0</v>
      </c>
      <c r="AG43" s="283">
        <f t="shared" si="3"/>
        <v>2877.1800000000003</v>
      </c>
      <c r="AH43" s="283">
        <f t="shared" si="4"/>
        <v>32.370000000000005</v>
      </c>
      <c r="AI43" s="283">
        <f t="shared" si="5"/>
        <v>0</v>
      </c>
    </row>
    <row r="44" spans="1:35" x14ac:dyDescent="0.2">
      <c r="A44" s="380" t="s">
        <v>353</v>
      </c>
      <c r="B44" s="456" t="s">
        <v>391</v>
      </c>
      <c r="C44" s="28">
        <v>2150</v>
      </c>
      <c r="D44" s="27" t="s">
        <v>119</v>
      </c>
      <c r="E44" s="26" t="s">
        <v>3</v>
      </c>
      <c r="F44" s="25">
        <v>9</v>
      </c>
      <c r="G44" s="163"/>
      <c r="H44" s="123">
        <v>2000</v>
      </c>
      <c r="I44" s="123">
        <v>0</v>
      </c>
      <c r="J44" s="123">
        <v>2000</v>
      </c>
      <c r="K44" s="31"/>
      <c r="L44" s="123">
        <v>0</v>
      </c>
      <c r="M44" s="123">
        <v>0</v>
      </c>
      <c r="N44" s="179"/>
      <c r="O44" s="123">
        <v>520</v>
      </c>
      <c r="P44" s="123">
        <v>0</v>
      </c>
      <c r="Q44" s="31"/>
      <c r="R44" s="123">
        <v>1250</v>
      </c>
      <c r="S44" s="123">
        <v>0</v>
      </c>
      <c r="T44" s="123">
        <v>1250</v>
      </c>
      <c r="U44" s="31"/>
      <c r="V44" s="123">
        <v>0</v>
      </c>
      <c r="W44" s="123"/>
      <c r="X44" s="31"/>
      <c r="Y44" s="123">
        <v>0</v>
      </c>
      <c r="Z44" s="123">
        <v>0</v>
      </c>
      <c r="AA44" s="123">
        <v>0</v>
      </c>
      <c r="AB44" s="31"/>
      <c r="AC44" s="123">
        <f t="shared" si="0"/>
        <v>3770</v>
      </c>
      <c r="AD44" s="31"/>
      <c r="AE44" s="283">
        <f t="shared" si="1"/>
        <v>3250</v>
      </c>
      <c r="AF44" s="283">
        <f t="shared" si="2"/>
        <v>0</v>
      </c>
      <c r="AG44" s="283">
        <f t="shared" si="3"/>
        <v>3250</v>
      </c>
      <c r="AH44" s="283">
        <f t="shared" si="4"/>
        <v>520</v>
      </c>
      <c r="AI44" s="283">
        <f t="shared" si="5"/>
        <v>0</v>
      </c>
    </row>
    <row r="45" spans="1:35" x14ac:dyDescent="0.2">
      <c r="A45" s="380" t="s">
        <v>362</v>
      </c>
      <c r="B45" s="456" t="s">
        <v>392</v>
      </c>
      <c r="C45" s="28">
        <v>2200</v>
      </c>
      <c r="D45" s="27" t="s">
        <v>118</v>
      </c>
      <c r="E45" s="26" t="s">
        <v>3</v>
      </c>
      <c r="F45" s="25">
        <v>10</v>
      </c>
      <c r="G45" s="163"/>
      <c r="H45" s="123">
        <v>1743</v>
      </c>
      <c r="I45" s="123">
        <v>0</v>
      </c>
      <c r="J45" s="123">
        <v>1743</v>
      </c>
      <c r="K45" s="31"/>
      <c r="L45" s="123">
        <v>180</v>
      </c>
      <c r="M45" s="123">
        <v>0</v>
      </c>
      <c r="N45" s="179"/>
      <c r="O45" s="123">
        <v>0</v>
      </c>
      <c r="P45" s="123">
        <v>0</v>
      </c>
      <c r="Q45" s="31"/>
      <c r="R45" s="123">
        <v>1841.36</v>
      </c>
      <c r="S45" s="123">
        <v>0</v>
      </c>
      <c r="T45" s="123">
        <v>1841.36</v>
      </c>
      <c r="U45" s="31"/>
      <c r="V45" s="123">
        <v>0</v>
      </c>
      <c r="W45" s="123">
        <v>0</v>
      </c>
      <c r="X45" s="31"/>
      <c r="Y45" s="123">
        <v>0</v>
      </c>
      <c r="Z45" s="123">
        <v>0</v>
      </c>
      <c r="AA45" s="123">
        <v>0</v>
      </c>
      <c r="AB45" s="31"/>
      <c r="AC45" s="123">
        <f t="shared" si="0"/>
        <v>3764.3599999999997</v>
      </c>
      <c r="AD45" s="31"/>
      <c r="AE45" s="283">
        <f t="shared" si="1"/>
        <v>3584.3599999999997</v>
      </c>
      <c r="AF45" s="283">
        <f t="shared" si="2"/>
        <v>0</v>
      </c>
      <c r="AG45" s="283">
        <f t="shared" si="3"/>
        <v>3584.3599999999997</v>
      </c>
      <c r="AH45" s="283">
        <f t="shared" si="4"/>
        <v>180</v>
      </c>
      <c r="AI45" s="283">
        <f t="shared" si="5"/>
        <v>0</v>
      </c>
    </row>
    <row r="46" spans="1:35" x14ac:dyDescent="0.2">
      <c r="A46" s="380" t="s">
        <v>341</v>
      </c>
      <c r="B46" s="456" t="s">
        <v>393</v>
      </c>
      <c r="C46" s="28">
        <v>2310</v>
      </c>
      <c r="D46" s="27" t="s">
        <v>117</v>
      </c>
      <c r="E46" s="26" t="s">
        <v>3</v>
      </c>
      <c r="F46" s="25">
        <v>11</v>
      </c>
      <c r="G46" s="163"/>
      <c r="H46" s="123">
        <v>2095.98</v>
      </c>
      <c r="I46" s="123">
        <v>0</v>
      </c>
      <c r="J46" s="123">
        <v>2095.98</v>
      </c>
      <c r="K46" s="31"/>
      <c r="L46" s="123">
        <v>126.4</v>
      </c>
      <c r="M46" s="123">
        <v>24.51</v>
      </c>
      <c r="N46" s="179"/>
      <c r="O46" s="123">
        <v>0</v>
      </c>
      <c r="P46" s="123">
        <v>0</v>
      </c>
      <c r="Q46" s="31"/>
      <c r="R46" s="123">
        <v>0</v>
      </c>
      <c r="S46" s="123">
        <v>0</v>
      </c>
      <c r="T46" s="123">
        <v>0</v>
      </c>
      <c r="U46" s="31"/>
      <c r="V46" s="123">
        <v>0</v>
      </c>
      <c r="W46" s="123"/>
      <c r="X46" s="31"/>
      <c r="Y46" s="123">
        <v>0</v>
      </c>
      <c r="Z46" s="123">
        <v>0</v>
      </c>
      <c r="AA46" s="123">
        <v>0</v>
      </c>
      <c r="AB46" s="31"/>
      <c r="AC46" s="123">
        <f t="shared" si="0"/>
        <v>2246.8900000000003</v>
      </c>
      <c r="AD46" s="31"/>
      <c r="AE46" s="283">
        <f t="shared" si="1"/>
        <v>2095.98</v>
      </c>
      <c r="AF46" s="283">
        <f t="shared" si="2"/>
        <v>0</v>
      </c>
      <c r="AG46" s="283">
        <f t="shared" si="3"/>
        <v>2095.98</v>
      </c>
      <c r="AH46" s="283">
        <f t="shared" si="4"/>
        <v>126.4</v>
      </c>
      <c r="AI46" s="283">
        <f t="shared" si="5"/>
        <v>24.51</v>
      </c>
    </row>
    <row r="47" spans="1:35" x14ac:dyDescent="0.2">
      <c r="A47" s="380" t="s">
        <v>353</v>
      </c>
      <c r="B47" s="456" t="s">
        <v>394</v>
      </c>
      <c r="C47" s="28">
        <v>2350</v>
      </c>
      <c r="D47" s="27" t="s">
        <v>116</v>
      </c>
      <c r="E47" s="26" t="s">
        <v>3</v>
      </c>
      <c r="F47" s="25">
        <v>11</v>
      </c>
      <c r="G47" s="163"/>
      <c r="H47" s="123">
        <v>2527</v>
      </c>
      <c r="I47" s="123">
        <v>0</v>
      </c>
      <c r="J47" s="123">
        <v>2527</v>
      </c>
      <c r="K47" s="31"/>
      <c r="L47" s="123">
        <v>135</v>
      </c>
      <c r="M47" s="123">
        <v>0</v>
      </c>
      <c r="N47" s="179"/>
      <c r="O47" s="123">
        <v>0</v>
      </c>
      <c r="P47" s="123">
        <v>4.5999999999999996</v>
      </c>
      <c r="Q47" s="31"/>
      <c r="R47" s="123">
        <v>25.41</v>
      </c>
      <c r="S47" s="123">
        <v>0</v>
      </c>
      <c r="T47" s="123">
        <v>25.41</v>
      </c>
      <c r="U47" s="31"/>
      <c r="V47" s="123">
        <v>0</v>
      </c>
      <c r="W47" s="123"/>
      <c r="X47" s="31"/>
      <c r="Y47" s="123">
        <v>0</v>
      </c>
      <c r="Z47" s="123">
        <v>0</v>
      </c>
      <c r="AA47" s="123">
        <v>0</v>
      </c>
      <c r="AB47" s="31"/>
      <c r="AC47" s="123">
        <f t="shared" si="0"/>
        <v>2692.0099999999998</v>
      </c>
      <c r="AD47" s="31"/>
      <c r="AE47" s="283">
        <f t="shared" si="1"/>
        <v>2552.41</v>
      </c>
      <c r="AF47" s="283">
        <f t="shared" si="2"/>
        <v>0</v>
      </c>
      <c r="AG47" s="283">
        <f t="shared" si="3"/>
        <v>2552.41</v>
      </c>
      <c r="AH47" s="283">
        <f t="shared" si="4"/>
        <v>135</v>
      </c>
      <c r="AI47" s="283">
        <f t="shared" si="5"/>
        <v>4.5999999999999996</v>
      </c>
    </row>
    <row r="48" spans="1:35" x14ac:dyDescent="0.2">
      <c r="A48" s="380" t="s">
        <v>341</v>
      </c>
      <c r="B48" s="456" t="s">
        <v>389</v>
      </c>
      <c r="C48" s="28">
        <v>2500</v>
      </c>
      <c r="D48" s="27" t="s">
        <v>115</v>
      </c>
      <c r="E48" s="26" t="s">
        <v>3</v>
      </c>
      <c r="F48" s="25">
        <v>4</v>
      </c>
      <c r="G48" s="163"/>
      <c r="H48" s="123">
        <v>2765</v>
      </c>
      <c r="I48" s="123">
        <v>0</v>
      </c>
      <c r="J48" s="123">
        <v>2765</v>
      </c>
      <c r="K48" s="31"/>
      <c r="L48" s="123">
        <v>0</v>
      </c>
      <c r="M48" s="123">
        <v>0</v>
      </c>
      <c r="N48" s="179"/>
      <c r="O48" s="123">
        <v>0</v>
      </c>
      <c r="P48" s="123">
        <v>0</v>
      </c>
      <c r="Q48" s="31"/>
      <c r="R48" s="123">
        <v>92</v>
      </c>
      <c r="S48" s="123">
        <v>0</v>
      </c>
      <c r="T48" s="123">
        <v>92</v>
      </c>
      <c r="U48" s="31"/>
      <c r="V48" s="123">
        <v>0</v>
      </c>
      <c r="W48" s="123"/>
      <c r="X48" s="31"/>
      <c r="Y48" s="123">
        <v>0</v>
      </c>
      <c r="Z48" s="123">
        <v>0</v>
      </c>
      <c r="AA48" s="123">
        <v>0</v>
      </c>
      <c r="AB48" s="31"/>
      <c r="AC48" s="123">
        <f t="shared" si="0"/>
        <v>2857</v>
      </c>
      <c r="AD48" s="31"/>
      <c r="AE48" s="283">
        <f t="shared" si="1"/>
        <v>2857</v>
      </c>
      <c r="AF48" s="283">
        <f t="shared" si="2"/>
        <v>0</v>
      </c>
      <c r="AG48" s="283">
        <f t="shared" si="3"/>
        <v>2857</v>
      </c>
      <c r="AH48" s="283">
        <f t="shared" si="4"/>
        <v>0</v>
      </c>
      <c r="AI48" s="283">
        <f t="shared" si="5"/>
        <v>0</v>
      </c>
    </row>
    <row r="49" spans="1:35" x14ac:dyDescent="0.2">
      <c r="A49" s="380" t="s">
        <v>353</v>
      </c>
      <c r="B49" s="456" t="s">
        <v>395</v>
      </c>
      <c r="C49" s="28">
        <v>2600</v>
      </c>
      <c r="D49" s="27" t="s">
        <v>114</v>
      </c>
      <c r="E49" s="26" t="s">
        <v>3</v>
      </c>
      <c r="F49" s="25">
        <v>4</v>
      </c>
      <c r="G49" s="163"/>
      <c r="H49" s="123">
        <v>11735</v>
      </c>
      <c r="I49" s="123">
        <v>0</v>
      </c>
      <c r="J49" s="123">
        <v>11735</v>
      </c>
      <c r="K49" s="31"/>
      <c r="L49" s="123">
        <v>274</v>
      </c>
      <c r="M49" s="123">
        <v>0</v>
      </c>
      <c r="N49" s="179"/>
      <c r="O49" s="123">
        <v>0</v>
      </c>
      <c r="P49" s="123">
        <v>0</v>
      </c>
      <c r="Q49" s="31"/>
      <c r="R49" s="123">
        <v>2970</v>
      </c>
      <c r="S49" s="123">
        <v>0</v>
      </c>
      <c r="T49" s="123">
        <v>2970</v>
      </c>
      <c r="U49" s="31"/>
      <c r="V49" s="123">
        <v>0</v>
      </c>
      <c r="W49" s="123">
        <v>0</v>
      </c>
      <c r="X49" s="31"/>
      <c r="Y49" s="123">
        <v>499</v>
      </c>
      <c r="Z49" s="123">
        <v>1</v>
      </c>
      <c r="AA49" s="123">
        <v>498</v>
      </c>
      <c r="AB49" s="31"/>
      <c r="AC49" s="123">
        <f t="shared" si="0"/>
        <v>15477</v>
      </c>
      <c r="AD49" s="31"/>
      <c r="AE49" s="283">
        <f t="shared" si="1"/>
        <v>15204</v>
      </c>
      <c r="AF49" s="283">
        <f t="shared" si="2"/>
        <v>1</v>
      </c>
      <c r="AG49" s="283">
        <f t="shared" si="3"/>
        <v>15203</v>
      </c>
      <c r="AH49" s="283">
        <f t="shared" si="4"/>
        <v>274</v>
      </c>
      <c r="AI49" s="283">
        <f t="shared" si="5"/>
        <v>0</v>
      </c>
    </row>
    <row r="50" spans="1:35" x14ac:dyDescent="0.2">
      <c r="A50" s="380" t="s">
        <v>384</v>
      </c>
      <c r="B50" s="456" t="s">
        <v>396</v>
      </c>
      <c r="C50" s="28">
        <v>2700</v>
      </c>
      <c r="D50" s="27" t="s">
        <v>113</v>
      </c>
      <c r="E50" s="26" t="s">
        <v>11</v>
      </c>
      <c r="F50" s="25">
        <v>10</v>
      </c>
      <c r="G50" s="163"/>
      <c r="H50" s="123">
        <v>1223.1199999999999</v>
      </c>
      <c r="I50" s="123">
        <v>0</v>
      </c>
      <c r="J50" s="123">
        <v>1223.1199999999999</v>
      </c>
      <c r="K50" s="31"/>
      <c r="L50" s="123">
        <v>75.260000000000005</v>
      </c>
      <c r="M50" s="123">
        <v>0</v>
      </c>
      <c r="N50" s="179"/>
      <c r="O50" s="123">
        <v>0</v>
      </c>
      <c r="P50" s="123">
        <v>0</v>
      </c>
      <c r="Q50" s="31"/>
      <c r="R50" s="123">
        <v>799</v>
      </c>
      <c r="S50" s="123">
        <v>0</v>
      </c>
      <c r="T50" s="123">
        <v>799</v>
      </c>
      <c r="U50" s="31"/>
      <c r="V50" s="123">
        <v>0</v>
      </c>
      <c r="W50" s="123">
        <v>0</v>
      </c>
      <c r="X50" s="31"/>
      <c r="Y50" s="123">
        <v>160.54</v>
      </c>
      <c r="Z50" s="123">
        <v>0</v>
      </c>
      <c r="AA50" s="123">
        <v>160.54</v>
      </c>
      <c r="AB50" s="31"/>
      <c r="AC50" s="123">
        <f t="shared" si="0"/>
        <v>2257.92</v>
      </c>
      <c r="AD50" s="31"/>
      <c r="AE50" s="283">
        <f t="shared" si="1"/>
        <v>2182.66</v>
      </c>
      <c r="AF50" s="283">
        <f t="shared" si="2"/>
        <v>0</v>
      </c>
      <c r="AG50" s="283">
        <f t="shared" si="3"/>
        <v>2182.66</v>
      </c>
      <c r="AH50" s="283">
        <f t="shared" si="4"/>
        <v>75.260000000000005</v>
      </c>
      <c r="AI50" s="283">
        <f t="shared" si="5"/>
        <v>0</v>
      </c>
    </row>
    <row r="51" spans="1:35" x14ac:dyDescent="0.2">
      <c r="A51" s="380" t="s">
        <v>356</v>
      </c>
      <c r="B51" s="456" t="s">
        <v>397</v>
      </c>
      <c r="C51" s="28">
        <v>2750</v>
      </c>
      <c r="D51" s="27" t="s">
        <v>112</v>
      </c>
      <c r="E51" s="26" t="s">
        <v>3</v>
      </c>
      <c r="F51" s="25">
        <v>4</v>
      </c>
      <c r="G51" s="163"/>
      <c r="H51" s="123">
        <v>6538</v>
      </c>
      <c r="I51" s="123">
        <v>0</v>
      </c>
      <c r="J51" s="123">
        <v>6538</v>
      </c>
      <c r="K51" s="31"/>
      <c r="L51" s="123">
        <v>484.95</v>
      </c>
      <c r="M51" s="123">
        <v>2.08</v>
      </c>
      <c r="N51" s="179"/>
      <c r="O51" s="123">
        <v>0</v>
      </c>
      <c r="P51" s="123">
        <v>0</v>
      </c>
      <c r="Q51" s="31"/>
      <c r="R51" s="123">
        <v>2244.94</v>
      </c>
      <c r="S51" s="123">
        <v>0</v>
      </c>
      <c r="T51" s="123">
        <v>2244.94</v>
      </c>
      <c r="U51" s="31"/>
      <c r="V51" s="123">
        <v>0</v>
      </c>
      <c r="W51" s="123">
        <v>0</v>
      </c>
      <c r="X51" s="31"/>
      <c r="Y51" s="123">
        <v>511.74</v>
      </c>
      <c r="Z51" s="123">
        <v>0</v>
      </c>
      <c r="AA51" s="123">
        <v>511.74</v>
      </c>
      <c r="AB51" s="31"/>
      <c r="AC51" s="123">
        <f t="shared" si="0"/>
        <v>9781.7099999999991</v>
      </c>
      <c r="AD51" s="31"/>
      <c r="AE51" s="283">
        <f t="shared" si="1"/>
        <v>9294.68</v>
      </c>
      <c r="AF51" s="283">
        <f t="shared" si="2"/>
        <v>0</v>
      </c>
      <c r="AG51" s="283">
        <f t="shared" si="3"/>
        <v>9294.68</v>
      </c>
      <c r="AH51" s="283">
        <f t="shared" si="4"/>
        <v>484.95</v>
      </c>
      <c r="AI51" s="283">
        <f t="shared" si="5"/>
        <v>2.08</v>
      </c>
    </row>
    <row r="52" spans="1:35" x14ac:dyDescent="0.2">
      <c r="A52" s="380" t="s">
        <v>347</v>
      </c>
      <c r="B52" s="456" t="s">
        <v>398</v>
      </c>
      <c r="C52" s="28">
        <v>2850</v>
      </c>
      <c r="D52" s="27" t="s">
        <v>111</v>
      </c>
      <c r="E52" s="26" t="s">
        <v>8</v>
      </c>
      <c r="F52" s="25">
        <v>3</v>
      </c>
      <c r="G52" s="163"/>
      <c r="H52" s="123">
        <v>69574</v>
      </c>
      <c r="I52" s="123">
        <v>38266</v>
      </c>
      <c r="J52" s="123">
        <v>31308</v>
      </c>
      <c r="K52" s="31"/>
      <c r="L52" s="123">
        <v>2329</v>
      </c>
      <c r="M52" s="123">
        <v>0</v>
      </c>
      <c r="N52" s="179"/>
      <c r="O52" s="123">
        <v>0.87</v>
      </c>
      <c r="P52" s="123">
        <v>0</v>
      </c>
      <c r="Q52" s="31"/>
      <c r="R52" s="123">
        <v>0</v>
      </c>
      <c r="S52" s="123">
        <v>0</v>
      </c>
      <c r="T52" s="123">
        <v>0</v>
      </c>
      <c r="U52" s="31"/>
      <c r="V52" s="123">
        <v>0</v>
      </c>
      <c r="W52" s="123">
        <v>0</v>
      </c>
      <c r="X52" s="31"/>
      <c r="Y52" s="123">
        <v>12654.5</v>
      </c>
      <c r="Z52" s="123">
        <v>0</v>
      </c>
      <c r="AA52" s="123">
        <v>12654.5</v>
      </c>
      <c r="AB52" s="31"/>
      <c r="AC52" s="123">
        <f t="shared" si="0"/>
        <v>46292.37</v>
      </c>
      <c r="AD52" s="31"/>
      <c r="AE52" s="283">
        <f t="shared" si="1"/>
        <v>82228.5</v>
      </c>
      <c r="AF52" s="283">
        <f t="shared" si="2"/>
        <v>38266</v>
      </c>
      <c r="AG52" s="283">
        <f t="shared" si="3"/>
        <v>43962.5</v>
      </c>
      <c r="AH52" s="283">
        <f t="shared" si="4"/>
        <v>2329.87</v>
      </c>
      <c r="AI52" s="283">
        <f t="shared" si="5"/>
        <v>0</v>
      </c>
    </row>
    <row r="53" spans="1:35" x14ac:dyDescent="0.2">
      <c r="A53" s="380" t="s">
        <v>353</v>
      </c>
      <c r="B53" s="456" t="s">
        <v>399</v>
      </c>
      <c r="C53" s="28">
        <v>2900</v>
      </c>
      <c r="D53" s="27" t="s">
        <v>110</v>
      </c>
      <c r="E53" s="26" t="s">
        <v>3</v>
      </c>
      <c r="F53" s="25">
        <v>10</v>
      </c>
      <c r="G53" s="163"/>
      <c r="H53" s="123">
        <v>1573.49</v>
      </c>
      <c r="I53" s="123">
        <v>0</v>
      </c>
      <c r="J53" s="123">
        <v>1573.49</v>
      </c>
      <c r="K53" s="31"/>
      <c r="L53" s="123">
        <v>46.29</v>
      </c>
      <c r="M53" s="123">
        <v>1.02</v>
      </c>
      <c r="N53" s="179"/>
      <c r="O53" s="123">
        <v>0</v>
      </c>
      <c r="P53" s="123">
        <v>0</v>
      </c>
      <c r="Q53" s="31"/>
      <c r="R53" s="123">
        <v>6000</v>
      </c>
      <c r="S53" s="123">
        <v>0</v>
      </c>
      <c r="T53" s="123">
        <v>6000</v>
      </c>
      <c r="U53" s="31"/>
      <c r="V53" s="123">
        <v>0</v>
      </c>
      <c r="W53" s="123">
        <v>0</v>
      </c>
      <c r="X53" s="31"/>
      <c r="Y53" s="123">
        <v>0</v>
      </c>
      <c r="Z53" s="123">
        <v>0</v>
      </c>
      <c r="AA53" s="123">
        <v>0</v>
      </c>
      <c r="AB53" s="31"/>
      <c r="AC53" s="123">
        <f t="shared" si="0"/>
        <v>7620.8</v>
      </c>
      <c r="AD53" s="31"/>
      <c r="AE53" s="283">
        <f t="shared" si="1"/>
        <v>7573.49</v>
      </c>
      <c r="AF53" s="283">
        <f t="shared" si="2"/>
        <v>0</v>
      </c>
      <c r="AG53" s="283">
        <f t="shared" si="3"/>
        <v>7573.49</v>
      </c>
      <c r="AH53" s="283">
        <f t="shared" si="4"/>
        <v>46.29</v>
      </c>
      <c r="AI53" s="283">
        <f t="shared" si="5"/>
        <v>1.02</v>
      </c>
    </row>
    <row r="54" spans="1:35" x14ac:dyDescent="0.2">
      <c r="A54" s="380" t="s">
        <v>353</v>
      </c>
      <c r="B54" s="456" t="s">
        <v>400</v>
      </c>
      <c r="C54" s="28">
        <v>2950</v>
      </c>
      <c r="D54" s="27" t="s">
        <v>109</v>
      </c>
      <c r="E54" s="26" t="s">
        <v>3</v>
      </c>
      <c r="F54" s="25">
        <v>9</v>
      </c>
      <c r="G54" s="163"/>
      <c r="H54" s="123">
        <v>845</v>
      </c>
      <c r="I54" s="123">
        <v>0</v>
      </c>
      <c r="J54" s="123">
        <v>845</v>
      </c>
      <c r="K54" s="31"/>
      <c r="L54" s="123">
        <v>21.84</v>
      </c>
      <c r="M54" s="123">
        <v>0</v>
      </c>
      <c r="N54" s="179"/>
      <c r="O54" s="123">
        <v>0</v>
      </c>
      <c r="P54" s="123">
        <v>0</v>
      </c>
      <c r="Q54" s="31"/>
      <c r="R54" s="123">
        <v>1209</v>
      </c>
      <c r="S54" s="123">
        <v>0</v>
      </c>
      <c r="T54" s="123">
        <v>1209</v>
      </c>
      <c r="U54" s="31"/>
      <c r="V54" s="123">
        <v>0</v>
      </c>
      <c r="W54" s="123"/>
      <c r="X54" s="31"/>
      <c r="Y54" s="123">
        <v>0</v>
      </c>
      <c r="Z54" s="123">
        <v>0</v>
      </c>
      <c r="AA54" s="123">
        <v>0</v>
      </c>
      <c r="AB54" s="31"/>
      <c r="AC54" s="123">
        <f t="shared" si="0"/>
        <v>2075.84</v>
      </c>
      <c r="AD54" s="31"/>
      <c r="AE54" s="283">
        <f t="shared" si="1"/>
        <v>2054</v>
      </c>
      <c r="AF54" s="283">
        <f t="shared" si="2"/>
        <v>0</v>
      </c>
      <c r="AG54" s="283">
        <f t="shared" si="3"/>
        <v>2054</v>
      </c>
      <c r="AH54" s="283">
        <f t="shared" si="4"/>
        <v>21.84</v>
      </c>
      <c r="AI54" s="283">
        <f t="shared" si="5"/>
        <v>0</v>
      </c>
    </row>
    <row r="55" spans="1:35" x14ac:dyDescent="0.2">
      <c r="A55" s="380" t="s">
        <v>343</v>
      </c>
      <c r="B55" s="456" t="s">
        <v>401</v>
      </c>
      <c r="C55" s="28">
        <v>3020</v>
      </c>
      <c r="D55" s="27" t="s">
        <v>108</v>
      </c>
      <c r="E55" s="26" t="s">
        <v>3</v>
      </c>
      <c r="F55" s="25">
        <v>6</v>
      </c>
      <c r="G55" s="163"/>
      <c r="H55" s="123">
        <v>1546</v>
      </c>
      <c r="I55" s="123">
        <v>0</v>
      </c>
      <c r="J55" s="123">
        <v>1546</v>
      </c>
      <c r="K55" s="31"/>
      <c r="L55" s="123">
        <v>94.1</v>
      </c>
      <c r="M55" s="123">
        <v>0</v>
      </c>
      <c r="N55" s="179"/>
      <c r="O55" s="123">
        <v>0</v>
      </c>
      <c r="P55" s="123">
        <v>0</v>
      </c>
      <c r="Q55" s="31"/>
      <c r="R55" s="123">
        <v>1801</v>
      </c>
      <c r="S55" s="123">
        <v>0</v>
      </c>
      <c r="T55" s="123">
        <v>1801</v>
      </c>
      <c r="U55" s="31"/>
      <c r="V55" s="123">
        <v>0</v>
      </c>
      <c r="W55" s="123"/>
      <c r="X55" s="31"/>
      <c r="Y55" s="123">
        <v>0</v>
      </c>
      <c r="Z55" s="123">
        <v>0</v>
      </c>
      <c r="AA55" s="123">
        <v>0</v>
      </c>
      <c r="AB55" s="31"/>
      <c r="AC55" s="123">
        <f t="shared" si="0"/>
        <v>3441.1</v>
      </c>
      <c r="AD55" s="31"/>
      <c r="AE55" s="283">
        <f t="shared" si="1"/>
        <v>3347</v>
      </c>
      <c r="AF55" s="283">
        <f t="shared" si="2"/>
        <v>0</v>
      </c>
      <c r="AG55" s="283">
        <f t="shared" si="3"/>
        <v>3347</v>
      </c>
      <c r="AH55" s="283">
        <f t="shared" si="4"/>
        <v>94.1</v>
      </c>
      <c r="AI55" s="283">
        <f t="shared" si="5"/>
        <v>0</v>
      </c>
    </row>
    <row r="56" spans="1:35" x14ac:dyDescent="0.2">
      <c r="A56" s="380" t="s">
        <v>358</v>
      </c>
      <c r="B56" s="456" t="s">
        <v>402</v>
      </c>
      <c r="C56" s="28">
        <v>3050</v>
      </c>
      <c r="D56" s="27" t="s">
        <v>107</v>
      </c>
      <c r="E56" s="26" t="s">
        <v>11</v>
      </c>
      <c r="F56" s="25">
        <v>9</v>
      </c>
      <c r="G56" s="163"/>
      <c r="H56" s="123">
        <v>1870.14</v>
      </c>
      <c r="I56" s="123">
        <v>0</v>
      </c>
      <c r="J56" s="123">
        <v>1870.14</v>
      </c>
      <c r="K56" s="31"/>
      <c r="L56" s="123">
        <v>29</v>
      </c>
      <c r="M56" s="123">
        <v>0</v>
      </c>
      <c r="N56" s="179"/>
      <c r="O56" s="123">
        <v>28</v>
      </c>
      <c r="P56" s="123">
        <v>0</v>
      </c>
      <c r="Q56" s="31"/>
      <c r="R56" s="123">
        <v>2478</v>
      </c>
      <c r="S56" s="123">
        <v>0</v>
      </c>
      <c r="T56" s="123">
        <v>2478</v>
      </c>
      <c r="U56" s="31"/>
      <c r="V56" s="123">
        <v>0</v>
      </c>
      <c r="W56" s="123"/>
      <c r="X56" s="31"/>
      <c r="Y56" s="123">
        <v>0</v>
      </c>
      <c r="Z56" s="123">
        <v>0</v>
      </c>
      <c r="AA56" s="123">
        <v>0</v>
      </c>
      <c r="AB56" s="31"/>
      <c r="AC56" s="123">
        <f t="shared" si="0"/>
        <v>4405.1400000000003</v>
      </c>
      <c r="AD56" s="31"/>
      <c r="AE56" s="283">
        <f t="shared" si="1"/>
        <v>4348.1400000000003</v>
      </c>
      <c r="AF56" s="283">
        <f t="shared" si="2"/>
        <v>0</v>
      </c>
      <c r="AG56" s="283">
        <f t="shared" si="3"/>
        <v>4348.1400000000003</v>
      </c>
      <c r="AH56" s="283">
        <f t="shared" si="4"/>
        <v>57</v>
      </c>
      <c r="AI56" s="283">
        <f t="shared" si="5"/>
        <v>0</v>
      </c>
    </row>
    <row r="57" spans="1:35" x14ac:dyDescent="0.2">
      <c r="A57" s="459" t="s">
        <v>384</v>
      </c>
      <c r="B57" s="456" t="s">
        <v>403</v>
      </c>
      <c r="C57" s="28">
        <v>3100</v>
      </c>
      <c r="D57" s="27" t="s">
        <v>106</v>
      </c>
      <c r="E57" s="26" t="s">
        <v>6</v>
      </c>
      <c r="F57" s="25">
        <v>7</v>
      </c>
      <c r="G57" s="163"/>
      <c r="H57" s="123">
        <v>39837</v>
      </c>
      <c r="I57" s="123">
        <v>0</v>
      </c>
      <c r="J57" s="123">
        <v>39837</v>
      </c>
      <c r="K57" s="31"/>
      <c r="L57" s="123">
        <v>1706</v>
      </c>
      <c r="M57" s="123">
        <v>304</v>
      </c>
      <c r="N57" s="179"/>
      <c r="O57" s="123">
        <v>13</v>
      </c>
      <c r="P57" s="123">
        <v>0</v>
      </c>
      <c r="Q57" s="31"/>
      <c r="R57" s="123">
        <v>6552.13</v>
      </c>
      <c r="S57" s="123">
        <v>0</v>
      </c>
      <c r="T57" s="123">
        <v>6552.13</v>
      </c>
      <c r="U57" s="31"/>
      <c r="V57" s="123">
        <v>0</v>
      </c>
      <c r="W57" s="123">
        <v>0</v>
      </c>
      <c r="X57" s="31"/>
      <c r="Y57" s="123">
        <v>9678</v>
      </c>
      <c r="Z57" s="123">
        <v>353</v>
      </c>
      <c r="AA57" s="123">
        <v>9325</v>
      </c>
      <c r="AB57" s="31"/>
      <c r="AC57" s="123">
        <f t="shared" si="0"/>
        <v>57737.13</v>
      </c>
      <c r="AD57" s="31"/>
      <c r="AE57" s="283">
        <f t="shared" si="1"/>
        <v>56067.13</v>
      </c>
      <c r="AF57" s="283">
        <f t="shared" si="2"/>
        <v>353</v>
      </c>
      <c r="AG57" s="283">
        <f t="shared" si="3"/>
        <v>55714.13</v>
      </c>
      <c r="AH57" s="283">
        <f t="shared" si="4"/>
        <v>1719</v>
      </c>
      <c r="AI57" s="283">
        <f t="shared" si="5"/>
        <v>304</v>
      </c>
    </row>
    <row r="58" spans="1:35" x14ac:dyDescent="0.2">
      <c r="A58" s="380" t="s">
        <v>356</v>
      </c>
      <c r="B58" s="456" t="s">
        <v>404</v>
      </c>
      <c r="C58" s="28">
        <v>3310</v>
      </c>
      <c r="D58" s="27" t="s">
        <v>105</v>
      </c>
      <c r="E58" s="26" t="s">
        <v>3</v>
      </c>
      <c r="F58" s="25">
        <v>4</v>
      </c>
      <c r="G58" s="163"/>
      <c r="H58" s="123">
        <v>4934.54</v>
      </c>
      <c r="I58" s="123">
        <v>0</v>
      </c>
      <c r="J58" s="123">
        <v>4934.54</v>
      </c>
      <c r="K58" s="31"/>
      <c r="L58" s="123">
        <v>1019.24</v>
      </c>
      <c r="M58" s="123">
        <v>0</v>
      </c>
      <c r="N58" s="179"/>
      <c r="O58" s="123">
        <v>0</v>
      </c>
      <c r="P58" s="123">
        <v>0</v>
      </c>
      <c r="Q58" s="31"/>
      <c r="R58" s="123">
        <v>4954.7299999999996</v>
      </c>
      <c r="S58" s="123">
        <v>0</v>
      </c>
      <c r="T58" s="123">
        <v>4954.7299999999996</v>
      </c>
      <c r="U58" s="31"/>
      <c r="V58" s="123">
        <v>0</v>
      </c>
      <c r="W58" s="123">
        <v>0</v>
      </c>
      <c r="X58" s="31"/>
      <c r="Y58" s="123">
        <v>158.76</v>
      </c>
      <c r="Z58" s="123">
        <v>0</v>
      </c>
      <c r="AA58" s="123">
        <v>158.76</v>
      </c>
      <c r="AB58" s="31"/>
      <c r="AC58" s="123">
        <f t="shared" si="0"/>
        <v>11067.269999999999</v>
      </c>
      <c r="AD58" s="31"/>
      <c r="AE58" s="283">
        <f t="shared" si="1"/>
        <v>10048.030000000001</v>
      </c>
      <c r="AF58" s="283">
        <f t="shared" si="2"/>
        <v>0</v>
      </c>
      <c r="AG58" s="283">
        <f t="shared" si="3"/>
        <v>10048.030000000001</v>
      </c>
      <c r="AH58" s="283">
        <f t="shared" si="4"/>
        <v>1019.24</v>
      </c>
      <c r="AI58" s="283">
        <f t="shared" si="5"/>
        <v>0</v>
      </c>
    </row>
    <row r="59" spans="1:35" x14ac:dyDescent="0.2">
      <c r="A59" s="380" t="s">
        <v>358</v>
      </c>
      <c r="B59" s="456" t="s">
        <v>402</v>
      </c>
      <c r="C59" s="28">
        <v>3350</v>
      </c>
      <c r="D59" s="27" t="s">
        <v>104</v>
      </c>
      <c r="E59" s="26" t="s">
        <v>11</v>
      </c>
      <c r="F59" s="25">
        <v>4</v>
      </c>
      <c r="G59" s="163"/>
      <c r="H59" s="123">
        <v>10852</v>
      </c>
      <c r="I59" s="123">
        <v>0</v>
      </c>
      <c r="J59" s="123">
        <v>10852</v>
      </c>
      <c r="K59" s="31"/>
      <c r="L59" s="123">
        <v>213.28</v>
      </c>
      <c r="M59" s="123">
        <v>0</v>
      </c>
      <c r="N59" s="179"/>
      <c r="O59" s="123">
        <v>11.5</v>
      </c>
      <c r="P59" s="123">
        <v>0</v>
      </c>
      <c r="Q59" s="31"/>
      <c r="R59" s="123">
        <v>2160</v>
      </c>
      <c r="S59" s="123">
        <v>0</v>
      </c>
      <c r="T59" s="123">
        <v>2160</v>
      </c>
      <c r="U59" s="31"/>
      <c r="V59" s="123">
        <v>0</v>
      </c>
      <c r="W59" s="123">
        <v>0</v>
      </c>
      <c r="X59" s="31"/>
      <c r="Y59" s="123">
        <v>549</v>
      </c>
      <c r="Z59" s="123">
        <v>0</v>
      </c>
      <c r="AA59" s="123">
        <v>549</v>
      </c>
      <c r="AB59" s="31"/>
      <c r="AC59" s="123">
        <f t="shared" si="0"/>
        <v>13785.78</v>
      </c>
      <c r="AD59" s="31"/>
      <c r="AE59" s="283">
        <f t="shared" si="1"/>
        <v>13561</v>
      </c>
      <c r="AF59" s="283">
        <f t="shared" si="2"/>
        <v>0</v>
      </c>
      <c r="AG59" s="283">
        <f t="shared" si="3"/>
        <v>13561</v>
      </c>
      <c r="AH59" s="283">
        <f t="shared" si="4"/>
        <v>224.78</v>
      </c>
      <c r="AI59" s="283">
        <f t="shared" si="5"/>
        <v>0</v>
      </c>
    </row>
    <row r="60" spans="1:35" x14ac:dyDescent="0.2">
      <c r="A60" s="382" t="s">
        <v>362</v>
      </c>
      <c r="B60" s="456" t="s">
        <v>405</v>
      </c>
      <c r="C60" s="28">
        <v>3370</v>
      </c>
      <c r="D60" s="27" t="s">
        <v>103</v>
      </c>
      <c r="E60" s="26" t="s">
        <v>3</v>
      </c>
      <c r="F60" s="25">
        <v>11</v>
      </c>
      <c r="G60" s="163"/>
      <c r="H60" s="123">
        <v>2265</v>
      </c>
      <c r="I60" s="123">
        <v>0</v>
      </c>
      <c r="J60" s="123">
        <v>2265</v>
      </c>
      <c r="K60" s="31"/>
      <c r="L60" s="123">
        <v>30.37</v>
      </c>
      <c r="M60" s="123">
        <v>0</v>
      </c>
      <c r="N60" s="179"/>
      <c r="O60" s="123">
        <v>0</v>
      </c>
      <c r="P60" s="123">
        <v>0</v>
      </c>
      <c r="Q60" s="31"/>
      <c r="R60" s="123">
        <v>1258.24</v>
      </c>
      <c r="S60" s="123">
        <v>0</v>
      </c>
      <c r="T60" s="123">
        <v>1258.24</v>
      </c>
      <c r="U60" s="31"/>
      <c r="V60" s="123">
        <v>0</v>
      </c>
      <c r="W60" s="123"/>
      <c r="X60" s="31"/>
      <c r="Y60" s="123">
        <v>0</v>
      </c>
      <c r="Z60" s="123">
        <v>0</v>
      </c>
      <c r="AA60" s="123">
        <v>0</v>
      </c>
      <c r="AB60" s="31"/>
      <c r="AC60" s="123">
        <f t="shared" si="0"/>
        <v>3553.6099999999997</v>
      </c>
      <c r="AD60" s="31"/>
      <c r="AE60" s="283">
        <f t="shared" si="1"/>
        <v>3523.24</v>
      </c>
      <c r="AF60" s="283">
        <f t="shared" si="2"/>
        <v>0</v>
      </c>
      <c r="AG60" s="283">
        <f t="shared" si="3"/>
        <v>3523.24</v>
      </c>
      <c r="AH60" s="283">
        <f t="shared" si="4"/>
        <v>30.37</v>
      </c>
      <c r="AI60" s="283">
        <f t="shared" si="5"/>
        <v>0</v>
      </c>
    </row>
    <row r="61" spans="1:35" x14ac:dyDescent="0.2">
      <c r="A61" s="380" t="s">
        <v>358</v>
      </c>
      <c r="B61" s="456" t="s">
        <v>402</v>
      </c>
      <c r="C61" s="28">
        <v>3400</v>
      </c>
      <c r="D61" s="27" t="s">
        <v>102</v>
      </c>
      <c r="E61" s="26" t="s">
        <v>11</v>
      </c>
      <c r="F61" s="25">
        <v>4</v>
      </c>
      <c r="G61" s="163"/>
      <c r="H61" s="123">
        <v>8233</v>
      </c>
      <c r="I61" s="123">
        <v>0</v>
      </c>
      <c r="J61" s="123">
        <v>8233</v>
      </c>
      <c r="K61" s="31"/>
      <c r="L61" s="123">
        <v>759.72</v>
      </c>
      <c r="M61" s="123">
        <v>0</v>
      </c>
      <c r="N61" s="179"/>
      <c r="O61" s="123">
        <v>0</v>
      </c>
      <c r="P61" s="123">
        <v>0</v>
      </c>
      <c r="Q61" s="31"/>
      <c r="R61" s="123">
        <v>3845.73</v>
      </c>
      <c r="S61" s="123">
        <v>0</v>
      </c>
      <c r="T61" s="123">
        <v>3845.73</v>
      </c>
      <c r="U61" s="31"/>
      <c r="V61" s="123">
        <v>0</v>
      </c>
      <c r="W61" s="123">
        <v>0</v>
      </c>
      <c r="X61" s="31"/>
      <c r="Y61" s="123">
        <v>642.32000000000005</v>
      </c>
      <c r="Z61" s="123">
        <v>0</v>
      </c>
      <c r="AA61" s="123">
        <v>642.32000000000005</v>
      </c>
      <c r="AB61" s="31"/>
      <c r="AC61" s="123">
        <f t="shared" si="0"/>
        <v>13480.769999999999</v>
      </c>
      <c r="AD61" s="31"/>
      <c r="AE61" s="283">
        <f t="shared" si="1"/>
        <v>12721.05</v>
      </c>
      <c r="AF61" s="283">
        <f t="shared" si="2"/>
        <v>0</v>
      </c>
      <c r="AG61" s="283">
        <f t="shared" si="3"/>
        <v>12721.05</v>
      </c>
      <c r="AH61" s="283">
        <f t="shared" si="4"/>
        <v>759.72</v>
      </c>
      <c r="AI61" s="283">
        <f t="shared" si="5"/>
        <v>0</v>
      </c>
    </row>
    <row r="62" spans="1:35" x14ac:dyDescent="0.2">
      <c r="A62" s="380" t="s">
        <v>381</v>
      </c>
      <c r="B62" s="456" t="s">
        <v>406</v>
      </c>
      <c r="C62" s="28">
        <v>3450</v>
      </c>
      <c r="D62" s="27" t="s">
        <v>101</v>
      </c>
      <c r="E62" s="26" t="s">
        <v>3</v>
      </c>
      <c r="F62" s="25">
        <v>4</v>
      </c>
      <c r="G62" s="163"/>
      <c r="H62" s="123">
        <v>8822</v>
      </c>
      <c r="I62" s="123">
        <v>0</v>
      </c>
      <c r="J62" s="123">
        <v>8822</v>
      </c>
      <c r="K62" s="31"/>
      <c r="L62" s="123">
        <v>63.07</v>
      </c>
      <c r="M62" s="123">
        <v>0</v>
      </c>
      <c r="N62" s="179"/>
      <c r="O62" s="123">
        <v>0</v>
      </c>
      <c r="P62" s="123">
        <v>0</v>
      </c>
      <c r="Q62" s="31"/>
      <c r="R62" s="123">
        <v>0</v>
      </c>
      <c r="S62" s="123">
        <v>0</v>
      </c>
      <c r="T62" s="123">
        <v>0</v>
      </c>
      <c r="U62" s="31"/>
      <c r="V62" s="123">
        <v>0</v>
      </c>
      <c r="W62" s="123"/>
      <c r="X62" s="31"/>
      <c r="Y62" s="123">
        <v>0</v>
      </c>
      <c r="Z62" s="123">
        <v>0</v>
      </c>
      <c r="AA62" s="123">
        <v>0</v>
      </c>
      <c r="AB62" s="31"/>
      <c r="AC62" s="123">
        <f t="shared" si="0"/>
        <v>8885.07</v>
      </c>
      <c r="AD62" s="31"/>
      <c r="AE62" s="283">
        <f t="shared" si="1"/>
        <v>8822</v>
      </c>
      <c r="AF62" s="283">
        <f t="shared" si="2"/>
        <v>0</v>
      </c>
      <c r="AG62" s="283">
        <f t="shared" si="3"/>
        <v>8822</v>
      </c>
      <c r="AH62" s="283">
        <f t="shared" si="4"/>
        <v>63.07</v>
      </c>
      <c r="AI62" s="283">
        <f t="shared" si="5"/>
        <v>0</v>
      </c>
    </row>
    <row r="63" spans="1:35" x14ac:dyDescent="0.2">
      <c r="A63" s="380" t="s">
        <v>362</v>
      </c>
      <c r="B63" s="456" t="s">
        <v>392</v>
      </c>
      <c r="C63" s="28">
        <v>3500</v>
      </c>
      <c r="D63" s="27" t="s">
        <v>100</v>
      </c>
      <c r="E63" s="26" t="s">
        <v>3</v>
      </c>
      <c r="F63" s="25">
        <v>9</v>
      </c>
      <c r="G63" s="163"/>
      <c r="H63" s="123">
        <v>640</v>
      </c>
      <c r="I63" s="123">
        <v>0</v>
      </c>
      <c r="J63" s="123">
        <v>640</v>
      </c>
      <c r="K63" s="31"/>
      <c r="L63" s="123">
        <v>10</v>
      </c>
      <c r="M63" s="123">
        <v>0</v>
      </c>
      <c r="N63" s="179"/>
      <c r="O63" s="123">
        <v>0</v>
      </c>
      <c r="P63" s="123">
        <v>34.5</v>
      </c>
      <c r="Q63" s="31"/>
      <c r="R63" s="123">
        <v>231.84</v>
      </c>
      <c r="S63" s="123">
        <v>0</v>
      </c>
      <c r="T63" s="123">
        <v>231.84</v>
      </c>
      <c r="U63" s="31"/>
      <c r="V63" s="123">
        <v>0</v>
      </c>
      <c r="W63" s="123"/>
      <c r="X63" s="31"/>
      <c r="Y63" s="123">
        <v>0</v>
      </c>
      <c r="Z63" s="123">
        <v>0</v>
      </c>
      <c r="AA63" s="123">
        <v>0</v>
      </c>
      <c r="AB63" s="31"/>
      <c r="AC63" s="123">
        <f t="shared" si="0"/>
        <v>916.34</v>
      </c>
      <c r="AD63" s="31"/>
      <c r="AE63" s="283">
        <f t="shared" si="1"/>
        <v>871.84</v>
      </c>
      <c r="AF63" s="283">
        <f t="shared" si="2"/>
        <v>0</v>
      </c>
      <c r="AG63" s="283">
        <f t="shared" si="3"/>
        <v>871.84</v>
      </c>
      <c r="AH63" s="283">
        <f t="shared" si="4"/>
        <v>10</v>
      </c>
      <c r="AI63" s="283">
        <f t="shared" si="5"/>
        <v>34.5</v>
      </c>
    </row>
    <row r="64" spans="1:35" x14ac:dyDescent="0.2">
      <c r="A64" s="380" t="s">
        <v>343</v>
      </c>
      <c r="B64" s="456" t="s">
        <v>407</v>
      </c>
      <c r="C64" s="28">
        <v>3550</v>
      </c>
      <c r="D64" s="27" t="s">
        <v>99</v>
      </c>
      <c r="E64" s="26" t="s">
        <v>3</v>
      </c>
      <c r="F64" s="25">
        <v>11</v>
      </c>
      <c r="G64" s="163"/>
      <c r="H64" s="123">
        <v>2475.66</v>
      </c>
      <c r="I64" s="123">
        <v>0</v>
      </c>
      <c r="J64" s="123">
        <v>2475.66</v>
      </c>
      <c r="K64" s="31"/>
      <c r="L64" s="123">
        <v>353.99</v>
      </c>
      <c r="M64" s="123">
        <v>45.78</v>
      </c>
      <c r="N64" s="179"/>
      <c r="O64" s="123">
        <v>0</v>
      </c>
      <c r="P64" s="123">
        <v>0</v>
      </c>
      <c r="Q64" s="31"/>
      <c r="R64" s="123">
        <v>621.41999999999996</v>
      </c>
      <c r="S64" s="123">
        <v>0</v>
      </c>
      <c r="T64" s="123">
        <v>621.41999999999996</v>
      </c>
      <c r="U64" s="31"/>
      <c r="V64" s="123">
        <v>0</v>
      </c>
      <c r="W64" s="123"/>
      <c r="X64" s="31"/>
      <c r="Y64" s="123">
        <v>0</v>
      </c>
      <c r="Z64" s="123">
        <v>0</v>
      </c>
      <c r="AA64" s="123">
        <v>0</v>
      </c>
      <c r="AB64" s="31"/>
      <c r="AC64" s="123">
        <f t="shared" si="0"/>
        <v>3496.85</v>
      </c>
      <c r="AD64" s="31"/>
      <c r="AE64" s="283">
        <f t="shared" si="1"/>
        <v>3097.08</v>
      </c>
      <c r="AF64" s="283">
        <f t="shared" si="2"/>
        <v>0</v>
      </c>
      <c r="AG64" s="283">
        <f t="shared" si="3"/>
        <v>3097.08</v>
      </c>
      <c r="AH64" s="283">
        <f t="shared" si="4"/>
        <v>353.99</v>
      </c>
      <c r="AI64" s="283">
        <f t="shared" si="5"/>
        <v>45.78</v>
      </c>
    </row>
    <row r="65" spans="1:35" x14ac:dyDescent="0.2">
      <c r="A65" s="380" t="s">
        <v>343</v>
      </c>
      <c r="B65" s="456" t="s">
        <v>344</v>
      </c>
      <c r="C65" s="28">
        <v>3650</v>
      </c>
      <c r="D65" s="27" t="s">
        <v>98</v>
      </c>
      <c r="E65" s="26" t="s">
        <v>3</v>
      </c>
      <c r="F65" s="25">
        <v>9</v>
      </c>
      <c r="G65" s="163"/>
      <c r="H65" s="123">
        <v>711.06</v>
      </c>
      <c r="I65" s="123">
        <v>0</v>
      </c>
      <c r="J65" s="123">
        <v>711.06</v>
      </c>
      <c r="K65" s="31"/>
      <c r="L65" s="123">
        <v>19.82</v>
      </c>
      <c r="M65" s="123">
        <v>0</v>
      </c>
      <c r="N65" s="179"/>
      <c r="O65" s="123">
        <v>3.75</v>
      </c>
      <c r="P65" s="123">
        <v>0</v>
      </c>
      <c r="Q65" s="31"/>
      <c r="R65" s="123">
        <v>244.08</v>
      </c>
      <c r="S65" s="123">
        <v>0</v>
      </c>
      <c r="T65" s="123">
        <v>244.08</v>
      </c>
      <c r="U65" s="31"/>
      <c r="V65" s="123">
        <v>0</v>
      </c>
      <c r="W65" s="123"/>
      <c r="X65" s="31"/>
      <c r="Y65" s="123">
        <v>0</v>
      </c>
      <c r="Z65" s="123">
        <v>0</v>
      </c>
      <c r="AA65" s="123">
        <v>0</v>
      </c>
      <c r="AB65" s="31"/>
      <c r="AC65" s="123">
        <f t="shared" si="0"/>
        <v>978.71</v>
      </c>
      <c r="AD65" s="31"/>
      <c r="AE65" s="283">
        <f t="shared" si="1"/>
        <v>955.14</v>
      </c>
      <c r="AF65" s="283">
        <f t="shared" si="2"/>
        <v>0</v>
      </c>
      <c r="AG65" s="283">
        <f t="shared" si="3"/>
        <v>955.14</v>
      </c>
      <c r="AH65" s="283">
        <f t="shared" si="4"/>
        <v>23.57</v>
      </c>
      <c r="AI65" s="283">
        <f t="shared" si="5"/>
        <v>0</v>
      </c>
    </row>
    <row r="66" spans="1:35" x14ac:dyDescent="0.2">
      <c r="A66" s="380" t="s">
        <v>343</v>
      </c>
      <c r="B66" s="456" t="s">
        <v>408</v>
      </c>
      <c r="C66" s="28">
        <v>3660</v>
      </c>
      <c r="D66" s="27" t="s">
        <v>97</v>
      </c>
      <c r="E66" s="26" t="s">
        <v>3</v>
      </c>
      <c r="F66" s="25">
        <v>10</v>
      </c>
      <c r="G66" s="163"/>
      <c r="H66" s="123">
        <v>444.5</v>
      </c>
      <c r="I66" s="123">
        <v>0</v>
      </c>
      <c r="J66" s="123">
        <v>444.5</v>
      </c>
      <c r="K66" s="31"/>
      <c r="L66" s="123">
        <v>10.6</v>
      </c>
      <c r="M66" s="123">
        <v>0</v>
      </c>
      <c r="N66" s="179"/>
      <c r="O66" s="123">
        <v>103</v>
      </c>
      <c r="P66" s="123">
        <v>0</v>
      </c>
      <c r="Q66" s="31"/>
      <c r="R66" s="123">
        <v>945</v>
      </c>
      <c r="S66" s="123">
        <v>0</v>
      </c>
      <c r="T66" s="123">
        <v>945</v>
      </c>
      <c r="U66" s="31"/>
      <c r="V66" s="123">
        <v>0</v>
      </c>
      <c r="W66" s="123">
        <v>0</v>
      </c>
      <c r="X66" s="31"/>
      <c r="Y66" s="123">
        <v>0</v>
      </c>
      <c r="Z66" s="123">
        <v>0</v>
      </c>
      <c r="AA66" s="123">
        <v>0</v>
      </c>
      <c r="AB66" s="31"/>
      <c r="AC66" s="123">
        <f t="shared" si="0"/>
        <v>1503.1</v>
      </c>
      <c r="AD66" s="31"/>
      <c r="AE66" s="283">
        <f t="shared" si="1"/>
        <v>1389.5</v>
      </c>
      <c r="AF66" s="283">
        <f t="shared" si="2"/>
        <v>0</v>
      </c>
      <c r="AG66" s="283">
        <f t="shared" si="3"/>
        <v>1389.5</v>
      </c>
      <c r="AH66" s="283">
        <f t="shared" si="4"/>
        <v>113.6</v>
      </c>
      <c r="AI66" s="283">
        <f t="shared" si="5"/>
        <v>0</v>
      </c>
    </row>
    <row r="67" spans="1:35" x14ac:dyDescent="0.2">
      <c r="A67" s="380" t="s">
        <v>356</v>
      </c>
      <c r="B67" s="456" t="s">
        <v>369</v>
      </c>
      <c r="C67" s="28">
        <v>3700</v>
      </c>
      <c r="D67" s="27" t="s">
        <v>96</v>
      </c>
      <c r="E67" s="26" t="s">
        <v>3</v>
      </c>
      <c r="F67" s="25">
        <v>9</v>
      </c>
      <c r="G67" s="163"/>
      <c r="H67" s="123">
        <v>421</v>
      </c>
      <c r="I67" s="123">
        <v>0</v>
      </c>
      <c r="J67" s="123">
        <v>421</v>
      </c>
      <c r="K67" s="31"/>
      <c r="L67" s="123">
        <v>9.24</v>
      </c>
      <c r="M67" s="123">
        <v>0</v>
      </c>
      <c r="N67" s="179"/>
      <c r="O67" s="123">
        <v>15</v>
      </c>
      <c r="P67" s="123">
        <v>0</v>
      </c>
      <c r="Q67" s="31"/>
      <c r="R67" s="123">
        <v>165</v>
      </c>
      <c r="S67" s="123">
        <v>0</v>
      </c>
      <c r="T67" s="123">
        <v>165</v>
      </c>
      <c r="U67" s="31"/>
      <c r="V67" s="123">
        <v>0</v>
      </c>
      <c r="W67" s="123"/>
      <c r="X67" s="31"/>
      <c r="Y67" s="123">
        <v>0</v>
      </c>
      <c r="Z67" s="123">
        <v>0</v>
      </c>
      <c r="AA67" s="123">
        <v>0</v>
      </c>
      <c r="AB67" s="31"/>
      <c r="AC67" s="123">
        <f t="shared" si="0"/>
        <v>610.24</v>
      </c>
      <c r="AD67" s="31"/>
      <c r="AE67" s="283">
        <f t="shared" si="1"/>
        <v>586</v>
      </c>
      <c r="AF67" s="283">
        <f t="shared" si="2"/>
        <v>0</v>
      </c>
      <c r="AG67" s="283">
        <f t="shared" si="3"/>
        <v>586</v>
      </c>
      <c r="AH67" s="283">
        <f t="shared" si="4"/>
        <v>24.240000000000002</v>
      </c>
      <c r="AI67" s="283">
        <f t="shared" si="5"/>
        <v>0</v>
      </c>
    </row>
    <row r="68" spans="1:35" x14ac:dyDescent="0.2">
      <c r="A68" s="380" t="s">
        <v>358</v>
      </c>
      <c r="B68" s="456" t="s">
        <v>409</v>
      </c>
      <c r="C68" s="28">
        <v>3750</v>
      </c>
      <c r="D68" s="27" t="s">
        <v>95</v>
      </c>
      <c r="E68" s="26" t="s">
        <v>11</v>
      </c>
      <c r="F68" s="25">
        <v>4</v>
      </c>
      <c r="G68" s="163"/>
      <c r="H68" s="123">
        <v>10411</v>
      </c>
      <c r="I68" s="123">
        <v>0</v>
      </c>
      <c r="J68" s="123">
        <v>10411</v>
      </c>
      <c r="K68" s="31"/>
      <c r="L68" s="123">
        <v>700</v>
      </c>
      <c r="M68" s="123">
        <v>38</v>
      </c>
      <c r="N68" s="179"/>
      <c r="O68" s="123">
        <v>0</v>
      </c>
      <c r="P68" s="123">
        <v>0</v>
      </c>
      <c r="Q68" s="31"/>
      <c r="R68" s="123">
        <v>10766.45</v>
      </c>
      <c r="S68" s="123">
        <v>0</v>
      </c>
      <c r="T68" s="123">
        <v>10766.45</v>
      </c>
      <c r="U68" s="31"/>
      <c r="V68" s="123">
        <v>0</v>
      </c>
      <c r="W68" s="123">
        <v>0</v>
      </c>
      <c r="X68" s="31"/>
      <c r="Y68" s="123">
        <v>90.9</v>
      </c>
      <c r="Z68" s="123">
        <v>0.90000000000000568</v>
      </c>
      <c r="AA68" s="123">
        <v>90</v>
      </c>
      <c r="AB68" s="31"/>
      <c r="AC68" s="123">
        <f t="shared" si="0"/>
        <v>22005.45</v>
      </c>
      <c r="AD68" s="31"/>
      <c r="AE68" s="283">
        <f t="shared" si="1"/>
        <v>21268.350000000002</v>
      </c>
      <c r="AF68" s="283">
        <f t="shared" si="2"/>
        <v>0.90000000000000568</v>
      </c>
      <c r="AG68" s="283">
        <f t="shared" si="3"/>
        <v>21267.45</v>
      </c>
      <c r="AH68" s="283">
        <f t="shared" si="4"/>
        <v>700</v>
      </c>
      <c r="AI68" s="283">
        <f t="shared" si="5"/>
        <v>38</v>
      </c>
    </row>
    <row r="69" spans="1:35" x14ac:dyDescent="0.2">
      <c r="A69" s="380" t="s">
        <v>347</v>
      </c>
      <c r="B69" s="456" t="s">
        <v>410</v>
      </c>
      <c r="C69" s="28">
        <v>3800</v>
      </c>
      <c r="D69" s="27" t="s">
        <v>94</v>
      </c>
      <c r="E69" s="26" t="s">
        <v>6</v>
      </c>
      <c r="F69" s="25">
        <v>6</v>
      </c>
      <c r="G69" s="163"/>
      <c r="H69" s="123">
        <v>17821</v>
      </c>
      <c r="I69" s="123">
        <v>0</v>
      </c>
      <c r="J69" s="123">
        <v>17821</v>
      </c>
      <c r="K69" s="31"/>
      <c r="L69" s="123">
        <v>576</v>
      </c>
      <c r="M69" s="123">
        <v>0</v>
      </c>
      <c r="N69" s="179"/>
      <c r="O69" s="123">
        <v>8</v>
      </c>
      <c r="P69" s="123">
        <v>0</v>
      </c>
      <c r="Q69" s="31"/>
      <c r="R69" s="123">
        <v>2441</v>
      </c>
      <c r="S69" s="123">
        <v>0</v>
      </c>
      <c r="T69" s="123">
        <v>2441</v>
      </c>
      <c r="U69" s="31"/>
      <c r="V69" s="123">
        <v>0</v>
      </c>
      <c r="W69" s="123">
        <v>0</v>
      </c>
      <c r="X69" s="31"/>
      <c r="Y69" s="123">
        <v>823</v>
      </c>
      <c r="Z69" s="123">
        <v>0</v>
      </c>
      <c r="AA69" s="123">
        <v>823</v>
      </c>
      <c r="AB69" s="31"/>
      <c r="AC69" s="123">
        <f t="shared" si="0"/>
        <v>21669</v>
      </c>
      <c r="AD69" s="31"/>
      <c r="AE69" s="283">
        <f t="shared" si="1"/>
        <v>21085</v>
      </c>
      <c r="AF69" s="283">
        <f t="shared" si="2"/>
        <v>0</v>
      </c>
      <c r="AG69" s="283">
        <f t="shared" si="3"/>
        <v>21085</v>
      </c>
      <c r="AH69" s="283">
        <f t="shared" si="4"/>
        <v>584</v>
      </c>
      <c r="AI69" s="283">
        <f t="shared" si="5"/>
        <v>0</v>
      </c>
    </row>
    <row r="70" spans="1:35" x14ac:dyDescent="0.2">
      <c r="A70" s="380" t="s">
        <v>381</v>
      </c>
      <c r="B70" s="456" t="s">
        <v>411</v>
      </c>
      <c r="C70" s="28">
        <v>3850</v>
      </c>
      <c r="D70" s="27" t="s">
        <v>93</v>
      </c>
      <c r="E70" s="26" t="s">
        <v>3</v>
      </c>
      <c r="F70" s="25">
        <v>9</v>
      </c>
      <c r="G70" s="163"/>
      <c r="H70" s="123">
        <v>750</v>
      </c>
      <c r="I70" s="123">
        <v>0</v>
      </c>
      <c r="J70" s="123">
        <v>750</v>
      </c>
      <c r="K70" s="31"/>
      <c r="L70" s="123">
        <v>0</v>
      </c>
      <c r="M70" s="123">
        <v>0</v>
      </c>
      <c r="N70" s="179"/>
      <c r="O70" s="123">
        <v>0</v>
      </c>
      <c r="P70" s="123">
        <v>0</v>
      </c>
      <c r="Q70" s="31"/>
      <c r="R70" s="123">
        <v>1460</v>
      </c>
      <c r="S70" s="123">
        <v>0</v>
      </c>
      <c r="T70" s="123">
        <v>1460</v>
      </c>
      <c r="U70" s="31"/>
      <c r="V70" s="123">
        <v>0</v>
      </c>
      <c r="W70" s="123"/>
      <c r="X70" s="31"/>
      <c r="Y70" s="123">
        <v>0</v>
      </c>
      <c r="Z70" s="123">
        <v>0</v>
      </c>
      <c r="AA70" s="123">
        <v>0</v>
      </c>
      <c r="AB70" s="31"/>
      <c r="AC70" s="123">
        <f t="shared" ref="AC70:AC133" si="6">J70+L70+M70+O70+P70+T70+V70+W70+AA70</f>
        <v>2210</v>
      </c>
      <c r="AD70" s="31"/>
      <c r="AE70" s="283">
        <f t="shared" ref="AE70:AE133" si="7">H70+R70+Y70</f>
        <v>2210</v>
      </c>
      <c r="AF70" s="283">
        <f t="shared" ref="AF70:AF133" si="8">I70+S70+Z70</f>
        <v>0</v>
      </c>
      <c r="AG70" s="283">
        <f t="shared" ref="AG70:AG133" si="9">J70+T70+AA70</f>
        <v>2210</v>
      </c>
      <c r="AH70" s="283">
        <f t="shared" ref="AH70:AH133" si="10">L70+O70+V70</f>
        <v>0</v>
      </c>
      <c r="AI70" s="283">
        <f t="shared" ref="AI70:AI133" si="11">M70+P70+W70</f>
        <v>0</v>
      </c>
    </row>
    <row r="71" spans="1:35" x14ac:dyDescent="0.2">
      <c r="A71" s="380" t="s">
        <v>347</v>
      </c>
      <c r="B71" s="456" t="s">
        <v>348</v>
      </c>
      <c r="C71" s="28">
        <v>3950</v>
      </c>
      <c r="D71" s="27" t="s">
        <v>92</v>
      </c>
      <c r="E71" s="26" t="s">
        <v>8</v>
      </c>
      <c r="F71" s="25">
        <v>3</v>
      </c>
      <c r="G71" s="163"/>
      <c r="H71" s="123">
        <v>32414</v>
      </c>
      <c r="I71" s="123">
        <v>20485</v>
      </c>
      <c r="J71" s="123">
        <v>11929</v>
      </c>
      <c r="K71" s="31"/>
      <c r="L71" s="123">
        <v>865.95</v>
      </c>
      <c r="M71" s="123">
        <v>0</v>
      </c>
      <c r="N71" s="179"/>
      <c r="O71" s="123">
        <v>0</v>
      </c>
      <c r="P71" s="123">
        <v>0</v>
      </c>
      <c r="Q71" s="31"/>
      <c r="R71" s="123">
        <v>0</v>
      </c>
      <c r="S71" s="123">
        <v>0</v>
      </c>
      <c r="T71" s="123">
        <v>0</v>
      </c>
      <c r="U71" s="31"/>
      <c r="V71" s="123">
        <v>0</v>
      </c>
      <c r="W71" s="123">
        <v>0</v>
      </c>
      <c r="X71" s="31"/>
      <c r="Y71" s="123">
        <v>3309</v>
      </c>
      <c r="Z71" s="123">
        <v>1971</v>
      </c>
      <c r="AA71" s="123">
        <v>1338</v>
      </c>
      <c r="AB71" s="31"/>
      <c r="AC71" s="123">
        <f t="shared" si="6"/>
        <v>14132.95</v>
      </c>
      <c r="AD71" s="31"/>
      <c r="AE71" s="283">
        <f t="shared" si="7"/>
        <v>35723</v>
      </c>
      <c r="AF71" s="283">
        <f t="shared" si="8"/>
        <v>22456</v>
      </c>
      <c r="AG71" s="283">
        <f t="shared" si="9"/>
        <v>13267</v>
      </c>
      <c r="AH71" s="283">
        <f t="shared" si="10"/>
        <v>865.95</v>
      </c>
      <c r="AI71" s="283">
        <f t="shared" si="11"/>
        <v>0</v>
      </c>
    </row>
    <row r="72" spans="1:35" x14ac:dyDescent="0.2">
      <c r="A72" s="380" t="s">
        <v>412</v>
      </c>
      <c r="B72" s="456" t="s">
        <v>413</v>
      </c>
      <c r="C72" s="35">
        <v>4000</v>
      </c>
      <c r="D72" s="34" t="s">
        <v>91</v>
      </c>
      <c r="E72" s="26" t="s">
        <v>8</v>
      </c>
      <c r="F72" s="25">
        <v>7</v>
      </c>
      <c r="G72" s="163"/>
      <c r="H72" s="123">
        <v>32697</v>
      </c>
      <c r="I72" s="123">
        <v>0</v>
      </c>
      <c r="J72" s="123">
        <v>32697</v>
      </c>
      <c r="K72" s="31"/>
      <c r="L72" s="123">
        <v>960</v>
      </c>
      <c r="M72" s="123">
        <v>0</v>
      </c>
      <c r="N72" s="179"/>
      <c r="O72" s="123">
        <v>0</v>
      </c>
      <c r="P72" s="123">
        <v>0</v>
      </c>
      <c r="Q72" s="31"/>
      <c r="R72" s="123">
        <v>0</v>
      </c>
      <c r="S72" s="123">
        <v>0</v>
      </c>
      <c r="T72" s="123">
        <v>0</v>
      </c>
      <c r="U72" s="31"/>
      <c r="V72" s="123">
        <v>0</v>
      </c>
      <c r="W72" s="123">
        <v>0</v>
      </c>
      <c r="X72" s="31"/>
      <c r="Y72" s="123">
        <v>6955</v>
      </c>
      <c r="Z72" s="123">
        <v>1113</v>
      </c>
      <c r="AA72" s="123">
        <v>5842</v>
      </c>
      <c r="AB72" s="31"/>
      <c r="AC72" s="123">
        <f t="shared" si="6"/>
        <v>39499</v>
      </c>
      <c r="AD72" s="31"/>
      <c r="AE72" s="283">
        <f t="shared" si="7"/>
        <v>39652</v>
      </c>
      <c r="AF72" s="283">
        <f t="shared" si="8"/>
        <v>1113</v>
      </c>
      <c r="AG72" s="283">
        <f t="shared" si="9"/>
        <v>38539</v>
      </c>
      <c r="AH72" s="283">
        <f t="shared" si="10"/>
        <v>960</v>
      </c>
      <c r="AI72" s="283">
        <f t="shared" si="11"/>
        <v>0</v>
      </c>
    </row>
    <row r="73" spans="1:35" x14ac:dyDescent="0.2">
      <c r="A73" s="380" t="s">
        <v>412</v>
      </c>
      <c r="B73" s="456" t="s">
        <v>414</v>
      </c>
      <c r="C73" s="28">
        <v>4100</v>
      </c>
      <c r="D73" s="27" t="s">
        <v>90</v>
      </c>
      <c r="E73" s="26" t="s">
        <v>8</v>
      </c>
      <c r="F73" s="25">
        <v>2</v>
      </c>
      <c r="G73" s="163"/>
      <c r="H73" s="123">
        <v>3049.46</v>
      </c>
      <c r="I73" s="123">
        <v>0</v>
      </c>
      <c r="J73" s="123">
        <v>3049.46</v>
      </c>
      <c r="K73" s="31"/>
      <c r="L73" s="123">
        <v>36.119999999999997</v>
      </c>
      <c r="M73" s="123">
        <v>0</v>
      </c>
      <c r="N73" s="179"/>
      <c r="O73" s="123">
        <v>0</v>
      </c>
      <c r="P73" s="123">
        <v>0</v>
      </c>
      <c r="Q73" s="31"/>
      <c r="R73" s="123">
        <v>0</v>
      </c>
      <c r="S73" s="123">
        <v>0</v>
      </c>
      <c r="T73" s="123">
        <v>0</v>
      </c>
      <c r="U73" s="31"/>
      <c r="V73" s="123">
        <v>0</v>
      </c>
      <c r="W73" s="123">
        <v>0</v>
      </c>
      <c r="X73" s="31"/>
      <c r="Y73" s="123">
        <v>216.84</v>
      </c>
      <c r="Z73" s="123">
        <v>216.84</v>
      </c>
      <c r="AA73" s="123">
        <v>0</v>
      </c>
      <c r="AB73" s="31"/>
      <c r="AC73" s="123">
        <f t="shared" si="6"/>
        <v>3085.58</v>
      </c>
      <c r="AD73" s="31"/>
      <c r="AE73" s="283">
        <f t="shared" si="7"/>
        <v>3266.3</v>
      </c>
      <c r="AF73" s="283">
        <f t="shared" si="8"/>
        <v>216.84</v>
      </c>
      <c r="AG73" s="283">
        <f t="shared" si="9"/>
        <v>3049.46</v>
      </c>
      <c r="AH73" s="283">
        <f t="shared" si="10"/>
        <v>36.119999999999997</v>
      </c>
      <c r="AI73" s="283">
        <f t="shared" si="11"/>
        <v>0</v>
      </c>
    </row>
    <row r="74" spans="1:35" x14ac:dyDescent="0.2">
      <c r="A74" s="380" t="s">
        <v>345</v>
      </c>
      <c r="B74" s="456" t="s">
        <v>415</v>
      </c>
      <c r="C74" s="28">
        <v>4150</v>
      </c>
      <c r="D74" s="33" t="s">
        <v>89</v>
      </c>
      <c r="E74" s="26" t="s">
        <v>8</v>
      </c>
      <c r="F74" s="25">
        <v>3</v>
      </c>
      <c r="G74" s="163"/>
      <c r="H74" s="123">
        <v>17550</v>
      </c>
      <c r="I74" s="123">
        <v>0</v>
      </c>
      <c r="J74" s="123">
        <v>17550</v>
      </c>
      <c r="K74" s="31"/>
      <c r="L74" s="123">
        <v>1189</v>
      </c>
      <c r="M74" s="123">
        <v>210</v>
      </c>
      <c r="N74" s="179"/>
      <c r="O74" s="123">
        <v>0</v>
      </c>
      <c r="P74" s="123">
        <v>0</v>
      </c>
      <c r="Q74" s="31"/>
      <c r="R74" s="123">
        <v>0</v>
      </c>
      <c r="S74" s="123">
        <v>0</v>
      </c>
      <c r="T74" s="123">
        <v>0</v>
      </c>
      <c r="U74" s="31"/>
      <c r="V74" s="123">
        <v>0</v>
      </c>
      <c r="W74" s="123">
        <v>0</v>
      </c>
      <c r="X74" s="31"/>
      <c r="Y74" s="123">
        <v>2336</v>
      </c>
      <c r="Z74" s="123">
        <v>0</v>
      </c>
      <c r="AA74" s="123">
        <v>2336</v>
      </c>
      <c r="AB74" s="31"/>
      <c r="AC74" s="123">
        <f t="shared" si="6"/>
        <v>21285</v>
      </c>
      <c r="AD74" s="31"/>
      <c r="AE74" s="283">
        <f t="shared" si="7"/>
        <v>19886</v>
      </c>
      <c r="AF74" s="283">
        <f t="shared" si="8"/>
        <v>0</v>
      </c>
      <c r="AG74" s="283">
        <f t="shared" si="9"/>
        <v>19886</v>
      </c>
      <c r="AH74" s="283">
        <f t="shared" si="10"/>
        <v>1189</v>
      </c>
      <c r="AI74" s="283">
        <f t="shared" si="11"/>
        <v>210</v>
      </c>
    </row>
    <row r="75" spans="1:35" x14ac:dyDescent="0.2">
      <c r="A75" s="380" t="s">
        <v>343</v>
      </c>
      <c r="B75" s="456" t="s">
        <v>416</v>
      </c>
      <c r="C75" s="28">
        <v>4200</v>
      </c>
      <c r="D75" s="27" t="s">
        <v>88</v>
      </c>
      <c r="E75" s="26" t="s">
        <v>3</v>
      </c>
      <c r="F75" s="25">
        <v>11</v>
      </c>
      <c r="G75" s="163"/>
      <c r="H75" s="123">
        <v>5000</v>
      </c>
      <c r="I75" s="123">
        <v>0</v>
      </c>
      <c r="J75" s="123">
        <v>5000</v>
      </c>
      <c r="K75" s="31"/>
      <c r="L75" s="123">
        <v>300</v>
      </c>
      <c r="M75" s="123">
        <v>0</v>
      </c>
      <c r="N75" s="179"/>
      <c r="O75" s="123">
        <v>109</v>
      </c>
      <c r="P75" s="123">
        <v>411</v>
      </c>
      <c r="Q75" s="31"/>
      <c r="R75" s="123">
        <v>6080</v>
      </c>
      <c r="S75" s="123">
        <v>0</v>
      </c>
      <c r="T75" s="123">
        <v>6080</v>
      </c>
      <c r="U75" s="31"/>
      <c r="V75" s="123">
        <v>0</v>
      </c>
      <c r="W75" s="123"/>
      <c r="X75" s="31"/>
      <c r="Y75" s="123">
        <v>0</v>
      </c>
      <c r="Z75" s="123">
        <v>0</v>
      </c>
      <c r="AA75" s="123">
        <v>0</v>
      </c>
      <c r="AB75" s="31"/>
      <c r="AC75" s="123">
        <f t="shared" si="6"/>
        <v>11900</v>
      </c>
      <c r="AD75" s="31"/>
      <c r="AE75" s="283">
        <f t="shared" si="7"/>
        <v>11080</v>
      </c>
      <c r="AF75" s="283">
        <f t="shared" si="8"/>
        <v>0</v>
      </c>
      <c r="AG75" s="283">
        <f t="shared" si="9"/>
        <v>11080</v>
      </c>
      <c r="AH75" s="283">
        <f t="shared" si="10"/>
        <v>409</v>
      </c>
      <c r="AI75" s="283">
        <f t="shared" si="11"/>
        <v>411</v>
      </c>
    </row>
    <row r="76" spans="1:35" x14ac:dyDescent="0.2">
      <c r="A76" s="380" t="s">
        <v>381</v>
      </c>
      <c r="B76" s="456" t="s">
        <v>417</v>
      </c>
      <c r="C76" s="28">
        <v>4250</v>
      </c>
      <c r="D76" s="27" t="s">
        <v>87</v>
      </c>
      <c r="E76" s="26" t="s">
        <v>3</v>
      </c>
      <c r="F76" s="25">
        <v>8</v>
      </c>
      <c r="G76" s="163"/>
      <c r="H76" s="123">
        <v>60</v>
      </c>
      <c r="I76" s="123">
        <v>0</v>
      </c>
      <c r="J76" s="123">
        <v>60</v>
      </c>
      <c r="K76" s="31"/>
      <c r="L76" s="123">
        <v>0</v>
      </c>
      <c r="M76" s="123">
        <v>0</v>
      </c>
      <c r="N76" s="179"/>
      <c r="O76" s="123">
        <v>0</v>
      </c>
      <c r="P76" s="123">
        <v>0</v>
      </c>
      <c r="Q76" s="31"/>
      <c r="R76" s="123">
        <v>0</v>
      </c>
      <c r="S76" s="123">
        <v>0</v>
      </c>
      <c r="T76" s="123">
        <v>0</v>
      </c>
      <c r="U76" s="31"/>
      <c r="V76" s="123">
        <v>0</v>
      </c>
      <c r="W76" s="123"/>
      <c r="X76" s="31"/>
      <c r="Y76" s="123">
        <v>0</v>
      </c>
      <c r="Z76" s="123">
        <v>0</v>
      </c>
      <c r="AA76" s="123">
        <v>0</v>
      </c>
      <c r="AB76" s="31"/>
      <c r="AC76" s="123">
        <f t="shared" si="6"/>
        <v>60</v>
      </c>
      <c r="AD76" s="31"/>
      <c r="AE76" s="283">
        <f t="shared" si="7"/>
        <v>60</v>
      </c>
      <c r="AF76" s="283">
        <f t="shared" si="8"/>
        <v>0</v>
      </c>
      <c r="AG76" s="283">
        <f t="shared" si="9"/>
        <v>60</v>
      </c>
      <c r="AH76" s="283">
        <f t="shared" si="10"/>
        <v>0</v>
      </c>
      <c r="AI76" s="283">
        <f t="shared" si="11"/>
        <v>0</v>
      </c>
    </row>
    <row r="77" spans="1:35" x14ac:dyDescent="0.2">
      <c r="A77" s="380" t="s">
        <v>362</v>
      </c>
      <c r="B77" s="456" t="s">
        <v>418</v>
      </c>
      <c r="C77" s="28">
        <v>4300</v>
      </c>
      <c r="D77" s="27" t="s">
        <v>86</v>
      </c>
      <c r="E77" s="26" t="s">
        <v>3</v>
      </c>
      <c r="F77" s="25">
        <v>10</v>
      </c>
      <c r="G77" s="163"/>
      <c r="H77" s="123">
        <v>834</v>
      </c>
      <c r="I77" s="123">
        <v>0</v>
      </c>
      <c r="J77" s="123">
        <v>834</v>
      </c>
      <c r="K77" s="31"/>
      <c r="L77" s="123">
        <v>84</v>
      </c>
      <c r="M77" s="123">
        <v>0</v>
      </c>
      <c r="N77" s="179"/>
      <c r="O77" s="123">
        <v>0</v>
      </c>
      <c r="P77" s="123">
        <v>0</v>
      </c>
      <c r="Q77" s="31"/>
      <c r="R77" s="123">
        <v>547</v>
      </c>
      <c r="S77" s="123">
        <v>354</v>
      </c>
      <c r="T77" s="123">
        <v>193</v>
      </c>
      <c r="U77" s="31"/>
      <c r="V77" s="123">
        <v>0</v>
      </c>
      <c r="W77" s="123"/>
      <c r="X77" s="31"/>
      <c r="Y77" s="123">
        <v>0</v>
      </c>
      <c r="Z77" s="123">
        <v>0</v>
      </c>
      <c r="AA77" s="123">
        <v>0</v>
      </c>
      <c r="AB77" s="31"/>
      <c r="AC77" s="123">
        <f t="shared" si="6"/>
        <v>1111</v>
      </c>
      <c r="AD77" s="31"/>
      <c r="AE77" s="283">
        <f t="shared" si="7"/>
        <v>1381</v>
      </c>
      <c r="AF77" s="283">
        <f t="shared" si="8"/>
        <v>354</v>
      </c>
      <c r="AG77" s="283">
        <f t="shared" si="9"/>
        <v>1027</v>
      </c>
      <c r="AH77" s="283">
        <f t="shared" si="10"/>
        <v>84</v>
      </c>
      <c r="AI77" s="283">
        <f t="shared" si="11"/>
        <v>0</v>
      </c>
    </row>
    <row r="78" spans="1:35" x14ac:dyDescent="0.2">
      <c r="A78" s="380" t="s">
        <v>358</v>
      </c>
      <c r="B78" s="456" t="s">
        <v>419</v>
      </c>
      <c r="C78" s="28">
        <v>4350</v>
      </c>
      <c r="D78" s="27" t="s">
        <v>85</v>
      </c>
      <c r="E78" s="26" t="s">
        <v>11</v>
      </c>
      <c r="F78" s="25">
        <v>4</v>
      </c>
      <c r="G78" s="163"/>
      <c r="H78" s="123">
        <v>6222</v>
      </c>
      <c r="I78" s="123">
        <v>0</v>
      </c>
      <c r="J78" s="123">
        <v>6222</v>
      </c>
      <c r="K78" s="31"/>
      <c r="L78" s="123">
        <v>204.7</v>
      </c>
      <c r="M78" s="123">
        <v>6.64</v>
      </c>
      <c r="N78" s="179"/>
      <c r="O78" s="123">
        <v>17.5</v>
      </c>
      <c r="P78" s="123">
        <v>0</v>
      </c>
      <c r="Q78" s="31"/>
      <c r="R78" s="123">
        <v>1706.59</v>
      </c>
      <c r="S78" s="123">
        <v>0</v>
      </c>
      <c r="T78" s="123">
        <v>1706.59</v>
      </c>
      <c r="U78" s="31"/>
      <c r="V78" s="123">
        <v>0</v>
      </c>
      <c r="W78" s="123"/>
      <c r="X78" s="31"/>
      <c r="Y78" s="123">
        <v>0</v>
      </c>
      <c r="Z78" s="123">
        <v>0</v>
      </c>
      <c r="AA78" s="123">
        <v>0</v>
      </c>
      <c r="AB78" s="31"/>
      <c r="AC78" s="123">
        <f t="shared" si="6"/>
        <v>8157.43</v>
      </c>
      <c r="AD78" s="31"/>
      <c r="AE78" s="283">
        <f t="shared" si="7"/>
        <v>7928.59</v>
      </c>
      <c r="AF78" s="283">
        <f t="shared" si="8"/>
        <v>0</v>
      </c>
      <c r="AG78" s="283">
        <f t="shared" si="9"/>
        <v>7928.59</v>
      </c>
      <c r="AH78" s="283">
        <f t="shared" si="10"/>
        <v>222.2</v>
      </c>
      <c r="AI78" s="283">
        <f t="shared" si="11"/>
        <v>6.64</v>
      </c>
    </row>
    <row r="79" spans="1:35" x14ac:dyDescent="0.2">
      <c r="A79" s="380" t="s">
        <v>420</v>
      </c>
      <c r="B79" s="456" t="s">
        <v>421</v>
      </c>
      <c r="C79" s="28">
        <v>4400</v>
      </c>
      <c r="D79" s="27" t="s">
        <v>84</v>
      </c>
      <c r="E79" s="26" t="s">
        <v>6</v>
      </c>
      <c r="F79" s="25">
        <v>4</v>
      </c>
      <c r="G79" s="163"/>
      <c r="H79" s="123">
        <v>3661.18</v>
      </c>
      <c r="I79" s="123">
        <v>0</v>
      </c>
      <c r="J79" s="123">
        <v>3661.18</v>
      </c>
      <c r="K79" s="31"/>
      <c r="L79" s="123">
        <v>113.66</v>
      </c>
      <c r="M79" s="123">
        <v>0</v>
      </c>
      <c r="N79" s="179"/>
      <c r="O79" s="123">
        <v>0</v>
      </c>
      <c r="P79" s="123">
        <v>0</v>
      </c>
      <c r="Q79" s="31"/>
      <c r="R79" s="123">
        <v>75.02</v>
      </c>
      <c r="S79" s="123">
        <v>0</v>
      </c>
      <c r="T79" s="123">
        <v>75.02</v>
      </c>
      <c r="U79" s="31"/>
      <c r="V79" s="123">
        <v>0</v>
      </c>
      <c r="W79" s="123">
        <v>0</v>
      </c>
      <c r="X79" s="31"/>
      <c r="Y79" s="123">
        <v>89.65</v>
      </c>
      <c r="Z79" s="123">
        <v>0</v>
      </c>
      <c r="AA79" s="123">
        <v>89.65</v>
      </c>
      <c r="AB79" s="31"/>
      <c r="AC79" s="123">
        <f t="shared" si="6"/>
        <v>3939.5099999999998</v>
      </c>
      <c r="AD79" s="31"/>
      <c r="AE79" s="283">
        <f t="shared" si="7"/>
        <v>3825.85</v>
      </c>
      <c r="AF79" s="283">
        <f t="shared" si="8"/>
        <v>0</v>
      </c>
      <c r="AG79" s="283">
        <f t="shared" si="9"/>
        <v>3825.85</v>
      </c>
      <c r="AH79" s="283">
        <f t="shared" si="10"/>
        <v>113.66</v>
      </c>
      <c r="AI79" s="283">
        <f t="shared" si="11"/>
        <v>0</v>
      </c>
    </row>
    <row r="80" spans="1:35" x14ac:dyDescent="0.2">
      <c r="A80" s="380" t="s">
        <v>345</v>
      </c>
      <c r="B80" s="456" t="s">
        <v>415</v>
      </c>
      <c r="C80" s="28">
        <v>4450</v>
      </c>
      <c r="D80" s="27" t="s">
        <v>83</v>
      </c>
      <c r="E80" s="26" t="s">
        <v>8</v>
      </c>
      <c r="F80" s="25">
        <v>2</v>
      </c>
      <c r="G80" s="163"/>
      <c r="H80" s="123">
        <v>10980</v>
      </c>
      <c r="I80" s="123">
        <v>0</v>
      </c>
      <c r="J80" s="123">
        <v>10980</v>
      </c>
      <c r="K80" s="31"/>
      <c r="L80" s="123">
        <v>504.31</v>
      </c>
      <c r="M80" s="123">
        <v>0</v>
      </c>
      <c r="N80" s="179"/>
      <c r="O80" s="123">
        <v>0</v>
      </c>
      <c r="P80" s="123">
        <v>0</v>
      </c>
      <c r="Q80" s="31"/>
      <c r="R80" s="123">
        <v>0</v>
      </c>
      <c r="S80" s="123">
        <v>0</v>
      </c>
      <c r="T80" s="123">
        <v>0</v>
      </c>
      <c r="U80" s="31"/>
      <c r="V80" s="123">
        <v>0</v>
      </c>
      <c r="W80" s="123">
        <v>0</v>
      </c>
      <c r="X80" s="31"/>
      <c r="Y80" s="123">
        <v>2217</v>
      </c>
      <c r="Z80" s="123">
        <v>0</v>
      </c>
      <c r="AA80" s="123">
        <v>2217</v>
      </c>
      <c r="AB80" s="31"/>
      <c r="AC80" s="123">
        <f t="shared" si="6"/>
        <v>13701.31</v>
      </c>
      <c r="AD80" s="31"/>
      <c r="AE80" s="283">
        <f t="shared" si="7"/>
        <v>13197</v>
      </c>
      <c r="AF80" s="283">
        <f t="shared" si="8"/>
        <v>0</v>
      </c>
      <c r="AG80" s="283">
        <f t="shared" si="9"/>
        <v>13197</v>
      </c>
      <c r="AH80" s="283">
        <f t="shared" si="10"/>
        <v>504.31</v>
      </c>
      <c r="AI80" s="283">
        <f t="shared" si="11"/>
        <v>0</v>
      </c>
    </row>
    <row r="81" spans="1:35" x14ac:dyDescent="0.2">
      <c r="A81" s="380" t="s">
        <v>412</v>
      </c>
      <c r="B81" s="456" t="s">
        <v>422</v>
      </c>
      <c r="C81" s="28">
        <v>4500</v>
      </c>
      <c r="D81" s="27" t="s">
        <v>82</v>
      </c>
      <c r="E81" s="26" t="s">
        <v>8</v>
      </c>
      <c r="F81" s="25">
        <v>3</v>
      </c>
      <c r="G81" s="163"/>
      <c r="H81" s="123">
        <v>22404.12</v>
      </c>
      <c r="I81" s="123">
        <v>0</v>
      </c>
      <c r="J81" s="123">
        <v>22404.12</v>
      </c>
      <c r="K81" s="31"/>
      <c r="L81" s="123">
        <v>518.27</v>
      </c>
      <c r="M81" s="123">
        <v>0</v>
      </c>
      <c r="N81" s="179"/>
      <c r="O81" s="123">
        <v>0</v>
      </c>
      <c r="P81" s="123">
        <v>0</v>
      </c>
      <c r="Q81" s="31"/>
      <c r="R81" s="123">
        <v>0</v>
      </c>
      <c r="S81" s="123">
        <v>0</v>
      </c>
      <c r="T81" s="123">
        <v>0</v>
      </c>
      <c r="U81" s="31"/>
      <c r="V81" s="123">
        <v>0</v>
      </c>
      <c r="W81" s="123">
        <v>0</v>
      </c>
      <c r="X81" s="31"/>
      <c r="Y81" s="123">
        <v>2859.36</v>
      </c>
      <c r="Z81" s="123">
        <v>0</v>
      </c>
      <c r="AA81" s="123">
        <v>2859.36</v>
      </c>
      <c r="AB81" s="31"/>
      <c r="AC81" s="123">
        <f t="shared" si="6"/>
        <v>25781.75</v>
      </c>
      <c r="AD81" s="31"/>
      <c r="AE81" s="283">
        <f t="shared" si="7"/>
        <v>25263.48</v>
      </c>
      <c r="AF81" s="283">
        <f t="shared" si="8"/>
        <v>0</v>
      </c>
      <c r="AG81" s="283">
        <f t="shared" si="9"/>
        <v>25263.48</v>
      </c>
      <c r="AH81" s="283">
        <f t="shared" si="10"/>
        <v>518.27</v>
      </c>
      <c r="AI81" s="283">
        <f t="shared" si="11"/>
        <v>0</v>
      </c>
    </row>
    <row r="82" spans="1:35" x14ac:dyDescent="0.2">
      <c r="A82" s="380" t="s">
        <v>349</v>
      </c>
      <c r="B82" s="456" t="s">
        <v>423</v>
      </c>
      <c r="C82" s="28">
        <v>4550</v>
      </c>
      <c r="D82" s="27" t="s">
        <v>81</v>
      </c>
      <c r="E82" s="26" t="s">
        <v>11</v>
      </c>
      <c r="F82" s="25">
        <v>10</v>
      </c>
      <c r="G82" s="163"/>
      <c r="H82" s="123">
        <v>1043.9000000000001</v>
      </c>
      <c r="I82" s="123">
        <v>0</v>
      </c>
      <c r="J82" s="123">
        <v>1043.9000000000001</v>
      </c>
      <c r="K82" s="31"/>
      <c r="L82" s="123">
        <v>30.86</v>
      </c>
      <c r="M82" s="123">
        <v>0</v>
      </c>
      <c r="N82" s="179"/>
      <c r="O82" s="123">
        <v>0</v>
      </c>
      <c r="P82" s="123">
        <v>0</v>
      </c>
      <c r="Q82" s="31"/>
      <c r="R82" s="123">
        <v>1231.27</v>
      </c>
      <c r="S82" s="123">
        <v>0</v>
      </c>
      <c r="T82" s="123">
        <v>1231.27</v>
      </c>
      <c r="U82" s="31"/>
      <c r="V82" s="123">
        <v>0</v>
      </c>
      <c r="W82" s="123"/>
      <c r="X82" s="31"/>
      <c r="Y82" s="123">
        <v>0</v>
      </c>
      <c r="Z82" s="123">
        <v>0</v>
      </c>
      <c r="AA82" s="123">
        <v>0</v>
      </c>
      <c r="AB82" s="31"/>
      <c r="AC82" s="123">
        <f t="shared" si="6"/>
        <v>2306.0299999999997</v>
      </c>
      <c r="AD82" s="31"/>
      <c r="AE82" s="283">
        <f t="shared" si="7"/>
        <v>2275.17</v>
      </c>
      <c r="AF82" s="283">
        <f t="shared" si="8"/>
        <v>0</v>
      </c>
      <c r="AG82" s="283">
        <f t="shared" si="9"/>
        <v>2275.17</v>
      </c>
      <c r="AH82" s="283">
        <f t="shared" si="10"/>
        <v>30.86</v>
      </c>
      <c r="AI82" s="283">
        <f t="shared" si="11"/>
        <v>0</v>
      </c>
    </row>
    <row r="83" spans="1:35" x14ac:dyDescent="0.2">
      <c r="A83" s="380" t="s">
        <v>353</v>
      </c>
      <c r="B83" s="456" t="s">
        <v>424</v>
      </c>
      <c r="C83" s="28">
        <v>4600</v>
      </c>
      <c r="D83" s="27" t="s">
        <v>80</v>
      </c>
      <c r="E83" s="26" t="s">
        <v>3</v>
      </c>
      <c r="F83" s="25">
        <v>10</v>
      </c>
      <c r="G83" s="163"/>
      <c r="H83" s="123">
        <v>2550</v>
      </c>
      <c r="I83" s="123">
        <v>0</v>
      </c>
      <c r="J83" s="123">
        <v>2550</v>
      </c>
      <c r="K83" s="31"/>
      <c r="L83" s="123">
        <v>0</v>
      </c>
      <c r="M83" s="123">
        <v>5</v>
      </c>
      <c r="N83" s="179"/>
      <c r="O83" s="123">
        <v>0</v>
      </c>
      <c r="P83" s="123">
        <v>0</v>
      </c>
      <c r="Q83" s="31"/>
      <c r="R83" s="123">
        <v>0</v>
      </c>
      <c r="S83" s="123">
        <v>0</v>
      </c>
      <c r="T83" s="123">
        <v>0</v>
      </c>
      <c r="U83" s="31"/>
      <c r="V83" s="123">
        <v>0</v>
      </c>
      <c r="W83" s="123"/>
      <c r="X83" s="31"/>
      <c r="Y83" s="123">
        <v>0</v>
      </c>
      <c r="Z83" s="123">
        <v>0</v>
      </c>
      <c r="AA83" s="123">
        <v>0</v>
      </c>
      <c r="AB83" s="31"/>
      <c r="AC83" s="123">
        <f t="shared" si="6"/>
        <v>2555</v>
      </c>
      <c r="AD83" s="31"/>
      <c r="AE83" s="283">
        <f t="shared" si="7"/>
        <v>2550</v>
      </c>
      <c r="AF83" s="283">
        <f t="shared" si="8"/>
        <v>0</v>
      </c>
      <c r="AG83" s="283">
        <f t="shared" si="9"/>
        <v>2550</v>
      </c>
      <c r="AH83" s="283">
        <f t="shared" si="10"/>
        <v>0</v>
      </c>
      <c r="AI83" s="283">
        <f t="shared" si="11"/>
        <v>5</v>
      </c>
    </row>
    <row r="84" spans="1:35" x14ac:dyDescent="0.2">
      <c r="A84" s="380" t="s">
        <v>384</v>
      </c>
      <c r="B84" s="456" t="s">
        <v>425</v>
      </c>
      <c r="C84" s="28">
        <v>4650</v>
      </c>
      <c r="D84" s="27" t="s">
        <v>79</v>
      </c>
      <c r="E84" s="26" t="s">
        <v>6</v>
      </c>
      <c r="F84" s="25">
        <v>5</v>
      </c>
      <c r="G84" s="163"/>
      <c r="H84" s="123">
        <v>53940</v>
      </c>
      <c r="I84" s="123">
        <v>0</v>
      </c>
      <c r="J84" s="123">
        <v>53940</v>
      </c>
      <c r="K84" s="31"/>
      <c r="L84" s="123">
        <v>440</v>
      </c>
      <c r="M84" s="123">
        <v>68.48</v>
      </c>
      <c r="N84" s="179"/>
      <c r="O84" s="123">
        <v>1.27</v>
      </c>
      <c r="P84" s="123">
        <v>0</v>
      </c>
      <c r="Q84" s="31"/>
      <c r="R84" s="123">
        <v>3800.4</v>
      </c>
      <c r="S84" s="123">
        <v>0</v>
      </c>
      <c r="T84" s="123">
        <v>3800.4</v>
      </c>
      <c r="U84" s="31"/>
      <c r="V84" s="123">
        <v>23</v>
      </c>
      <c r="W84" s="123">
        <v>0</v>
      </c>
      <c r="X84" s="31"/>
      <c r="Y84" s="123">
        <v>9482.1</v>
      </c>
      <c r="Z84" s="123">
        <v>1896.2600000000002</v>
      </c>
      <c r="AA84" s="123">
        <v>7585.84</v>
      </c>
      <c r="AB84" s="31"/>
      <c r="AC84" s="123">
        <f t="shared" si="6"/>
        <v>65858.990000000005</v>
      </c>
      <c r="AD84" s="31"/>
      <c r="AE84" s="283">
        <f t="shared" si="7"/>
        <v>67222.5</v>
      </c>
      <c r="AF84" s="283">
        <f t="shared" si="8"/>
        <v>1896.2600000000002</v>
      </c>
      <c r="AG84" s="283">
        <f t="shared" si="9"/>
        <v>65326.240000000005</v>
      </c>
      <c r="AH84" s="283">
        <f t="shared" si="10"/>
        <v>464.27</v>
      </c>
      <c r="AI84" s="283">
        <f t="shared" si="11"/>
        <v>68.48</v>
      </c>
    </row>
    <row r="85" spans="1:35" x14ac:dyDescent="0.2">
      <c r="A85" s="380" t="s">
        <v>412</v>
      </c>
      <c r="B85" s="456" t="s">
        <v>426</v>
      </c>
      <c r="C85" s="28">
        <v>4700</v>
      </c>
      <c r="D85" s="27" t="s">
        <v>78</v>
      </c>
      <c r="E85" s="26" t="s">
        <v>8</v>
      </c>
      <c r="F85" s="25">
        <v>2</v>
      </c>
      <c r="G85" s="163"/>
      <c r="H85" s="123">
        <v>6381</v>
      </c>
      <c r="I85" s="123">
        <v>0</v>
      </c>
      <c r="J85" s="123">
        <v>6381</v>
      </c>
      <c r="K85" s="31"/>
      <c r="L85" s="123">
        <v>612</v>
      </c>
      <c r="M85" s="123">
        <v>320</v>
      </c>
      <c r="N85" s="179"/>
      <c r="O85" s="123">
        <v>0</v>
      </c>
      <c r="P85" s="123">
        <v>0</v>
      </c>
      <c r="Q85" s="31"/>
      <c r="R85" s="123">
        <v>0</v>
      </c>
      <c r="S85" s="123">
        <v>0</v>
      </c>
      <c r="T85" s="123">
        <v>0</v>
      </c>
      <c r="U85" s="31"/>
      <c r="V85" s="123">
        <v>3.6</v>
      </c>
      <c r="W85" s="123">
        <v>0</v>
      </c>
      <c r="X85" s="31"/>
      <c r="Y85" s="123">
        <v>1033</v>
      </c>
      <c r="Z85" s="123">
        <v>0</v>
      </c>
      <c r="AA85" s="123">
        <v>1033</v>
      </c>
      <c r="AB85" s="31"/>
      <c r="AC85" s="123">
        <f t="shared" si="6"/>
        <v>8349.6</v>
      </c>
      <c r="AD85" s="31"/>
      <c r="AE85" s="283">
        <f t="shared" si="7"/>
        <v>7414</v>
      </c>
      <c r="AF85" s="283">
        <f t="shared" si="8"/>
        <v>0</v>
      </c>
      <c r="AG85" s="283">
        <f t="shared" si="9"/>
        <v>7414</v>
      </c>
      <c r="AH85" s="283">
        <f t="shared" si="10"/>
        <v>615.6</v>
      </c>
      <c r="AI85" s="283">
        <f t="shared" si="11"/>
        <v>320</v>
      </c>
    </row>
    <row r="86" spans="1:35" x14ac:dyDescent="0.2">
      <c r="A86" s="380" t="s">
        <v>381</v>
      </c>
      <c r="B86" s="456" t="s">
        <v>427</v>
      </c>
      <c r="C86" s="28">
        <v>4750</v>
      </c>
      <c r="D86" s="27" t="s">
        <v>77</v>
      </c>
      <c r="E86" s="26" t="s">
        <v>3</v>
      </c>
      <c r="F86" s="25">
        <v>11</v>
      </c>
      <c r="G86" s="163"/>
      <c r="H86" s="123">
        <v>1956.48</v>
      </c>
      <c r="I86" s="123">
        <v>0</v>
      </c>
      <c r="J86" s="123">
        <v>1956.48</v>
      </c>
      <c r="K86" s="31"/>
      <c r="L86" s="123">
        <v>32</v>
      </c>
      <c r="M86" s="123">
        <v>0</v>
      </c>
      <c r="N86" s="179"/>
      <c r="O86" s="123">
        <v>106.63</v>
      </c>
      <c r="P86" s="123">
        <v>0</v>
      </c>
      <c r="Q86" s="31"/>
      <c r="R86" s="123">
        <v>2216.4299999999998</v>
      </c>
      <c r="S86" s="123">
        <v>0</v>
      </c>
      <c r="T86" s="123">
        <v>2216.4299999999998</v>
      </c>
      <c r="U86" s="31"/>
      <c r="V86" s="123">
        <v>0</v>
      </c>
      <c r="W86" s="123">
        <v>0</v>
      </c>
      <c r="X86" s="31"/>
      <c r="Y86" s="123">
        <v>12.56</v>
      </c>
      <c r="Z86" s="123">
        <v>0</v>
      </c>
      <c r="AA86" s="123">
        <v>12.56</v>
      </c>
      <c r="AB86" s="31"/>
      <c r="AC86" s="123">
        <f t="shared" si="6"/>
        <v>4324.1000000000004</v>
      </c>
      <c r="AD86" s="31"/>
      <c r="AE86" s="283">
        <f t="shared" si="7"/>
        <v>4185.47</v>
      </c>
      <c r="AF86" s="283">
        <f t="shared" si="8"/>
        <v>0</v>
      </c>
      <c r="AG86" s="283">
        <f t="shared" si="9"/>
        <v>4185.47</v>
      </c>
      <c r="AH86" s="283">
        <f t="shared" si="10"/>
        <v>138.63</v>
      </c>
      <c r="AI86" s="283">
        <f t="shared" si="11"/>
        <v>0</v>
      </c>
    </row>
    <row r="87" spans="1:35" x14ac:dyDescent="0.2">
      <c r="A87" s="380" t="s">
        <v>345</v>
      </c>
      <c r="B87" s="456" t="s">
        <v>346</v>
      </c>
      <c r="C87" s="28">
        <v>4800</v>
      </c>
      <c r="D87" s="27" t="s">
        <v>76</v>
      </c>
      <c r="E87" s="26" t="s">
        <v>8</v>
      </c>
      <c r="F87" s="25">
        <v>2</v>
      </c>
      <c r="G87" s="163"/>
      <c r="H87" s="123">
        <v>11293</v>
      </c>
      <c r="I87" s="123">
        <v>0</v>
      </c>
      <c r="J87" s="123">
        <v>11293</v>
      </c>
      <c r="K87" s="31"/>
      <c r="L87" s="123">
        <v>7</v>
      </c>
      <c r="M87" s="123">
        <v>0</v>
      </c>
      <c r="N87" s="179"/>
      <c r="O87" s="123">
        <v>608</v>
      </c>
      <c r="P87" s="123">
        <v>0</v>
      </c>
      <c r="Q87" s="31"/>
      <c r="R87" s="123">
        <v>0</v>
      </c>
      <c r="S87" s="123">
        <v>0</v>
      </c>
      <c r="T87" s="123">
        <v>0</v>
      </c>
      <c r="U87" s="31"/>
      <c r="V87" s="123">
        <v>0</v>
      </c>
      <c r="W87" s="123">
        <v>0</v>
      </c>
      <c r="X87" s="31"/>
      <c r="Y87" s="123">
        <v>1271</v>
      </c>
      <c r="Z87" s="123">
        <v>127</v>
      </c>
      <c r="AA87" s="123">
        <v>1144</v>
      </c>
      <c r="AB87" s="31"/>
      <c r="AC87" s="123">
        <f t="shared" si="6"/>
        <v>13052</v>
      </c>
      <c r="AD87" s="31"/>
      <c r="AE87" s="283">
        <f t="shared" si="7"/>
        <v>12564</v>
      </c>
      <c r="AF87" s="283">
        <f t="shared" si="8"/>
        <v>127</v>
      </c>
      <c r="AG87" s="283">
        <f t="shared" si="9"/>
        <v>12437</v>
      </c>
      <c r="AH87" s="283">
        <f t="shared" si="10"/>
        <v>615</v>
      </c>
      <c r="AI87" s="283">
        <f t="shared" si="11"/>
        <v>0</v>
      </c>
    </row>
    <row r="88" spans="1:35" x14ac:dyDescent="0.2">
      <c r="A88" s="380" t="s">
        <v>349</v>
      </c>
      <c r="B88" s="456" t="s">
        <v>428</v>
      </c>
      <c r="C88" s="28">
        <v>4850</v>
      </c>
      <c r="D88" s="27" t="s">
        <v>75</v>
      </c>
      <c r="E88" s="26" t="s">
        <v>11</v>
      </c>
      <c r="F88" s="25">
        <v>4</v>
      </c>
      <c r="G88" s="163"/>
      <c r="H88" s="123">
        <v>5207</v>
      </c>
      <c r="I88" s="123">
        <v>0</v>
      </c>
      <c r="J88" s="123">
        <v>5207</v>
      </c>
      <c r="K88" s="31"/>
      <c r="L88" s="123">
        <v>200</v>
      </c>
      <c r="M88" s="123">
        <v>380</v>
      </c>
      <c r="N88" s="179"/>
      <c r="O88" s="123">
        <v>0</v>
      </c>
      <c r="P88" s="123">
        <v>0</v>
      </c>
      <c r="Q88" s="31"/>
      <c r="R88" s="123">
        <v>2223</v>
      </c>
      <c r="S88" s="123">
        <v>223</v>
      </c>
      <c r="T88" s="123">
        <v>2000</v>
      </c>
      <c r="U88" s="31"/>
      <c r="V88" s="123">
        <v>0</v>
      </c>
      <c r="W88" s="123"/>
      <c r="X88" s="31"/>
      <c r="Y88" s="123">
        <v>0</v>
      </c>
      <c r="Z88" s="123">
        <v>0</v>
      </c>
      <c r="AA88" s="123">
        <v>0</v>
      </c>
      <c r="AB88" s="31"/>
      <c r="AC88" s="123">
        <f t="shared" si="6"/>
        <v>7787</v>
      </c>
      <c r="AD88" s="31"/>
      <c r="AE88" s="283">
        <f t="shared" si="7"/>
        <v>7430</v>
      </c>
      <c r="AF88" s="283">
        <f t="shared" si="8"/>
        <v>223</v>
      </c>
      <c r="AG88" s="283">
        <f t="shared" si="9"/>
        <v>7207</v>
      </c>
      <c r="AH88" s="283">
        <f t="shared" si="10"/>
        <v>200</v>
      </c>
      <c r="AI88" s="283">
        <f t="shared" si="11"/>
        <v>380</v>
      </c>
    </row>
    <row r="89" spans="1:35" x14ac:dyDescent="0.2">
      <c r="A89" s="380" t="s">
        <v>353</v>
      </c>
      <c r="B89" s="456" t="s">
        <v>429</v>
      </c>
      <c r="C89" s="28">
        <v>4880</v>
      </c>
      <c r="D89" s="27" t="s">
        <v>74</v>
      </c>
      <c r="E89" s="26" t="s">
        <v>3</v>
      </c>
      <c r="F89" s="25">
        <v>4</v>
      </c>
      <c r="G89" s="163"/>
      <c r="H89" s="123">
        <v>5427</v>
      </c>
      <c r="I89" s="123">
        <v>0</v>
      </c>
      <c r="J89" s="123">
        <v>5427</v>
      </c>
      <c r="K89" s="31"/>
      <c r="L89" s="123">
        <v>123</v>
      </c>
      <c r="M89" s="123">
        <v>0</v>
      </c>
      <c r="N89" s="179"/>
      <c r="O89" s="123">
        <v>0</v>
      </c>
      <c r="P89" s="123">
        <v>0</v>
      </c>
      <c r="Q89" s="31"/>
      <c r="R89" s="123">
        <v>0</v>
      </c>
      <c r="S89" s="123">
        <v>0</v>
      </c>
      <c r="T89" s="123">
        <v>0</v>
      </c>
      <c r="U89" s="31"/>
      <c r="V89" s="123">
        <v>0</v>
      </c>
      <c r="W89" s="123">
        <v>0</v>
      </c>
      <c r="X89" s="31"/>
      <c r="Y89" s="123">
        <v>3073</v>
      </c>
      <c r="Z89" s="123">
        <v>10</v>
      </c>
      <c r="AA89" s="123">
        <v>3063</v>
      </c>
      <c r="AB89" s="31"/>
      <c r="AC89" s="123">
        <f t="shared" si="6"/>
        <v>8613</v>
      </c>
      <c r="AD89" s="31"/>
      <c r="AE89" s="283">
        <f t="shared" si="7"/>
        <v>8500</v>
      </c>
      <c r="AF89" s="283">
        <f t="shared" si="8"/>
        <v>10</v>
      </c>
      <c r="AG89" s="283">
        <f t="shared" si="9"/>
        <v>8490</v>
      </c>
      <c r="AH89" s="283">
        <f t="shared" si="10"/>
        <v>123</v>
      </c>
      <c r="AI89" s="283">
        <f t="shared" si="11"/>
        <v>0</v>
      </c>
    </row>
    <row r="90" spans="1:35" x14ac:dyDescent="0.2">
      <c r="A90" s="380" t="s">
        <v>347</v>
      </c>
      <c r="B90" s="456" t="s">
        <v>430</v>
      </c>
      <c r="C90" s="28">
        <v>4900</v>
      </c>
      <c r="D90" s="27" t="s">
        <v>73</v>
      </c>
      <c r="E90" s="26" t="s">
        <v>8</v>
      </c>
      <c r="F90" s="25">
        <v>7</v>
      </c>
      <c r="G90" s="163"/>
      <c r="H90" s="123">
        <v>47124</v>
      </c>
      <c r="I90" s="123">
        <v>16662</v>
      </c>
      <c r="J90" s="123">
        <v>30462</v>
      </c>
      <c r="K90" s="31"/>
      <c r="L90" s="123">
        <v>1195</v>
      </c>
      <c r="M90" s="123">
        <v>343.8</v>
      </c>
      <c r="N90" s="179"/>
      <c r="O90" s="123">
        <v>0</v>
      </c>
      <c r="P90" s="123">
        <v>0</v>
      </c>
      <c r="Q90" s="31"/>
      <c r="R90" s="123">
        <v>0</v>
      </c>
      <c r="S90" s="123">
        <v>0</v>
      </c>
      <c r="T90" s="123">
        <v>0</v>
      </c>
      <c r="U90" s="31"/>
      <c r="V90" s="123">
        <v>0</v>
      </c>
      <c r="W90" s="123">
        <v>0</v>
      </c>
      <c r="X90" s="31"/>
      <c r="Y90" s="123">
        <v>4235</v>
      </c>
      <c r="Z90" s="123">
        <v>0</v>
      </c>
      <c r="AA90" s="123">
        <v>4235</v>
      </c>
      <c r="AB90" s="31"/>
      <c r="AC90" s="123">
        <f t="shared" si="6"/>
        <v>36235.800000000003</v>
      </c>
      <c r="AD90" s="31"/>
      <c r="AE90" s="283">
        <f t="shared" si="7"/>
        <v>51359</v>
      </c>
      <c r="AF90" s="283">
        <f t="shared" si="8"/>
        <v>16662</v>
      </c>
      <c r="AG90" s="283">
        <f t="shared" si="9"/>
        <v>34697</v>
      </c>
      <c r="AH90" s="283">
        <f t="shared" si="10"/>
        <v>1195</v>
      </c>
      <c r="AI90" s="283">
        <f t="shared" si="11"/>
        <v>343.8</v>
      </c>
    </row>
    <row r="91" spans="1:35" x14ac:dyDescent="0.2">
      <c r="A91" s="380" t="s">
        <v>343</v>
      </c>
      <c r="B91" s="456" t="s">
        <v>431</v>
      </c>
      <c r="C91" s="28">
        <v>4920</v>
      </c>
      <c r="D91" s="27" t="s">
        <v>72</v>
      </c>
      <c r="E91" s="26" t="s">
        <v>3</v>
      </c>
      <c r="F91" s="25">
        <v>10</v>
      </c>
      <c r="G91" s="163"/>
      <c r="H91" s="123">
        <v>1513</v>
      </c>
      <c r="I91" s="123">
        <v>0</v>
      </c>
      <c r="J91" s="123">
        <v>1513</v>
      </c>
      <c r="K91" s="31"/>
      <c r="L91" s="123">
        <v>24</v>
      </c>
      <c r="M91" s="123">
        <v>0</v>
      </c>
      <c r="N91" s="179"/>
      <c r="O91" s="123">
        <v>0</v>
      </c>
      <c r="P91" s="123">
        <v>0</v>
      </c>
      <c r="Q91" s="31"/>
      <c r="R91" s="123">
        <v>2142.46</v>
      </c>
      <c r="S91" s="123">
        <v>0</v>
      </c>
      <c r="T91" s="123">
        <v>2142.46</v>
      </c>
      <c r="U91" s="31"/>
      <c r="V91" s="123">
        <v>0</v>
      </c>
      <c r="W91" s="123">
        <v>0.5</v>
      </c>
      <c r="X91" s="31"/>
      <c r="Y91" s="123">
        <v>51</v>
      </c>
      <c r="Z91" s="123">
        <v>0</v>
      </c>
      <c r="AA91" s="123">
        <v>51</v>
      </c>
      <c r="AB91" s="31"/>
      <c r="AC91" s="123">
        <f t="shared" si="6"/>
        <v>3730.96</v>
      </c>
      <c r="AD91" s="31"/>
      <c r="AE91" s="283">
        <f t="shared" si="7"/>
        <v>3706.46</v>
      </c>
      <c r="AF91" s="283">
        <f t="shared" si="8"/>
        <v>0</v>
      </c>
      <c r="AG91" s="283">
        <f t="shared" si="9"/>
        <v>3706.46</v>
      </c>
      <c r="AH91" s="283">
        <f t="shared" si="10"/>
        <v>24</v>
      </c>
      <c r="AI91" s="283">
        <f t="shared" si="11"/>
        <v>0.5</v>
      </c>
    </row>
    <row r="92" spans="1:35" x14ac:dyDescent="0.2">
      <c r="A92" s="380" t="s">
        <v>362</v>
      </c>
      <c r="B92" s="456" t="s">
        <v>432</v>
      </c>
      <c r="C92" s="28">
        <v>4950</v>
      </c>
      <c r="D92" s="27" t="s">
        <v>71</v>
      </c>
      <c r="E92" s="26" t="s">
        <v>3</v>
      </c>
      <c r="F92" s="25">
        <v>9</v>
      </c>
      <c r="G92" s="163"/>
      <c r="H92" s="123">
        <v>384.8</v>
      </c>
      <c r="I92" s="123">
        <v>0</v>
      </c>
      <c r="J92" s="123">
        <v>384.8</v>
      </c>
      <c r="K92" s="31"/>
      <c r="L92" s="123">
        <v>8.7200000000000006</v>
      </c>
      <c r="M92" s="123">
        <v>0</v>
      </c>
      <c r="N92" s="179"/>
      <c r="O92" s="123">
        <v>0</v>
      </c>
      <c r="P92" s="123">
        <v>0</v>
      </c>
      <c r="Q92" s="31"/>
      <c r="R92" s="123">
        <v>0</v>
      </c>
      <c r="S92" s="123">
        <v>0</v>
      </c>
      <c r="T92" s="123">
        <v>0</v>
      </c>
      <c r="U92" s="31"/>
      <c r="V92" s="123">
        <v>0</v>
      </c>
      <c r="W92" s="123">
        <v>0</v>
      </c>
      <c r="X92" s="31"/>
      <c r="Y92" s="123">
        <v>79.72</v>
      </c>
      <c r="Z92" s="123">
        <v>0</v>
      </c>
      <c r="AA92" s="123">
        <v>79.72</v>
      </c>
      <c r="AB92" s="31"/>
      <c r="AC92" s="123">
        <f t="shared" si="6"/>
        <v>473.24</v>
      </c>
      <c r="AD92" s="31"/>
      <c r="AE92" s="283">
        <f t="shared" si="7"/>
        <v>464.52</v>
      </c>
      <c r="AF92" s="283">
        <f t="shared" si="8"/>
        <v>0</v>
      </c>
      <c r="AG92" s="283">
        <f t="shared" si="9"/>
        <v>464.52</v>
      </c>
      <c r="AH92" s="283">
        <f t="shared" si="10"/>
        <v>8.7200000000000006</v>
      </c>
      <c r="AI92" s="283">
        <f t="shared" si="11"/>
        <v>0</v>
      </c>
    </row>
    <row r="93" spans="1:35" x14ac:dyDescent="0.2">
      <c r="A93" s="380" t="s">
        <v>384</v>
      </c>
      <c r="B93" s="456" t="s">
        <v>433</v>
      </c>
      <c r="C93" s="28">
        <v>5050</v>
      </c>
      <c r="D93" s="27" t="s">
        <v>70</v>
      </c>
      <c r="E93" s="26" t="s">
        <v>6</v>
      </c>
      <c r="F93" s="25">
        <v>4</v>
      </c>
      <c r="G93" s="163"/>
      <c r="H93" s="123">
        <v>26110</v>
      </c>
      <c r="I93" s="123">
        <v>0</v>
      </c>
      <c r="J93" s="123">
        <v>26110</v>
      </c>
      <c r="K93" s="31"/>
      <c r="L93" s="123">
        <v>154</v>
      </c>
      <c r="M93" s="123">
        <v>0</v>
      </c>
      <c r="N93" s="179"/>
      <c r="O93" s="123">
        <v>0</v>
      </c>
      <c r="P93" s="123">
        <v>0</v>
      </c>
      <c r="Q93" s="31"/>
      <c r="R93" s="123">
        <v>5336</v>
      </c>
      <c r="S93" s="123">
        <v>0</v>
      </c>
      <c r="T93" s="123">
        <v>5336</v>
      </c>
      <c r="U93" s="31"/>
      <c r="V93" s="123">
        <v>0</v>
      </c>
      <c r="W93" s="123"/>
      <c r="X93" s="31"/>
      <c r="Y93" s="123">
        <v>0</v>
      </c>
      <c r="Z93" s="123">
        <v>0</v>
      </c>
      <c r="AA93" s="123">
        <v>0</v>
      </c>
      <c r="AB93" s="31"/>
      <c r="AC93" s="123">
        <f t="shared" si="6"/>
        <v>31600</v>
      </c>
      <c r="AD93" s="31"/>
      <c r="AE93" s="283">
        <f t="shared" si="7"/>
        <v>31446</v>
      </c>
      <c r="AF93" s="283">
        <f t="shared" si="8"/>
        <v>0</v>
      </c>
      <c r="AG93" s="283">
        <f t="shared" si="9"/>
        <v>31446</v>
      </c>
      <c r="AH93" s="283">
        <f t="shared" si="10"/>
        <v>154</v>
      </c>
      <c r="AI93" s="283">
        <f t="shared" si="11"/>
        <v>0</v>
      </c>
    </row>
    <row r="94" spans="1:35" x14ac:dyDescent="0.2">
      <c r="A94" s="380"/>
      <c r="B94" s="456" t="s">
        <v>434</v>
      </c>
      <c r="C94" s="35">
        <v>5150</v>
      </c>
      <c r="D94" s="34" t="s">
        <v>69</v>
      </c>
      <c r="E94" s="26" t="s">
        <v>8</v>
      </c>
      <c r="F94" s="25">
        <v>2</v>
      </c>
      <c r="G94" s="163"/>
      <c r="H94" s="123">
        <v>7573.3</v>
      </c>
      <c r="I94" s="123">
        <v>1132.3500000000001</v>
      </c>
      <c r="J94" s="123">
        <v>6440.95</v>
      </c>
      <c r="K94" s="31"/>
      <c r="L94" s="123">
        <v>216.97</v>
      </c>
      <c r="M94" s="123">
        <v>0</v>
      </c>
      <c r="N94" s="179"/>
      <c r="O94" s="123">
        <v>0</v>
      </c>
      <c r="P94" s="123">
        <v>0</v>
      </c>
      <c r="Q94" s="31"/>
      <c r="R94" s="123">
        <v>0</v>
      </c>
      <c r="S94" s="123">
        <v>0</v>
      </c>
      <c r="T94" s="123">
        <v>0</v>
      </c>
      <c r="U94" s="31"/>
      <c r="V94" s="123">
        <v>0</v>
      </c>
      <c r="W94" s="123">
        <v>0</v>
      </c>
      <c r="X94" s="31"/>
      <c r="Y94" s="123">
        <v>1410.75</v>
      </c>
      <c r="Z94" s="123">
        <v>1410.75</v>
      </c>
      <c r="AA94" s="123">
        <v>0</v>
      </c>
      <c r="AB94" s="31"/>
      <c r="AC94" s="123">
        <f t="shared" si="6"/>
        <v>6657.92</v>
      </c>
      <c r="AD94" s="31"/>
      <c r="AE94" s="283">
        <f t="shared" si="7"/>
        <v>8984.0499999999993</v>
      </c>
      <c r="AF94" s="283">
        <f t="shared" si="8"/>
        <v>2543.1000000000004</v>
      </c>
      <c r="AG94" s="283">
        <f t="shared" si="9"/>
        <v>6440.95</v>
      </c>
      <c r="AH94" s="283">
        <f t="shared" si="10"/>
        <v>216.97</v>
      </c>
      <c r="AI94" s="283">
        <f t="shared" si="11"/>
        <v>0</v>
      </c>
    </row>
    <row r="95" spans="1:35" x14ac:dyDescent="0.2">
      <c r="A95" s="380" t="s">
        <v>345</v>
      </c>
      <c r="B95" s="456" t="s">
        <v>346</v>
      </c>
      <c r="C95" s="28">
        <v>5200</v>
      </c>
      <c r="D95" s="27" t="s">
        <v>68</v>
      </c>
      <c r="E95" s="26" t="s">
        <v>8</v>
      </c>
      <c r="F95" s="25">
        <v>3</v>
      </c>
      <c r="G95" s="163"/>
      <c r="H95" s="123">
        <v>17183.89</v>
      </c>
      <c r="I95" s="123">
        <v>0</v>
      </c>
      <c r="J95" s="123">
        <v>17183.89</v>
      </c>
      <c r="K95" s="31"/>
      <c r="L95" s="123">
        <v>151.44</v>
      </c>
      <c r="M95" s="123">
        <v>73.41</v>
      </c>
      <c r="N95" s="179"/>
      <c r="O95" s="123">
        <v>0</v>
      </c>
      <c r="P95" s="123">
        <v>0</v>
      </c>
      <c r="Q95" s="31"/>
      <c r="R95" s="123">
        <v>0</v>
      </c>
      <c r="S95" s="123">
        <v>0</v>
      </c>
      <c r="T95" s="123">
        <v>0</v>
      </c>
      <c r="U95" s="31"/>
      <c r="V95" s="123">
        <v>14.45</v>
      </c>
      <c r="W95" s="123">
        <v>0</v>
      </c>
      <c r="X95" s="31"/>
      <c r="Y95" s="123">
        <v>1606.45</v>
      </c>
      <c r="Z95" s="123">
        <v>208.84000000000015</v>
      </c>
      <c r="AA95" s="123">
        <v>1397.61</v>
      </c>
      <c r="AB95" s="31"/>
      <c r="AC95" s="123">
        <f t="shared" si="6"/>
        <v>18820.8</v>
      </c>
      <c r="AD95" s="31"/>
      <c r="AE95" s="283">
        <f t="shared" si="7"/>
        <v>18790.34</v>
      </c>
      <c r="AF95" s="283">
        <f t="shared" si="8"/>
        <v>208.84000000000015</v>
      </c>
      <c r="AG95" s="283">
        <f t="shared" si="9"/>
        <v>18581.5</v>
      </c>
      <c r="AH95" s="283">
        <f t="shared" si="10"/>
        <v>165.89</v>
      </c>
      <c r="AI95" s="283">
        <f t="shared" si="11"/>
        <v>73.41</v>
      </c>
    </row>
    <row r="96" spans="1:35" x14ac:dyDescent="0.2">
      <c r="A96" s="380" t="s">
        <v>353</v>
      </c>
      <c r="B96" s="456" t="s">
        <v>435</v>
      </c>
      <c r="C96" s="28">
        <v>5270</v>
      </c>
      <c r="D96" s="27" t="s">
        <v>67</v>
      </c>
      <c r="E96" s="26" t="s">
        <v>3</v>
      </c>
      <c r="F96" s="25">
        <v>4</v>
      </c>
      <c r="G96" s="163"/>
      <c r="H96" s="123">
        <v>4619</v>
      </c>
      <c r="I96" s="123">
        <v>0</v>
      </c>
      <c r="J96" s="123">
        <v>4619</v>
      </c>
      <c r="K96" s="31"/>
      <c r="L96" s="123">
        <v>425.62</v>
      </c>
      <c r="M96" s="123">
        <v>0</v>
      </c>
      <c r="N96" s="179"/>
      <c r="O96" s="123">
        <v>0</v>
      </c>
      <c r="P96" s="123">
        <v>0</v>
      </c>
      <c r="Q96" s="31"/>
      <c r="R96" s="123">
        <v>6092</v>
      </c>
      <c r="S96" s="123">
        <v>0</v>
      </c>
      <c r="T96" s="123">
        <v>6092</v>
      </c>
      <c r="U96" s="31"/>
      <c r="V96" s="123">
        <v>0</v>
      </c>
      <c r="W96" s="123"/>
      <c r="X96" s="31"/>
      <c r="Y96" s="123">
        <v>0</v>
      </c>
      <c r="Z96" s="123">
        <v>0</v>
      </c>
      <c r="AA96" s="123">
        <v>0</v>
      </c>
      <c r="AB96" s="31"/>
      <c r="AC96" s="123">
        <f t="shared" si="6"/>
        <v>11136.619999999999</v>
      </c>
      <c r="AD96" s="31"/>
      <c r="AE96" s="283">
        <f t="shared" si="7"/>
        <v>10711</v>
      </c>
      <c r="AF96" s="283">
        <f t="shared" si="8"/>
        <v>0</v>
      </c>
      <c r="AG96" s="283">
        <f t="shared" si="9"/>
        <v>10711</v>
      </c>
      <c r="AH96" s="283">
        <f t="shared" si="10"/>
        <v>425.62</v>
      </c>
      <c r="AI96" s="283">
        <f t="shared" si="11"/>
        <v>0</v>
      </c>
    </row>
    <row r="97" spans="1:35" x14ac:dyDescent="0.2">
      <c r="A97" s="380" t="s">
        <v>343</v>
      </c>
      <c r="B97" s="456" t="s">
        <v>436</v>
      </c>
      <c r="C97" s="28">
        <v>5300</v>
      </c>
      <c r="D97" s="27" t="s">
        <v>66</v>
      </c>
      <c r="E97" s="26" t="s">
        <v>3</v>
      </c>
      <c r="F97" s="25">
        <v>11</v>
      </c>
      <c r="G97" s="163"/>
      <c r="H97" s="123">
        <v>2703.3</v>
      </c>
      <c r="I97" s="123">
        <v>0</v>
      </c>
      <c r="J97" s="123">
        <v>2703.3</v>
      </c>
      <c r="K97" s="31"/>
      <c r="L97" s="123">
        <v>36.25</v>
      </c>
      <c r="M97" s="123">
        <v>0</v>
      </c>
      <c r="N97" s="179"/>
      <c r="O97" s="123">
        <v>0</v>
      </c>
      <c r="P97" s="123">
        <v>0</v>
      </c>
      <c r="Q97" s="31"/>
      <c r="R97" s="123">
        <v>4036.3</v>
      </c>
      <c r="S97" s="123">
        <v>0</v>
      </c>
      <c r="T97" s="123">
        <v>4036.3</v>
      </c>
      <c r="U97" s="31"/>
      <c r="V97" s="123">
        <v>0</v>
      </c>
      <c r="W97" s="123">
        <v>2.68</v>
      </c>
      <c r="X97" s="31"/>
      <c r="Y97" s="123">
        <v>76.14</v>
      </c>
      <c r="Z97" s="123">
        <v>0</v>
      </c>
      <c r="AA97" s="123">
        <v>76.14</v>
      </c>
      <c r="AB97" s="31"/>
      <c r="AC97" s="123">
        <f t="shared" si="6"/>
        <v>6854.670000000001</v>
      </c>
      <c r="AD97" s="31"/>
      <c r="AE97" s="283">
        <f t="shared" si="7"/>
        <v>6815.7400000000007</v>
      </c>
      <c r="AF97" s="283">
        <f t="shared" si="8"/>
        <v>0</v>
      </c>
      <c r="AG97" s="283">
        <f t="shared" si="9"/>
        <v>6815.7400000000007</v>
      </c>
      <c r="AH97" s="283">
        <f t="shared" si="10"/>
        <v>36.25</v>
      </c>
      <c r="AI97" s="283">
        <f t="shared" si="11"/>
        <v>2.68</v>
      </c>
    </row>
    <row r="98" spans="1:35" x14ac:dyDescent="0.2">
      <c r="A98" s="380"/>
      <c r="B98" s="456" t="s">
        <v>437</v>
      </c>
      <c r="C98" s="28">
        <v>5350</v>
      </c>
      <c r="D98" s="27" t="s">
        <v>65</v>
      </c>
      <c r="E98" s="26" t="s">
        <v>8</v>
      </c>
      <c r="F98" s="25">
        <v>2</v>
      </c>
      <c r="G98" s="163"/>
      <c r="H98" s="123">
        <v>6430</v>
      </c>
      <c r="I98" s="123">
        <v>0</v>
      </c>
      <c r="J98" s="123">
        <v>6430</v>
      </c>
      <c r="K98" s="31"/>
      <c r="L98" s="123">
        <v>88</v>
      </c>
      <c r="M98" s="123">
        <v>0</v>
      </c>
      <c r="N98" s="179"/>
      <c r="O98" s="123">
        <v>0</v>
      </c>
      <c r="P98" s="123">
        <v>0</v>
      </c>
      <c r="Q98" s="31"/>
      <c r="R98" s="123">
        <v>0</v>
      </c>
      <c r="S98" s="123">
        <v>0</v>
      </c>
      <c r="T98" s="123">
        <v>0</v>
      </c>
      <c r="U98" s="31"/>
      <c r="V98" s="123">
        <v>0</v>
      </c>
      <c r="W98" s="123">
        <v>0</v>
      </c>
      <c r="X98" s="31"/>
      <c r="Y98" s="123">
        <v>667</v>
      </c>
      <c r="Z98" s="123">
        <v>0</v>
      </c>
      <c r="AA98" s="123">
        <v>667</v>
      </c>
      <c r="AB98" s="31"/>
      <c r="AC98" s="123">
        <f t="shared" si="6"/>
        <v>7185</v>
      </c>
      <c r="AD98" s="31"/>
      <c r="AE98" s="283">
        <f t="shared" si="7"/>
        <v>7097</v>
      </c>
      <c r="AF98" s="283">
        <f t="shared" si="8"/>
        <v>0</v>
      </c>
      <c r="AG98" s="283">
        <f t="shared" si="9"/>
        <v>7097</v>
      </c>
      <c r="AH98" s="283">
        <f t="shared" si="10"/>
        <v>88</v>
      </c>
      <c r="AI98" s="283">
        <f t="shared" si="11"/>
        <v>0</v>
      </c>
    </row>
    <row r="99" spans="1:35" x14ac:dyDescent="0.2">
      <c r="A99" s="380" t="s">
        <v>341</v>
      </c>
      <c r="B99" s="456" t="s">
        <v>438</v>
      </c>
      <c r="C99" s="28">
        <v>5500</v>
      </c>
      <c r="D99" s="27" t="s">
        <v>64</v>
      </c>
      <c r="E99" s="26" t="s">
        <v>3</v>
      </c>
      <c r="F99" s="25">
        <v>10</v>
      </c>
      <c r="G99" s="163"/>
      <c r="H99" s="123">
        <v>1885.68</v>
      </c>
      <c r="I99" s="123">
        <v>0</v>
      </c>
      <c r="J99" s="123">
        <v>1885.68</v>
      </c>
      <c r="K99" s="31"/>
      <c r="L99" s="123">
        <v>2</v>
      </c>
      <c r="M99" s="123">
        <v>0</v>
      </c>
      <c r="N99" s="179"/>
      <c r="O99" s="123">
        <v>0</v>
      </c>
      <c r="P99" s="123">
        <v>0</v>
      </c>
      <c r="Q99" s="31"/>
      <c r="R99" s="123">
        <v>0</v>
      </c>
      <c r="S99" s="123">
        <v>0</v>
      </c>
      <c r="T99" s="123">
        <v>0</v>
      </c>
      <c r="U99" s="31"/>
      <c r="V99" s="123">
        <v>0</v>
      </c>
      <c r="W99" s="123"/>
      <c r="X99" s="31"/>
      <c r="Y99" s="123">
        <v>0</v>
      </c>
      <c r="Z99" s="123">
        <v>0</v>
      </c>
      <c r="AA99" s="123">
        <v>0</v>
      </c>
      <c r="AB99" s="31"/>
      <c r="AC99" s="123">
        <f t="shared" si="6"/>
        <v>1887.68</v>
      </c>
      <c r="AD99" s="31"/>
      <c r="AE99" s="283">
        <f t="shared" si="7"/>
        <v>1885.68</v>
      </c>
      <c r="AF99" s="283">
        <f t="shared" si="8"/>
        <v>0</v>
      </c>
      <c r="AG99" s="283">
        <f t="shared" si="9"/>
        <v>1885.68</v>
      </c>
      <c r="AH99" s="283">
        <f t="shared" si="10"/>
        <v>2</v>
      </c>
      <c r="AI99" s="283">
        <f t="shared" si="11"/>
        <v>0</v>
      </c>
    </row>
    <row r="100" spans="1:35" x14ac:dyDescent="0.2">
      <c r="A100" s="380" t="s">
        <v>381</v>
      </c>
      <c r="B100" s="456" t="s">
        <v>417</v>
      </c>
      <c r="C100" s="28">
        <v>5550</v>
      </c>
      <c r="D100" s="27" t="s">
        <v>63</v>
      </c>
      <c r="E100" s="26" t="s">
        <v>3</v>
      </c>
      <c r="F100" s="25">
        <v>9</v>
      </c>
      <c r="G100" s="163"/>
      <c r="H100" s="123">
        <v>800</v>
      </c>
      <c r="I100" s="123">
        <v>0</v>
      </c>
      <c r="J100" s="123">
        <v>800</v>
      </c>
      <c r="K100" s="31"/>
      <c r="L100" s="123">
        <v>6.12</v>
      </c>
      <c r="M100" s="123">
        <v>0</v>
      </c>
      <c r="N100" s="179"/>
      <c r="O100" s="123">
        <v>0</v>
      </c>
      <c r="P100" s="123">
        <v>0</v>
      </c>
      <c r="Q100" s="31"/>
      <c r="R100" s="123">
        <v>0</v>
      </c>
      <c r="S100" s="123">
        <v>0</v>
      </c>
      <c r="T100" s="123">
        <v>0</v>
      </c>
      <c r="U100" s="31"/>
      <c r="V100" s="123">
        <v>0</v>
      </c>
      <c r="W100" s="123"/>
      <c r="X100" s="31"/>
      <c r="Y100" s="123">
        <v>0</v>
      </c>
      <c r="Z100" s="123">
        <v>0</v>
      </c>
      <c r="AA100" s="123">
        <v>0</v>
      </c>
      <c r="AB100" s="31"/>
      <c r="AC100" s="123">
        <f t="shared" si="6"/>
        <v>806.12</v>
      </c>
      <c r="AD100" s="31"/>
      <c r="AE100" s="283">
        <f t="shared" si="7"/>
        <v>800</v>
      </c>
      <c r="AF100" s="283">
        <f t="shared" si="8"/>
        <v>0</v>
      </c>
      <c r="AG100" s="283">
        <f t="shared" si="9"/>
        <v>800</v>
      </c>
      <c r="AH100" s="283">
        <f t="shared" si="10"/>
        <v>6.12</v>
      </c>
      <c r="AI100" s="283">
        <f t="shared" si="11"/>
        <v>0</v>
      </c>
    </row>
    <row r="101" spans="1:35" x14ac:dyDescent="0.2">
      <c r="A101" s="380" t="s">
        <v>384</v>
      </c>
      <c r="B101" s="456" t="s">
        <v>439</v>
      </c>
      <c r="C101" s="28">
        <v>5650</v>
      </c>
      <c r="D101" s="27" t="s">
        <v>62</v>
      </c>
      <c r="E101" s="26" t="s">
        <v>11</v>
      </c>
      <c r="F101" s="25">
        <v>11</v>
      </c>
      <c r="G101" s="163"/>
      <c r="H101" s="123">
        <v>3335.12</v>
      </c>
      <c r="I101" s="123">
        <v>0</v>
      </c>
      <c r="J101" s="123">
        <v>3335.12</v>
      </c>
      <c r="K101" s="31"/>
      <c r="L101" s="123">
        <v>361.85</v>
      </c>
      <c r="M101" s="123">
        <v>222.64</v>
      </c>
      <c r="N101" s="179"/>
      <c r="O101" s="123">
        <v>0</v>
      </c>
      <c r="P101" s="123">
        <v>0</v>
      </c>
      <c r="Q101" s="31"/>
      <c r="R101" s="123">
        <v>1052.8499999999999</v>
      </c>
      <c r="S101" s="123">
        <v>0</v>
      </c>
      <c r="T101" s="123">
        <v>1052.8499999999999</v>
      </c>
      <c r="U101" s="31"/>
      <c r="V101" s="123">
        <v>0</v>
      </c>
      <c r="W101" s="123">
        <v>0</v>
      </c>
      <c r="X101" s="31"/>
      <c r="Y101" s="123">
        <v>166.22</v>
      </c>
      <c r="Z101" s="123">
        <v>0</v>
      </c>
      <c r="AA101" s="123">
        <v>166.22</v>
      </c>
      <c r="AB101" s="31"/>
      <c r="AC101" s="123">
        <f t="shared" si="6"/>
        <v>5138.6799999999994</v>
      </c>
      <c r="AD101" s="31"/>
      <c r="AE101" s="283">
        <f t="shared" si="7"/>
        <v>4554.1899999999996</v>
      </c>
      <c r="AF101" s="283">
        <f t="shared" si="8"/>
        <v>0</v>
      </c>
      <c r="AG101" s="283">
        <f t="shared" si="9"/>
        <v>4554.1899999999996</v>
      </c>
      <c r="AH101" s="283">
        <f t="shared" si="10"/>
        <v>361.85</v>
      </c>
      <c r="AI101" s="283">
        <f t="shared" si="11"/>
        <v>222.64</v>
      </c>
    </row>
    <row r="102" spans="1:35" x14ac:dyDescent="0.2">
      <c r="A102" s="380" t="s">
        <v>358</v>
      </c>
      <c r="B102" s="456" t="s">
        <v>440</v>
      </c>
      <c r="C102" s="28">
        <v>5700</v>
      </c>
      <c r="D102" s="27" t="s">
        <v>61</v>
      </c>
      <c r="E102" s="26" t="s">
        <v>11</v>
      </c>
      <c r="F102" s="25">
        <v>11</v>
      </c>
      <c r="G102" s="163"/>
      <c r="H102" s="123">
        <v>3135</v>
      </c>
      <c r="I102" s="123">
        <v>1877</v>
      </c>
      <c r="J102" s="123">
        <v>1258</v>
      </c>
      <c r="K102" s="31"/>
      <c r="L102" s="123">
        <v>169</v>
      </c>
      <c r="M102" s="123">
        <v>58.96</v>
      </c>
      <c r="N102" s="179"/>
      <c r="O102" s="123">
        <v>0</v>
      </c>
      <c r="P102" s="123">
        <v>4.42</v>
      </c>
      <c r="Q102" s="31"/>
      <c r="R102" s="123">
        <v>135.9</v>
      </c>
      <c r="S102" s="123">
        <v>61.650000000000006</v>
      </c>
      <c r="T102" s="123">
        <v>74.25</v>
      </c>
      <c r="U102" s="31"/>
      <c r="V102" s="123">
        <v>0</v>
      </c>
      <c r="W102" s="123">
        <v>0</v>
      </c>
      <c r="X102" s="31"/>
      <c r="Y102" s="123">
        <v>0</v>
      </c>
      <c r="Z102" s="123">
        <v>0</v>
      </c>
      <c r="AA102" s="123">
        <v>0</v>
      </c>
      <c r="AB102" s="31"/>
      <c r="AC102" s="123">
        <f t="shared" si="6"/>
        <v>1564.63</v>
      </c>
      <c r="AD102" s="31"/>
      <c r="AE102" s="283">
        <f t="shared" si="7"/>
        <v>3270.9</v>
      </c>
      <c r="AF102" s="283">
        <f t="shared" si="8"/>
        <v>1938.65</v>
      </c>
      <c r="AG102" s="283">
        <f t="shared" si="9"/>
        <v>1332.25</v>
      </c>
      <c r="AH102" s="283">
        <f t="shared" si="10"/>
        <v>169</v>
      </c>
      <c r="AI102" s="283">
        <f t="shared" si="11"/>
        <v>63.38</v>
      </c>
    </row>
    <row r="103" spans="1:35" x14ac:dyDescent="0.2">
      <c r="A103" s="380" t="s">
        <v>343</v>
      </c>
      <c r="B103" s="456" t="s">
        <v>441</v>
      </c>
      <c r="C103" s="28">
        <v>5750</v>
      </c>
      <c r="D103" s="27" t="s">
        <v>60</v>
      </c>
      <c r="E103" s="26" t="s">
        <v>3</v>
      </c>
      <c r="F103" s="25">
        <v>11</v>
      </c>
      <c r="G103" s="163"/>
      <c r="H103" s="123">
        <v>1665.76</v>
      </c>
      <c r="I103" s="123">
        <v>0</v>
      </c>
      <c r="J103" s="123">
        <v>1665.76</v>
      </c>
      <c r="K103" s="31"/>
      <c r="L103" s="123">
        <v>88</v>
      </c>
      <c r="M103" s="123">
        <v>0</v>
      </c>
      <c r="N103" s="179"/>
      <c r="O103" s="123">
        <v>131</v>
      </c>
      <c r="P103" s="123">
        <v>0</v>
      </c>
      <c r="Q103" s="31"/>
      <c r="R103" s="123">
        <v>4430</v>
      </c>
      <c r="S103" s="123">
        <v>1900</v>
      </c>
      <c r="T103" s="123">
        <v>2530</v>
      </c>
      <c r="U103" s="31"/>
      <c r="V103" s="123">
        <v>0</v>
      </c>
      <c r="W103" s="123">
        <v>0</v>
      </c>
      <c r="X103" s="31"/>
      <c r="Y103" s="123">
        <v>59</v>
      </c>
      <c r="Z103" s="123">
        <v>0</v>
      </c>
      <c r="AA103" s="123">
        <v>59</v>
      </c>
      <c r="AB103" s="31"/>
      <c r="AC103" s="123">
        <f t="shared" si="6"/>
        <v>4473.76</v>
      </c>
      <c r="AD103" s="31"/>
      <c r="AE103" s="283">
        <f t="shared" si="7"/>
        <v>6154.76</v>
      </c>
      <c r="AF103" s="283">
        <f t="shared" si="8"/>
        <v>1900</v>
      </c>
      <c r="AG103" s="283">
        <f t="shared" si="9"/>
        <v>4254.76</v>
      </c>
      <c r="AH103" s="283">
        <f t="shared" si="10"/>
        <v>219</v>
      </c>
      <c r="AI103" s="283">
        <f t="shared" si="11"/>
        <v>0</v>
      </c>
    </row>
    <row r="104" spans="1:35" x14ac:dyDescent="0.2">
      <c r="A104" s="380" t="s">
        <v>381</v>
      </c>
      <c r="B104" s="456" t="s">
        <v>442</v>
      </c>
      <c r="C104" s="28">
        <v>5800</v>
      </c>
      <c r="D104" s="27" t="s">
        <v>59</v>
      </c>
      <c r="E104" s="26" t="s">
        <v>3</v>
      </c>
      <c r="F104" s="25">
        <v>10</v>
      </c>
      <c r="G104" s="163"/>
      <c r="H104" s="123">
        <v>1050</v>
      </c>
      <c r="I104" s="123">
        <v>0</v>
      </c>
      <c r="J104" s="123">
        <v>1050</v>
      </c>
      <c r="K104" s="31"/>
      <c r="L104" s="123">
        <v>20.18</v>
      </c>
      <c r="M104" s="123">
        <v>0</v>
      </c>
      <c r="N104" s="179"/>
      <c r="O104" s="123">
        <v>0</v>
      </c>
      <c r="P104" s="123">
        <v>0</v>
      </c>
      <c r="Q104" s="31"/>
      <c r="R104" s="123">
        <v>0</v>
      </c>
      <c r="S104" s="123">
        <v>0</v>
      </c>
      <c r="T104" s="123">
        <v>0</v>
      </c>
      <c r="U104" s="31"/>
      <c r="V104" s="123">
        <v>0</v>
      </c>
      <c r="W104" s="123"/>
      <c r="X104" s="31"/>
      <c r="Y104" s="123">
        <v>0</v>
      </c>
      <c r="Z104" s="123">
        <v>0</v>
      </c>
      <c r="AA104" s="123">
        <v>0</v>
      </c>
      <c r="AB104" s="31"/>
      <c r="AC104" s="123">
        <f t="shared" si="6"/>
        <v>1070.18</v>
      </c>
      <c r="AD104" s="31"/>
      <c r="AE104" s="283">
        <f t="shared" si="7"/>
        <v>1050</v>
      </c>
      <c r="AF104" s="283">
        <f t="shared" si="8"/>
        <v>0</v>
      </c>
      <c r="AG104" s="283">
        <f t="shared" si="9"/>
        <v>1050</v>
      </c>
      <c r="AH104" s="283">
        <f t="shared" si="10"/>
        <v>20.18</v>
      </c>
      <c r="AI104" s="283">
        <f t="shared" si="11"/>
        <v>0</v>
      </c>
    </row>
    <row r="105" spans="1:35" x14ac:dyDescent="0.2">
      <c r="A105" s="380" t="s">
        <v>353</v>
      </c>
      <c r="B105" s="456" t="s">
        <v>443</v>
      </c>
      <c r="C105" s="28">
        <v>5850</v>
      </c>
      <c r="D105" s="27" t="s">
        <v>58</v>
      </c>
      <c r="E105" s="26" t="s">
        <v>3</v>
      </c>
      <c r="F105" s="25">
        <v>10</v>
      </c>
      <c r="G105" s="163"/>
      <c r="H105" s="123">
        <v>2100</v>
      </c>
      <c r="I105" s="123">
        <v>0</v>
      </c>
      <c r="J105" s="123">
        <v>2100</v>
      </c>
      <c r="K105" s="31"/>
      <c r="L105" s="123">
        <v>42.8</v>
      </c>
      <c r="M105" s="123">
        <v>0</v>
      </c>
      <c r="N105" s="179"/>
      <c r="O105" s="123">
        <v>0</v>
      </c>
      <c r="P105" s="123">
        <v>0</v>
      </c>
      <c r="Q105" s="31"/>
      <c r="R105" s="123">
        <v>18</v>
      </c>
      <c r="S105" s="123">
        <v>0</v>
      </c>
      <c r="T105" s="123">
        <v>18</v>
      </c>
      <c r="U105" s="31"/>
      <c r="V105" s="123">
        <v>0.6</v>
      </c>
      <c r="W105" s="123"/>
      <c r="X105" s="31"/>
      <c r="Y105" s="123">
        <v>0</v>
      </c>
      <c r="Z105" s="123">
        <v>0</v>
      </c>
      <c r="AA105" s="123">
        <v>0</v>
      </c>
      <c r="AB105" s="31"/>
      <c r="AC105" s="123">
        <f t="shared" si="6"/>
        <v>2161.4</v>
      </c>
      <c r="AD105" s="31"/>
      <c r="AE105" s="283">
        <f t="shared" si="7"/>
        <v>2118</v>
      </c>
      <c r="AF105" s="283">
        <f t="shared" si="8"/>
        <v>0</v>
      </c>
      <c r="AG105" s="283">
        <f t="shared" si="9"/>
        <v>2118</v>
      </c>
      <c r="AH105" s="283">
        <f t="shared" si="10"/>
        <v>43.4</v>
      </c>
      <c r="AI105" s="283">
        <f t="shared" si="11"/>
        <v>0</v>
      </c>
    </row>
    <row r="106" spans="1:35" x14ac:dyDescent="0.2">
      <c r="A106" s="380" t="s">
        <v>384</v>
      </c>
      <c r="B106" s="456" t="s">
        <v>444</v>
      </c>
      <c r="C106" s="28">
        <v>5900</v>
      </c>
      <c r="D106" s="27" t="s">
        <v>57</v>
      </c>
      <c r="E106" s="26" t="s">
        <v>6</v>
      </c>
      <c r="F106" s="25">
        <v>5</v>
      </c>
      <c r="G106" s="163"/>
      <c r="H106" s="123">
        <v>37979.620000000003</v>
      </c>
      <c r="I106" s="123">
        <v>0</v>
      </c>
      <c r="J106" s="123">
        <v>37979.620000000003</v>
      </c>
      <c r="K106" s="31"/>
      <c r="L106" s="123">
        <v>1288.8800000000001</v>
      </c>
      <c r="M106" s="123">
        <v>242</v>
      </c>
      <c r="N106" s="179"/>
      <c r="O106" s="123">
        <v>42.9</v>
      </c>
      <c r="P106" s="123">
        <v>0</v>
      </c>
      <c r="Q106" s="31"/>
      <c r="R106" s="123">
        <v>2678</v>
      </c>
      <c r="S106" s="123">
        <v>0</v>
      </c>
      <c r="T106" s="123">
        <v>2678</v>
      </c>
      <c r="U106" s="31"/>
      <c r="V106" s="123">
        <v>1</v>
      </c>
      <c r="W106" s="123">
        <v>0</v>
      </c>
      <c r="X106" s="31"/>
      <c r="Y106" s="123">
        <v>2454</v>
      </c>
      <c r="Z106" s="123">
        <v>25</v>
      </c>
      <c r="AA106" s="123">
        <v>2429</v>
      </c>
      <c r="AB106" s="31"/>
      <c r="AC106" s="123">
        <f t="shared" si="6"/>
        <v>44661.4</v>
      </c>
      <c r="AD106" s="31"/>
      <c r="AE106" s="283">
        <f t="shared" si="7"/>
        <v>43111.62</v>
      </c>
      <c r="AF106" s="283">
        <f t="shared" si="8"/>
        <v>25</v>
      </c>
      <c r="AG106" s="283">
        <f t="shared" si="9"/>
        <v>43086.62</v>
      </c>
      <c r="AH106" s="283">
        <f t="shared" si="10"/>
        <v>1332.7800000000002</v>
      </c>
      <c r="AI106" s="283">
        <f t="shared" si="11"/>
        <v>242</v>
      </c>
    </row>
    <row r="107" spans="1:35" x14ac:dyDescent="0.2">
      <c r="A107" s="380" t="s">
        <v>412</v>
      </c>
      <c r="B107" s="456" t="s">
        <v>445</v>
      </c>
      <c r="C107" s="28">
        <v>5950</v>
      </c>
      <c r="D107" s="27" t="s">
        <v>56</v>
      </c>
      <c r="E107" s="26" t="s">
        <v>8</v>
      </c>
      <c r="F107" s="25">
        <v>2</v>
      </c>
      <c r="G107" s="163"/>
      <c r="H107" s="123">
        <v>13195.2</v>
      </c>
      <c r="I107" s="123">
        <v>8305.8000000000011</v>
      </c>
      <c r="J107" s="123">
        <v>4889.3999999999996</v>
      </c>
      <c r="K107" s="31"/>
      <c r="L107" s="123">
        <v>464.5</v>
      </c>
      <c r="M107" s="123">
        <v>0</v>
      </c>
      <c r="N107" s="179"/>
      <c r="O107" s="123">
        <v>0</v>
      </c>
      <c r="P107" s="123">
        <v>0</v>
      </c>
      <c r="Q107" s="31"/>
      <c r="R107" s="123">
        <v>0</v>
      </c>
      <c r="S107" s="123">
        <v>0</v>
      </c>
      <c r="T107" s="123">
        <v>0</v>
      </c>
      <c r="U107" s="31"/>
      <c r="V107" s="123">
        <v>0</v>
      </c>
      <c r="W107" s="123">
        <v>50.25</v>
      </c>
      <c r="X107" s="31"/>
      <c r="Y107" s="123">
        <v>2158.3000000000002</v>
      </c>
      <c r="Z107" s="123">
        <v>0</v>
      </c>
      <c r="AA107" s="123">
        <v>2158.3000000000002</v>
      </c>
      <c r="AB107" s="31"/>
      <c r="AC107" s="123">
        <f t="shared" si="6"/>
        <v>7562.45</v>
      </c>
      <c r="AD107" s="31"/>
      <c r="AE107" s="283">
        <f t="shared" si="7"/>
        <v>15353.5</v>
      </c>
      <c r="AF107" s="283">
        <f t="shared" si="8"/>
        <v>8305.8000000000011</v>
      </c>
      <c r="AG107" s="283">
        <f t="shared" si="9"/>
        <v>7047.7</v>
      </c>
      <c r="AH107" s="283">
        <f t="shared" si="10"/>
        <v>464.5</v>
      </c>
      <c r="AI107" s="283">
        <f t="shared" si="11"/>
        <v>50.25</v>
      </c>
    </row>
    <row r="108" spans="1:35" x14ac:dyDescent="0.2">
      <c r="A108" s="380" t="s">
        <v>353</v>
      </c>
      <c r="B108" s="456" t="s">
        <v>446</v>
      </c>
      <c r="C108" s="28">
        <v>6110</v>
      </c>
      <c r="D108" s="27" t="s">
        <v>55</v>
      </c>
      <c r="E108" s="26" t="s">
        <v>3</v>
      </c>
      <c r="F108" s="25">
        <v>10</v>
      </c>
      <c r="G108" s="163"/>
      <c r="H108" s="123">
        <v>2028.3</v>
      </c>
      <c r="I108" s="123">
        <v>0</v>
      </c>
      <c r="J108" s="123">
        <v>2028.3</v>
      </c>
      <c r="K108" s="31"/>
      <c r="L108" s="123">
        <v>0</v>
      </c>
      <c r="M108" s="123">
        <v>0</v>
      </c>
      <c r="N108" s="179"/>
      <c r="O108" s="123">
        <v>0</v>
      </c>
      <c r="P108" s="123">
        <v>0</v>
      </c>
      <c r="Q108" s="31"/>
      <c r="R108" s="123">
        <v>0</v>
      </c>
      <c r="S108" s="123">
        <v>0</v>
      </c>
      <c r="T108" s="123">
        <v>0</v>
      </c>
      <c r="U108" s="31"/>
      <c r="V108" s="123">
        <v>0</v>
      </c>
      <c r="W108" s="123">
        <v>0</v>
      </c>
      <c r="X108" s="31"/>
      <c r="Y108" s="123">
        <v>51</v>
      </c>
      <c r="Z108" s="123">
        <v>0</v>
      </c>
      <c r="AA108" s="123">
        <v>51</v>
      </c>
      <c r="AB108" s="31"/>
      <c r="AC108" s="123">
        <f t="shared" si="6"/>
        <v>2079.3000000000002</v>
      </c>
      <c r="AD108" s="31"/>
      <c r="AE108" s="283">
        <f t="shared" si="7"/>
        <v>2079.3000000000002</v>
      </c>
      <c r="AF108" s="283">
        <f t="shared" si="8"/>
        <v>0</v>
      </c>
      <c r="AG108" s="283">
        <f t="shared" si="9"/>
        <v>2079.3000000000002</v>
      </c>
      <c r="AH108" s="283">
        <f t="shared" si="10"/>
        <v>0</v>
      </c>
      <c r="AI108" s="283">
        <f t="shared" si="11"/>
        <v>0</v>
      </c>
    </row>
    <row r="109" spans="1:35" x14ac:dyDescent="0.2">
      <c r="A109" s="380" t="s">
        <v>353</v>
      </c>
      <c r="B109" s="456" t="s">
        <v>447</v>
      </c>
      <c r="C109" s="28">
        <v>6150</v>
      </c>
      <c r="D109" s="27" t="s">
        <v>54</v>
      </c>
      <c r="E109" s="26" t="s">
        <v>3</v>
      </c>
      <c r="F109" s="25">
        <v>4</v>
      </c>
      <c r="G109" s="163"/>
      <c r="H109" s="123">
        <v>10198.59</v>
      </c>
      <c r="I109" s="123">
        <v>0</v>
      </c>
      <c r="J109" s="123">
        <v>10198.59</v>
      </c>
      <c r="K109" s="31"/>
      <c r="L109" s="123">
        <v>247.72</v>
      </c>
      <c r="M109" s="123">
        <v>10.56</v>
      </c>
      <c r="N109" s="179"/>
      <c r="O109" s="123">
        <v>37.58</v>
      </c>
      <c r="P109" s="123">
        <v>1607.12</v>
      </c>
      <c r="Q109" s="31"/>
      <c r="R109" s="123">
        <v>1930.67</v>
      </c>
      <c r="S109" s="123">
        <v>0</v>
      </c>
      <c r="T109" s="123">
        <v>1930.67</v>
      </c>
      <c r="U109" s="31"/>
      <c r="V109" s="123">
        <v>0</v>
      </c>
      <c r="W109" s="123">
        <v>0</v>
      </c>
      <c r="X109" s="31"/>
      <c r="Y109" s="123">
        <v>440.94</v>
      </c>
      <c r="Z109" s="123">
        <v>96.579999999999984</v>
      </c>
      <c r="AA109" s="123">
        <v>344.36</v>
      </c>
      <c r="AB109" s="31"/>
      <c r="AC109" s="123">
        <f t="shared" si="6"/>
        <v>14376.6</v>
      </c>
      <c r="AD109" s="31"/>
      <c r="AE109" s="283">
        <f t="shared" si="7"/>
        <v>12570.2</v>
      </c>
      <c r="AF109" s="283">
        <f t="shared" si="8"/>
        <v>96.579999999999984</v>
      </c>
      <c r="AG109" s="283">
        <f t="shared" si="9"/>
        <v>12473.62</v>
      </c>
      <c r="AH109" s="283">
        <f t="shared" si="10"/>
        <v>285.3</v>
      </c>
      <c r="AI109" s="283">
        <f t="shared" si="11"/>
        <v>1617.6799999999998</v>
      </c>
    </row>
    <row r="110" spans="1:35" x14ac:dyDescent="0.2">
      <c r="A110" s="380" t="s">
        <v>356</v>
      </c>
      <c r="B110" s="456" t="s">
        <v>448</v>
      </c>
      <c r="C110" s="28">
        <v>6180</v>
      </c>
      <c r="D110" s="27" t="s">
        <v>53</v>
      </c>
      <c r="E110" s="26" t="s">
        <v>3</v>
      </c>
      <c r="F110" s="25">
        <v>11</v>
      </c>
      <c r="G110" s="163"/>
      <c r="H110" s="123">
        <v>2307</v>
      </c>
      <c r="I110" s="123">
        <v>0</v>
      </c>
      <c r="J110" s="123">
        <v>2307</v>
      </c>
      <c r="K110" s="31"/>
      <c r="L110" s="123">
        <v>91.9</v>
      </c>
      <c r="M110" s="123">
        <v>0</v>
      </c>
      <c r="N110" s="179"/>
      <c r="O110" s="123">
        <v>0</v>
      </c>
      <c r="P110" s="123">
        <v>0</v>
      </c>
      <c r="Q110" s="31"/>
      <c r="R110" s="123">
        <v>2359.35</v>
      </c>
      <c r="S110" s="123">
        <v>270.48999999999978</v>
      </c>
      <c r="T110" s="123">
        <v>2088.86</v>
      </c>
      <c r="U110" s="31"/>
      <c r="V110" s="123">
        <v>0</v>
      </c>
      <c r="W110" s="123"/>
      <c r="X110" s="31"/>
      <c r="Y110" s="123">
        <v>0</v>
      </c>
      <c r="Z110" s="123">
        <v>0</v>
      </c>
      <c r="AA110" s="123">
        <v>0</v>
      </c>
      <c r="AB110" s="31"/>
      <c r="AC110" s="123">
        <f t="shared" si="6"/>
        <v>4487.76</v>
      </c>
      <c r="AD110" s="31"/>
      <c r="AE110" s="283">
        <f t="shared" si="7"/>
        <v>4666.3500000000004</v>
      </c>
      <c r="AF110" s="283">
        <f t="shared" si="8"/>
        <v>270.48999999999978</v>
      </c>
      <c r="AG110" s="283">
        <f t="shared" si="9"/>
        <v>4395.8600000000006</v>
      </c>
      <c r="AH110" s="283">
        <f t="shared" si="10"/>
        <v>91.9</v>
      </c>
      <c r="AI110" s="283">
        <f t="shared" si="11"/>
        <v>0</v>
      </c>
    </row>
    <row r="111" spans="1:35" x14ac:dyDescent="0.2">
      <c r="A111" s="380" t="s">
        <v>353</v>
      </c>
      <c r="B111" s="456" t="s">
        <v>449</v>
      </c>
      <c r="C111" s="28">
        <v>6200</v>
      </c>
      <c r="D111" s="27" t="s">
        <v>52</v>
      </c>
      <c r="E111" s="26" t="s">
        <v>3</v>
      </c>
      <c r="F111" s="25">
        <v>11</v>
      </c>
      <c r="G111" s="163"/>
      <c r="H111" s="123">
        <v>3306.58</v>
      </c>
      <c r="I111" s="123">
        <v>0</v>
      </c>
      <c r="J111" s="123">
        <v>3306.58</v>
      </c>
      <c r="K111" s="31"/>
      <c r="L111" s="123">
        <v>4.0599999999999996</v>
      </c>
      <c r="M111" s="123">
        <v>0</v>
      </c>
      <c r="N111" s="179"/>
      <c r="O111" s="123">
        <v>0</v>
      </c>
      <c r="P111" s="123">
        <v>0</v>
      </c>
      <c r="Q111" s="31"/>
      <c r="R111" s="123">
        <v>30</v>
      </c>
      <c r="S111" s="123">
        <v>0</v>
      </c>
      <c r="T111" s="123">
        <v>30</v>
      </c>
      <c r="U111" s="31"/>
      <c r="V111" s="123">
        <v>0</v>
      </c>
      <c r="W111" s="123">
        <v>0</v>
      </c>
      <c r="X111" s="31"/>
      <c r="Y111" s="123">
        <v>29</v>
      </c>
      <c r="Z111" s="123">
        <v>0</v>
      </c>
      <c r="AA111" s="123">
        <v>29</v>
      </c>
      <c r="AB111" s="31"/>
      <c r="AC111" s="123">
        <f t="shared" si="6"/>
        <v>3369.64</v>
      </c>
      <c r="AD111" s="31"/>
      <c r="AE111" s="283">
        <f t="shared" si="7"/>
        <v>3365.58</v>
      </c>
      <c r="AF111" s="283">
        <f t="shared" si="8"/>
        <v>0</v>
      </c>
      <c r="AG111" s="283">
        <f t="shared" si="9"/>
        <v>3365.58</v>
      </c>
      <c r="AH111" s="283">
        <f t="shared" si="10"/>
        <v>4.0599999999999996</v>
      </c>
      <c r="AI111" s="283">
        <f t="shared" si="11"/>
        <v>0</v>
      </c>
    </row>
    <row r="112" spans="1:35" x14ac:dyDescent="0.2">
      <c r="A112" s="380" t="s">
        <v>347</v>
      </c>
      <c r="B112" s="456" t="s">
        <v>450</v>
      </c>
      <c r="C112" s="28">
        <v>6250</v>
      </c>
      <c r="D112" s="27" t="s">
        <v>51</v>
      </c>
      <c r="E112" s="26" t="s">
        <v>8</v>
      </c>
      <c r="F112" s="25">
        <v>3</v>
      </c>
      <c r="G112" s="163"/>
      <c r="H112" s="123">
        <v>36952</v>
      </c>
      <c r="I112" s="123">
        <v>4409</v>
      </c>
      <c r="J112" s="123">
        <v>32543</v>
      </c>
      <c r="K112" s="31"/>
      <c r="L112" s="123">
        <v>604</v>
      </c>
      <c r="M112" s="123">
        <v>262</v>
      </c>
      <c r="N112" s="179"/>
      <c r="O112" s="123">
        <v>0.89</v>
      </c>
      <c r="P112" s="123">
        <v>0</v>
      </c>
      <c r="Q112" s="31"/>
      <c r="R112" s="123">
        <v>0</v>
      </c>
      <c r="S112" s="123">
        <v>0</v>
      </c>
      <c r="T112" s="123">
        <v>0</v>
      </c>
      <c r="U112" s="31"/>
      <c r="V112" s="123">
        <v>17</v>
      </c>
      <c r="W112" s="123">
        <v>22</v>
      </c>
      <c r="X112" s="31"/>
      <c r="Y112" s="123">
        <v>5416</v>
      </c>
      <c r="Z112" s="123">
        <v>1830</v>
      </c>
      <c r="AA112" s="123">
        <v>3586</v>
      </c>
      <c r="AB112" s="31"/>
      <c r="AC112" s="123">
        <f t="shared" si="6"/>
        <v>37034.89</v>
      </c>
      <c r="AD112" s="31"/>
      <c r="AE112" s="283">
        <f t="shared" si="7"/>
        <v>42368</v>
      </c>
      <c r="AF112" s="283">
        <f t="shared" si="8"/>
        <v>6239</v>
      </c>
      <c r="AG112" s="283">
        <f t="shared" si="9"/>
        <v>36129</v>
      </c>
      <c r="AH112" s="283">
        <f t="shared" si="10"/>
        <v>621.89</v>
      </c>
      <c r="AI112" s="283">
        <f t="shared" si="11"/>
        <v>284</v>
      </c>
    </row>
    <row r="113" spans="1:35" x14ac:dyDescent="0.2">
      <c r="A113" s="380" t="s">
        <v>347</v>
      </c>
      <c r="B113" s="456" t="s">
        <v>451</v>
      </c>
      <c r="C113" s="28">
        <v>6350</v>
      </c>
      <c r="D113" s="27" t="s">
        <v>50</v>
      </c>
      <c r="E113" s="26" t="s">
        <v>8</v>
      </c>
      <c r="F113" s="25">
        <v>7</v>
      </c>
      <c r="G113" s="163"/>
      <c r="H113" s="123">
        <v>32507</v>
      </c>
      <c r="I113" s="123">
        <v>5698</v>
      </c>
      <c r="J113" s="123">
        <v>26809</v>
      </c>
      <c r="K113" s="31"/>
      <c r="L113" s="123">
        <v>1196</v>
      </c>
      <c r="M113" s="123">
        <v>2346</v>
      </c>
      <c r="N113" s="179"/>
      <c r="O113" s="123">
        <v>0</v>
      </c>
      <c r="P113" s="123">
        <v>0</v>
      </c>
      <c r="Q113" s="31"/>
      <c r="R113" s="123">
        <v>0</v>
      </c>
      <c r="S113" s="123">
        <v>0</v>
      </c>
      <c r="T113" s="123">
        <v>0</v>
      </c>
      <c r="U113" s="31"/>
      <c r="V113" s="123">
        <v>0</v>
      </c>
      <c r="W113" s="123">
        <v>0</v>
      </c>
      <c r="X113" s="31"/>
      <c r="Y113" s="123">
        <v>6488</v>
      </c>
      <c r="Z113" s="123">
        <v>0</v>
      </c>
      <c r="AA113" s="123">
        <v>6488</v>
      </c>
      <c r="AB113" s="31"/>
      <c r="AC113" s="123">
        <f t="shared" si="6"/>
        <v>36839</v>
      </c>
      <c r="AD113" s="31"/>
      <c r="AE113" s="283">
        <f t="shared" si="7"/>
        <v>38995</v>
      </c>
      <c r="AF113" s="283">
        <f t="shared" si="8"/>
        <v>5698</v>
      </c>
      <c r="AG113" s="283">
        <f t="shared" si="9"/>
        <v>33297</v>
      </c>
      <c r="AH113" s="283">
        <f t="shared" si="10"/>
        <v>1196</v>
      </c>
      <c r="AI113" s="283">
        <f t="shared" si="11"/>
        <v>2346</v>
      </c>
    </row>
    <row r="114" spans="1:35" x14ac:dyDescent="0.2">
      <c r="A114" s="380"/>
      <c r="B114" s="456" t="s">
        <v>434</v>
      </c>
      <c r="C114" s="28">
        <v>6370</v>
      </c>
      <c r="D114" s="27" t="s">
        <v>49</v>
      </c>
      <c r="E114" s="26" t="s">
        <v>8</v>
      </c>
      <c r="F114" s="25">
        <v>2</v>
      </c>
      <c r="G114" s="163"/>
      <c r="H114" s="123">
        <v>11799</v>
      </c>
      <c r="I114" s="123">
        <v>0</v>
      </c>
      <c r="J114" s="123">
        <v>11799</v>
      </c>
      <c r="K114" s="31"/>
      <c r="L114" s="123">
        <v>816</v>
      </c>
      <c r="M114" s="123">
        <v>0</v>
      </c>
      <c r="N114" s="179"/>
      <c r="O114" s="123">
        <v>0</v>
      </c>
      <c r="P114" s="123">
        <v>0</v>
      </c>
      <c r="Q114" s="31"/>
      <c r="R114" s="123">
        <v>0</v>
      </c>
      <c r="S114" s="123">
        <v>0</v>
      </c>
      <c r="T114" s="123">
        <v>0</v>
      </c>
      <c r="U114" s="31"/>
      <c r="V114" s="123">
        <v>0</v>
      </c>
      <c r="W114" s="123">
        <v>0</v>
      </c>
      <c r="X114" s="31"/>
      <c r="Y114" s="123">
        <v>3320</v>
      </c>
      <c r="Z114" s="123">
        <v>0</v>
      </c>
      <c r="AA114" s="123">
        <v>3320</v>
      </c>
      <c r="AB114" s="31"/>
      <c r="AC114" s="123">
        <f t="shared" si="6"/>
        <v>15935</v>
      </c>
      <c r="AD114" s="31"/>
      <c r="AE114" s="283">
        <f t="shared" si="7"/>
        <v>15119</v>
      </c>
      <c r="AF114" s="283">
        <f t="shared" si="8"/>
        <v>0</v>
      </c>
      <c r="AG114" s="283">
        <f t="shared" si="9"/>
        <v>15119</v>
      </c>
      <c r="AH114" s="283">
        <f t="shared" si="10"/>
        <v>816</v>
      </c>
      <c r="AI114" s="283">
        <f t="shared" si="11"/>
        <v>0</v>
      </c>
    </row>
    <row r="115" spans="1:35" x14ac:dyDescent="0.2">
      <c r="A115" s="380" t="s">
        <v>384</v>
      </c>
      <c r="B115" s="456" t="s">
        <v>452</v>
      </c>
      <c r="C115" s="28">
        <v>6400</v>
      </c>
      <c r="D115" s="27" t="s">
        <v>48</v>
      </c>
      <c r="E115" s="26" t="s">
        <v>6</v>
      </c>
      <c r="F115" s="25">
        <v>4</v>
      </c>
      <c r="G115" s="163"/>
      <c r="H115" s="123">
        <v>26437</v>
      </c>
      <c r="I115" s="123">
        <v>13377</v>
      </c>
      <c r="J115" s="123">
        <v>13060</v>
      </c>
      <c r="K115" s="31"/>
      <c r="L115" s="123">
        <v>523</v>
      </c>
      <c r="M115" s="123">
        <v>0</v>
      </c>
      <c r="N115" s="179"/>
      <c r="O115" s="123">
        <v>0</v>
      </c>
      <c r="P115" s="123">
        <v>0</v>
      </c>
      <c r="Q115" s="31"/>
      <c r="R115" s="123">
        <v>5401.01</v>
      </c>
      <c r="S115" s="123">
        <v>0</v>
      </c>
      <c r="T115" s="123">
        <v>5401.01</v>
      </c>
      <c r="U115" s="31"/>
      <c r="V115" s="123">
        <v>0</v>
      </c>
      <c r="W115" s="123">
        <v>0</v>
      </c>
      <c r="X115" s="31"/>
      <c r="Y115" s="123">
        <v>1349.48</v>
      </c>
      <c r="Z115" s="123">
        <v>1.5</v>
      </c>
      <c r="AA115" s="123">
        <v>1347.98</v>
      </c>
      <c r="AB115" s="31"/>
      <c r="AC115" s="123">
        <f t="shared" si="6"/>
        <v>20331.990000000002</v>
      </c>
      <c r="AD115" s="31"/>
      <c r="AE115" s="283">
        <f t="shared" si="7"/>
        <v>33187.490000000005</v>
      </c>
      <c r="AF115" s="283">
        <f t="shared" si="8"/>
        <v>13378.5</v>
      </c>
      <c r="AG115" s="283">
        <f t="shared" si="9"/>
        <v>19808.990000000002</v>
      </c>
      <c r="AH115" s="283">
        <f t="shared" si="10"/>
        <v>523</v>
      </c>
      <c r="AI115" s="283">
        <f t="shared" si="11"/>
        <v>0</v>
      </c>
    </row>
    <row r="116" spans="1:35" x14ac:dyDescent="0.2">
      <c r="A116" s="380" t="s">
        <v>356</v>
      </c>
      <c r="B116" s="456" t="s">
        <v>448</v>
      </c>
      <c r="C116" s="28">
        <v>6470</v>
      </c>
      <c r="D116" s="27" t="s">
        <v>47</v>
      </c>
      <c r="E116" s="26" t="s">
        <v>3</v>
      </c>
      <c r="F116" s="25">
        <v>4</v>
      </c>
      <c r="G116" s="163"/>
      <c r="H116" s="123">
        <v>8214</v>
      </c>
      <c r="I116" s="123">
        <v>0</v>
      </c>
      <c r="J116" s="123">
        <v>8214</v>
      </c>
      <c r="K116" s="31"/>
      <c r="L116" s="123">
        <v>321.55</v>
      </c>
      <c r="M116" s="123">
        <v>15.79</v>
      </c>
      <c r="N116" s="179"/>
      <c r="O116" s="123">
        <v>0</v>
      </c>
      <c r="P116" s="123">
        <v>0</v>
      </c>
      <c r="Q116" s="31"/>
      <c r="R116" s="123">
        <v>0</v>
      </c>
      <c r="S116" s="123">
        <v>0</v>
      </c>
      <c r="T116" s="123">
        <v>0</v>
      </c>
      <c r="U116" s="31"/>
      <c r="V116" s="123">
        <v>0</v>
      </c>
      <c r="W116" s="123">
        <v>0</v>
      </c>
      <c r="X116" s="31"/>
      <c r="Y116" s="123">
        <v>349.04</v>
      </c>
      <c r="Z116" s="123">
        <v>0</v>
      </c>
      <c r="AA116" s="123">
        <v>349.04</v>
      </c>
      <c r="AB116" s="31"/>
      <c r="AC116" s="123">
        <f t="shared" si="6"/>
        <v>8900.380000000001</v>
      </c>
      <c r="AD116" s="31"/>
      <c r="AE116" s="283">
        <f t="shared" si="7"/>
        <v>8563.0400000000009</v>
      </c>
      <c r="AF116" s="283">
        <f t="shared" si="8"/>
        <v>0</v>
      </c>
      <c r="AG116" s="283">
        <f t="shared" si="9"/>
        <v>8563.0400000000009</v>
      </c>
      <c r="AH116" s="283">
        <f t="shared" si="10"/>
        <v>321.55</v>
      </c>
      <c r="AI116" s="283">
        <f t="shared" si="11"/>
        <v>15.79</v>
      </c>
    </row>
    <row r="117" spans="1:35" x14ac:dyDescent="0.2">
      <c r="A117" s="380" t="s">
        <v>345</v>
      </c>
      <c r="B117" s="456" t="s">
        <v>453</v>
      </c>
      <c r="C117" s="28">
        <v>6550</v>
      </c>
      <c r="D117" s="27" t="s">
        <v>46</v>
      </c>
      <c r="E117" s="26" t="s">
        <v>8</v>
      </c>
      <c r="F117" s="25">
        <v>3</v>
      </c>
      <c r="G117" s="163"/>
      <c r="H117" s="123">
        <v>28662</v>
      </c>
      <c r="I117" s="123">
        <v>12395</v>
      </c>
      <c r="J117" s="123">
        <v>16267</v>
      </c>
      <c r="K117" s="31"/>
      <c r="L117" s="123">
        <v>891</v>
      </c>
      <c r="M117" s="123">
        <v>113</v>
      </c>
      <c r="N117" s="179"/>
      <c r="O117" s="123">
        <v>0</v>
      </c>
      <c r="P117" s="123">
        <v>0</v>
      </c>
      <c r="Q117" s="31"/>
      <c r="R117" s="123">
        <v>0</v>
      </c>
      <c r="S117" s="123">
        <v>0</v>
      </c>
      <c r="T117" s="123">
        <v>0</v>
      </c>
      <c r="U117" s="31"/>
      <c r="V117" s="123">
        <v>0</v>
      </c>
      <c r="W117" s="123">
        <v>0</v>
      </c>
      <c r="X117" s="31"/>
      <c r="Y117" s="123">
        <v>3319</v>
      </c>
      <c r="Z117" s="123">
        <v>83</v>
      </c>
      <c r="AA117" s="123">
        <v>3236</v>
      </c>
      <c r="AB117" s="31"/>
      <c r="AC117" s="123">
        <f t="shared" si="6"/>
        <v>20507</v>
      </c>
      <c r="AD117" s="31"/>
      <c r="AE117" s="283">
        <f t="shared" si="7"/>
        <v>31981</v>
      </c>
      <c r="AF117" s="283">
        <f t="shared" si="8"/>
        <v>12478</v>
      </c>
      <c r="AG117" s="283">
        <f t="shared" si="9"/>
        <v>19503</v>
      </c>
      <c r="AH117" s="283">
        <f t="shared" si="10"/>
        <v>891</v>
      </c>
      <c r="AI117" s="283">
        <f t="shared" si="11"/>
        <v>113</v>
      </c>
    </row>
    <row r="118" spans="1:35" x14ac:dyDescent="0.2">
      <c r="A118" s="380" t="s">
        <v>349</v>
      </c>
      <c r="B118" s="456" t="s">
        <v>454</v>
      </c>
      <c r="C118" s="28">
        <v>6610</v>
      </c>
      <c r="D118" s="27" t="s">
        <v>45</v>
      </c>
      <c r="E118" s="26" t="s">
        <v>11</v>
      </c>
      <c r="F118" s="25">
        <v>4</v>
      </c>
      <c r="G118" s="163"/>
      <c r="H118" s="123">
        <v>3562</v>
      </c>
      <c r="I118" s="123">
        <v>0</v>
      </c>
      <c r="J118" s="123">
        <v>3562</v>
      </c>
      <c r="K118" s="31"/>
      <c r="L118" s="123">
        <v>10.58</v>
      </c>
      <c r="M118" s="123">
        <v>25.9</v>
      </c>
      <c r="N118" s="179"/>
      <c r="O118" s="123">
        <v>0</v>
      </c>
      <c r="P118" s="123">
        <v>0</v>
      </c>
      <c r="Q118" s="31"/>
      <c r="R118" s="123">
        <v>737</v>
      </c>
      <c r="S118" s="123">
        <v>0</v>
      </c>
      <c r="T118" s="123">
        <v>737</v>
      </c>
      <c r="U118" s="31"/>
      <c r="V118" s="123">
        <v>0</v>
      </c>
      <c r="W118" s="123"/>
      <c r="X118" s="31"/>
      <c r="Y118" s="123">
        <v>0</v>
      </c>
      <c r="Z118" s="123">
        <v>0</v>
      </c>
      <c r="AA118" s="123">
        <v>0</v>
      </c>
      <c r="AB118" s="31"/>
      <c r="AC118" s="123">
        <f t="shared" si="6"/>
        <v>4335.4799999999996</v>
      </c>
      <c r="AD118" s="31"/>
      <c r="AE118" s="283">
        <f t="shared" si="7"/>
        <v>4299</v>
      </c>
      <c r="AF118" s="283">
        <f t="shared" si="8"/>
        <v>0</v>
      </c>
      <c r="AG118" s="283">
        <f t="shared" si="9"/>
        <v>4299</v>
      </c>
      <c r="AH118" s="283">
        <f t="shared" si="10"/>
        <v>10.58</v>
      </c>
      <c r="AI118" s="283">
        <f t="shared" si="11"/>
        <v>25.9</v>
      </c>
    </row>
    <row r="119" spans="1:35" x14ac:dyDescent="0.2">
      <c r="A119" s="380" t="s">
        <v>345</v>
      </c>
      <c r="B119" s="456" t="s">
        <v>370</v>
      </c>
      <c r="C119" s="28">
        <v>6650</v>
      </c>
      <c r="D119" s="27" t="s">
        <v>44</v>
      </c>
      <c r="E119" s="26" t="s">
        <v>8</v>
      </c>
      <c r="F119" s="25">
        <v>3</v>
      </c>
      <c r="G119" s="163"/>
      <c r="H119" s="123">
        <v>33033</v>
      </c>
      <c r="I119" s="123">
        <v>18432</v>
      </c>
      <c r="J119" s="123">
        <v>14601</v>
      </c>
      <c r="K119" s="31"/>
      <c r="L119" s="123">
        <v>2161</v>
      </c>
      <c r="M119" s="123">
        <v>0</v>
      </c>
      <c r="N119" s="179"/>
      <c r="O119" s="123">
        <v>0</v>
      </c>
      <c r="P119" s="123">
        <v>0</v>
      </c>
      <c r="Q119" s="31"/>
      <c r="R119" s="123">
        <v>0</v>
      </c>
      <c r="S119" s="123">
        <v>0</v>
      </c>
      <c r="T119" s="123">
        <v>0</v>
      </c>
      <c r="U119" s="31"/>
      <c r="V119" s="123">
        <v>0</v>
      </c>
      <c r="W119" s="123">
        <v>0</v>
      </c>
      <c r="X119" s="31"/>
      <c r="Y119" s="123">
        <v>6463</v>
      </c>
      <c r="Z119" s="123">
        <v>1616</v>
      </c>
      <c r="AA119" s="123">
        <v>4847</v>
      </c>
      <c r="AB119" s="31"/>
      <c r="AC119" s="123">
        <f t="shared" si="6"/>
        <v>21609</v>
      </c>
      <c r="AD119" s="31"/>
      <c r="AE119" s="283">
        <f t="shared" si="7"/>
        <v>39496</v>
      </c>
      <c r="AF119" s="283">
        <f t="shared" si="8"/>
        <v>20048</v>
      </c>
      <c r="AG119" s="283">
        <f t="shared" si="9"/>
        <v>19448</v>
      </c>
      <c r="AH119" s="283">
        <f t="shared" si="10"/>
        <v>2161</v>
      </c>
      <c r="AI119" s="283">
        <f t="shared" si="11"/>
        <v>0</v>
      </c>
    </row>
    <row r="120" spans="1:35" x14ac:dyDescent="0.2">
      <c r="A120" s="380" t="s">
        <v>412</v>
      </c>
      <c r="B120" s="456" t="s">
        <v>455</v>
      </c>
      <c r="C120" s="35">
        <v>6700</v>
      </c>
      <c r="D120" s="34" t="s">
        <v>43</v>
      </c>
      <c r="E120" s="26" t="s">
        <v>8</v>
      </c>
      <c r="F120" s="25">
        <v>3</v>
      </c>
      <c r="G120" s="163"/>
      <c r="H120" s="123">
        <v>24019</v>
      </c>
      <c r="I120" s="123">
        <v>0</v>
      </c>
      <c r="J120" s="123">
        <v>24019</v>
      </c>
      <c r="K120" s="31"/>
      <c r="L120" s="123">
        <v>737.61</v>
      </c>
      <c r="M120" s="123">
        <v>0</v>
      </c>
      <c r="N120" s="179"/>
      <c r="O120" s="123">
        <v>0</v>
      </c>
      <c r="P120" s="123">
        <v>0</v>
      </c>
      <c r="Q120" s="31"/>
      <c r="R120" s="123">
        <v>0</v>
      </c>
      <c r="S120" s="123">
        <v>0</v>
      </c>
      <c r="T120" s="123">
        <v>0</v>
      </c>
      <c r="U120" s="31"/>
      <c r="V120" s="123">
        <v>0</v>
      </c>
      <c r="W120" s="123">
        <v>0</v>
      </c>
      <c r="X120" s="31"/>
      <c r="Y120" s="123">
        <v>3654.42</v>
      </c>
      <c r="Z120" s="123">
        <v>1059.7800000000002</v>
      </c>
      <c r="AA120" s="123">
        <v>2594.64</v>
      </c>
      <c r="AB120" s="31"/>
      <c r="AC120" s="123">
        <f t="shared" si="6"/>
        <v>27351.25</v>
      </c>
      <c r="AD120" s="31"/>
      <c r="AE120" s="283">
        <f t="shared" si="7"/>
        <v>27673.42</v>
      </c>
      <c r="AF120" s="283">
        <f t="shared" si="8"/>
        <v>1059.7800000000002</v>
      </c>
      <c r="AG120" s="283">
        <f t="shared" si="9"/>
        <v>26613.64</v>
      </c>
      <c r="AH120" s="283">
        <f t="shared" si="10"/>
        <v>737.61</v>
      </c>
      <c r="AI120" s="283">
        <f t="shared" si="11"/>
        <v>0</v>
      </c>
    </row>
    <row r="121" spans="1:35" x14ac:dyDescent="0.2">
      <c r="A121" s="380" t="s">
        <v>420</v>
      </c>
      <c r="B121" s="456" t="s">
        <v>456</v>
      </c>
      <c r="C121" s="28">
        <v>6900</v>
      </c>
      <c r="D121" s="33" t="s">
        <v>42</v>
      </c>
      <c r="E121" s="26" t="s">
        <v>6</v>
      </c>
      <c r="F121" s="25">
        <v>4</v>
      </c>
      <c r="G121" s="163"/>
      <c r="H121" s="123">
        <v>14577.1</v>
      </c>
      <c r="I121" s="123">
        <v>0</v>
      </c>
      <c r="J121" s="123">
        <v>14577.1</v>
      </c>
      <c r="K121" s="31"/>
      <c r="L121" s="123">
        <v>441.95</v>
      </c>
      <c r="M121" s="123">
        <v>41.42</v>
      </c>
      <c r="N121" s="179"/>
      <c r="O121" s="123">
        <v>0</v>
      </c>
      <c r="P121" s="123">
        <v>0</v>
      </c>
      <c r="Q121" s="31"/>
      <c r="R121" s="123">
        <v>5758.77</v>
      </c>
      <c r="S121" s="123">
        <v>0</v>
      </c>
      <c r="T121" s="123">
        <v>5758.77</v>
      </c>
      <c r="U121" s="31"/>
      <c r="V121" s="123">
        <v>0</v>
      </c>
      <c r="W121" s="123">
        <v>0</v>
      </c>
      <c r="X121" s="31"/>
      <c r="Y121" s="123">
        <v>147.54</v>
      </c>
      <c r="Z121" s="123">
        <v>0</v>
      </c>
      <c r="AA121" s="123">
        <v>147.54</v>
      </c>
      <c r="AB121" s="31"/>
      <c r="AC121" s="123">
        <f t="shared" si="6"/>
        <v>20966.780000000002</v>
      </c>
      <c r="AD121" s="31"/>
      <c r="AE121" s="283">
        <f t="shared" si="7"/>
        <v>20483.410000000003</v>
      </c>
      <c r="AF121" s="283">
        <f t="shared" si="8"/>
        <v>0</v>
      </c>
      <c r="AG121" s="283">
        <f t="shared" si="9"/>
        <v>20483.410000000003</v>
      </c>
      <c r="AH121" s="283">
        <f t="shared" si="10"/>
        <v>441.95</v>
      </c>
      <c r="AI121" s="283">
        <f t="shared" si="11"/>
        <v>41.42</v>
      </c>
    </row>
    <row r="122" spans="1:35" x14ac:dyDescent="0.2">
      <c r="A122" s="380" t="s">
        <v>420</v>
      </c>
      <c r="B122" s="456" t="s">
        <v>457</v>
      </c>
      <c r="C122" s="28">
        <v>6950</v>
      </c>
      <c r="D122" s="27" t="s">
        <v>41</v>
      </c>
      <c r="E122" s="26" t="s">
        <v>6</v>
      </c>
      <c r="F122" s="25">
        <v>5</v>
      </c>
      <c r="G122" s="163"/>
      <c r="H122" s="123">
        <v>26747.89</v>
      </c>
      <c r="I122" s="123">
        <v>0</v>
      </c>
      <c r="J122" s="123">
        <v>26747.89</v>
      </c>
      <c r="K122" s="31"/>
      <c r="L122" s="123">
        <v>922.14</v>
      </c>
      <c r="M122" s="123">
        <v>0</v>
      </c>
      <c r="N122" s="179"/>
      <c r="O122" s="123">
        <v>46.14</v>
      </c>
      <c r="P122" s="123">
        <v>0</v>
      </c>
      <c r="Q122" s="31"/>
      <c r="R122" s="123">
        <v>8806</v>
      </c>
      <c r="S122" s="123">
        <v>0</v>
      </c>
      <c r="T122" s="123">
        <v>8806</v>
      </c>
      <c r="U122" s="31"/>
      <c r="V122" s="123">
        <v>0</v>
      </c>
      <c r="W122" s="123">
        <v>0</v>
      </c>
      <c r="X122" s="31"/>
      <c r="Y122" s="123">
        <v>7242.4</v>
      </c>
      <c r="Z122" s="123">
        <v>442.44</v>
      </c>
      <c r="AA122" s="123">
        <v>6799.96</v>
      </c>
      <c r="AB122" s="31"/>
      <c r="AC122" s="123">
        <f t="shared" si="6"/>
        <v>43322.13</v>
      </c>
      <c r="AD122" s="31"/>
      <c r="AE122" s="283">
        <f t="shared" si="7"/>
        <v>42796.29</v>
      </c>
      <c r="AF122" s="283">
        <f t="shared" si="8"/>
        <v>442.44</v>
      </c>
      <c r="AG122" s="283">
        <f t="shared" si="9"/>
        <v>42353.85</v>
      </c>
      <c r="AH122" s="283">
        <f t="shared" si="10"/>
        <v>968.28</v>
      </c>
      <c r="AI122" s="283">
        <f t="shared" si="11"/>
        <v>0</v>
      </c>
    </row>
    <row r="123" spans="1:35" x14ac:dyDescent="0.2">
      <c r="A123" s="380" t="s">
        <v>384</v>
      </c>
      <c r="B123" s="456" t="s">
        <v>458</v>
      </c>
      <c r="C123" s="28">
        <v>7000</v>
      </c>
      <c r="D123" s="27" t="s">
        <v>40</v>
      </c>
      <c r="E123" s="26" t="s">
        <v>11</v>
      </c>
      <c r="F123" s="25">
        <v>4</v>
      </c>
      <c r="G123" s="163"/>
      <c r="H123" s="123">
        <v>6113.37</v>
      </c>
      <c r="I123" s="123">
        <v>0</v>
      </c>
      <c r="J123" s="123">
        <v>6113.37</v>
      </c>
      <c r="K123" s="31"/>
      <c r="L123" s="123">
        <v>26.48</v>
      </c>
      <c r="M123" s="123">
        <v>0</v>
      </c>
      <c r="N123" s="179"/>
      <c r="O123" s="123">
        <v>0</v>
      </c>
      <c r="P123" s="123">
        <v>0</v>
      </c>
      <c r="Q123" s="31"/>
      <c r="R123" s="123">
        <v>2887.29</v>
      </c>
      <c r="S123" s="123">
        <v>0</v>
      </c>
      <c r="T123" s="123">
        <v>2887.29</v>
      </c>
      <c r="U123" s="31"/>
      <c r="V123" s="123">
        <v>0</v>
      </c>
      <c r="W123" s="123">
        <v>0</v>
      </c>
      <c r="X123" s="31"/>
      <c r="Y123" s="123">
        <v>267.82</v>
      </c>
      <c r="Z123" s="123">
        <v>67</v>
      </c>
      <c r="AA123" s="123">
        <v>200.82</v>
      </c>
      <c r="AB123" s="31"/>
      <c r="AC123" s="123">
        <f t="shared" si="6"/>
        <v>9227.9599999999991</v>
      </c>
      <c r="AD123" s="31"/>
      <c r="AE123" s="283">
        <f t="shared" si="7"/>
        <v>9268.48</v>
      </c>
      <c r="AF123" s="283">
        <f t="shared" si="8"/>
        <v>67</v>
      </c>
      <c r="AG123" s="283">
        <f t="shared" si="9"/>
        <v>9201.48</v>
      </c>
      <c r="AH123" s="283">
        <f t="shared" si="10"/>
        <v>26.48</v>
      </c>
      <c r="AI123" s="283">
        <f t="shared" si="11"/>
        <v>0</v>
      </c>
    </row>
    <row r="124" spans="1:35" x14ac:dyDescent="0.2">
      <c r="A124" s="380" t="s">
        <v>356</v>
      </c>
      <c r="B124" s="456" t="s">
        <v>368</v>
      </c>
      <c r="C124" s="28">
        <v>7050</v>
      </c>
      <c r="D124" s="27" t="s">
        <v>39</v>
      </c>
      <c r="E124" s="26" t="s">
        <v>3</v>
      </c>
      <c r="F124" s="25">
        <v>10</v>
      </c>
      <c r="G124" s="163"/>
      <c r="H124" s="123">
        <v>1418.03</v>
      </c>
      <c r="I124" s="123">
        <v>0</v>
      </c>
      <c r="J124" s="123">
        <v>1418.03</v>
      </c>
      <c r="K124" s="31"/>
      <c r="L124" s="123">
        <v>28.54</v>
      </c>
      <c r="M124" s="123">
        <v>0</v>
      </c>
      <c r="N124" s="179"/>
      <c r="O124" s="123">
        <v>595.5</v>
      </c>
      <c r="P124" s="123">
        <v>0</v>
      </c>
      <c r="Q124" s="31"/>
      <c r="R124" s="123">
        <v>1040.6099999999999</v>
      </c>
      <c r="S124" s="123">
        <v>0</v>
      </c>
      <c r="T124" s="123">
        <v>1040.6099999999999</v>
      </c>
      <c r="U124" s="31"/>
      <c r="V124" s="123">
        <v>0</v>
      </c>
      <c r="W124" s="123"/>
      <c r="X124" s="31"/>
      <c r="Y124" s="123">
        <v>0</v>
      </c>
      <c r="Z124" s="123">
        <v>0</v>
      </c>
      <c r="AA124" s="123">
        <v>0</v>
      </c>
      <c r="AB124" s="31"/>
      <c r="AC124" s="123">
        <f t="shared" si="6"/>
        <v>3082.68</v>
      </c>
      <c r="AD124" s="31"/>
      <c r="AE124" s="283">
        <f t="shared" si="7"/>
        <v>2458.64</v>
      </c>
      <c r="AF124" s="283">
        <f t="shared" si="8"/>
        <v>0</v>
      </c>
      <c r="AG124" s="283">
        <f t="shared" si="9"/>
        <v>2458.64</v>
      </c>
      <c r="AH124" s="283">
        <f t="shared" si="10"/>
        <v>624.04</v>
      </c>
      <c r="AI124" s="283">
        <f t="shared" si="11"/>
        <v>0</v>
      </c>
    </row>
    <row r="125" spans="1:35" x14ac:dyDescent="0.2">
      <c r="A125" s="459"/>
      <c r="B125" s="456" t="s">
        <v>459</v>
      </c>
      <c r="C125" s="28">
        <v>7100</v>
      </c>
      <c r="D125" s="27" t="s">
        <v>38</v>
      </c>
      <c r="E125" s="26" t="s">
        <v>8</v>
      </c>
      <c r="F125" s="25">
        <v>2</v>
      </c>
      <c r="G125" s="163"/>
      <c r="H125" s="123">
        <v>8697</v>
      </c>
      <c r="I125" s="123">
        <v>0</v>
      </c>
      <c r="J125" s="123">
        <v>8697</v>
      </c>
      <c r="K125" s="31"/>
      <c r="L125" s="123">
        <v>333.79</v>
      </c>
      <c r="M125" s="123">
        <v>0</v>
      </c>
      <c r="N125" s="179"/>
      <c r="O125" s="123">
        <v>0</v>
      </c>
      <c r="P125" s="123">
        <v>0</v>
      </c>
      <c r="Q125" s="31"/>
      <c r="R125" s="123">
        <v>0</v>
      </c>
      <c r="S125" s="123">
        <v>0</v>
      </c>
      <c r="T125" s="123">
        <v>0</v>
      </c>
      <c r="U125" s="31"/>
      <c r="V125" s="123">
        <v>0</v>
      </c>
      <c r="W125" s="123">
        <v>0</v>
      </c>
      <c r="X125" s="31"/>
      <c r="Y125" s="123">
        <v>891.92</v>
      </c>
      <c r="Z125" s="123">
        <v>2.5</v>
      </c>
      <c r="AA125" s="123">
        <v>889.42</v>
      </c>
      <c r="AB125" s="31"/>
      <c r="AC125" s="123">
        <f t="shared" si="6"/>
        <v>9920.2100000000009</v>
      </c>
      <c r="AD125" s="31"/>
      <c r="AE125" s="283">
        <f t="shared" si="7"/>
        <v>9588.92</v>
      </c>
      <c r="AF125" s="283">
        <f t="shared" si="8"/>
        <v>2.5</v>
      </c>
      <c r="AG125" s="283">
        <f t="shared" si="9"/>
        <v>9586.42</v>
      </c>
      <c r="AH125" s="283">
        <f t="shared" si="10"/>
        <v>333.79</v>
      </c>
      <c r="AI125" s="283">
        <f t="shared" si="11"/>
        <v>0</v>
      </c>
    </row>
    <row r="126" spans="1:35" x14ac:dyDescent="0.2">
      <c r="A126" s="380" t="s">
        <v>345</v>
      </c>
      <c r="B126" s="456" t="s">
        <v>460</v>
      </c>
      <c r="C126" s="28">
        <v>7150</v>
      </c>
      <c r="D126" s="27" t="s">
        <v>37</v>
      </c>
      <c r="E126" s="26" t="s">
        <v>8</v>
      </c>
      <c r="F126" s="25">
        <v>3</v>
      </c>
      <c r="G126" s="163"/>
      <c r="H126" s="123">
        <v>43768</v>
      </c>
      <c r="I126" s="123">
        <v>0</v>
      </c>
      <c r="J126" s="123">
        <v>43768</v>
      </c>
      <c r="K126" s="31"/>
      <c r="L126" s="123">
        <v>2592.23</v>
      </c>
      <c r="M126" s="123">
        <v>0</v>
      </c>
      <c r="N126" s="179"/>
      <c r="O126" s="123">
        <v>0</v>
      </c>
      <c r="P126" s="123">
        <v>0</v>
      </c>
      <c r="Q126" s="31"/>
      <c r="R126" s="123">
        <v>0</v>
      </c>
      <c r="S126" s="123">
        <v>0</v>
      </c>
      <c r="T126" s="123">
        <v>0</v>
      </c>
      <c r="U126" s="31"/>
      <c r="V126" s="123">
        <v>0</v>
      </c>
      <c r="W126" s="123">
        <v>0</v>
      </c>
      <c r="X126" s="31"/>
      <c r="Y126" s="123">
        <v>9010</v>
      </c>
      <c r="Z126" s="123">
        <v>0</v>
      </c>
      <c r="AA126" s="123">
        <v>9010</v>
      </c>
      <c r="AB126" s="31"/>
      <c r="AC126" s="123">
        <f t="shared" si="6"/>
        <v>55370.23</v>
      </c>
      <c r="AD126" s="31"/>
      <c r="AE126" s="283">
        <f t="shared" si="7"/>
        <v>52778</v>
      </c>
      <c r="AF126" s="283">
        <f t="shared" si="8"/>
        <v>0</v>
      </c>
      <c r="AG126" s="283">
        <f t="shared" si="9"/>
        <v>52778</v>
      </c>
      <c r="AH126" s="283">
        <f t="shared" si="10"/>
        <v>2592.23</v>
      </c>
      <c r="AI126" s="283">
        <f t="shared" si="11"/>
        <v>0</v>
      </c>
    </row>
    <row r="127" spans="1:35" x14ac:dyDescent="0.2">
      <c r="A127" s="380" t="s">
        <v>345</v>
      </c>
      <c r="B127" s="456" t="s">
        <v>461</v>
      </c>
      <c r="C127" s="28">
        <v>7210</v>
      </c>
      <c r="D127" s="27" t="s">
        <v>36</v>
      </c>
      <c r="E127" s="26" t="s">
        <v>8</v>
      </c>
      <c r="F127" s="25">
        <v>1</v>
      </c>
      <c r="G127" s="163"/>
      <c r="H127" s="123">
        <v>44907</v>
      </c>
      <c r="I127" s="123">
        <v>27071</v>
      </c>
      <c r="J127" s="123">
        <v>17836</v>
      </c>
      <c r="K127" s="31"/>
      <c r="L127" s="123">
        <v>1938.92</v>
      </c>
      <c r="M127" s="123">
        <v>0</v>
      </c>
      <c r="N127" s="179"/>
      <c r="O127" s="123">
        <v>0</v>
      </c>
      <c r="P127" s="123">
        <v>0</v>
      </c>
      <c r="Q127" s="31"/>
      <c r="R127" s="123">
        <v>0</v>
      </c>
      <c r="S127" s="123">
        <v>0</v>
      </c>
      <c r="T127" s="123">
        <v>0</v>
      </c>
      <c r="U127" s="31"/>
      <c r="V127" s="123">
        <v>0</v>
      </c>
      <c r="W127" s="123">
        <v>0</v>
      </c>
      <c r="X127" s="31"/>
      <c r="Y127" s="123">
        <v>3312.44</v>
      </c>
      <c r="Z127" s="123">
        <v>662.49000000000024</v>
      </c>
      <c r="AA127" s="123">
        <v>2649.95</v>
      </c>
      <c r="AB127" s="31"/>
      <c r="AC127" s="123">
        <f t="shared" si="6"/>
        <v>22424.87</v>
      </c>
      <c r="AD127" s="31"/>
      <c r="AE127" s="283">
        <f t="shared" si="7"/>
        <v>48219.44</v>
      </c>
      <c r="AF127" s="283">
        <f t="shared" si="8"/>
        <v>27733.49</v>
      </c>
      <c r="AG127" s="283">
        <f t="shared" si="9"/>
        <v>20485.95</v>
      </c>
      <c r="AH127" s="283">
        <f t="shared" si="10"/>
        <v>1938.92</v>
      </c>
      <c r="AI127" s="283">
        <f t="shared" si="11"/>
        <v>0</v>
      </c>
    </row>
    <row r="128" spans="1:35" x14ac:dyDescent="0.2">
      <c r="A128" s="380" t="s">
        <v>343</v>
      </c>
      <c r="B128" s="456" t="s">
        <v>462</v>
      </c>
      <c r="C128" s="28">
        <v>7310</v>
      </c>
      <c r="D128" s="27" t="s">
        <v>35</v>
      </c>
      <c r="E128" s="26" t="s">
        <v>3</v>
      </c>
      <c r="F128" s="25">
        <v>4</v>
      </c>
      <c r="G128" s="163"/>
      <c r="H128" s="123">
        <v>13146.2</v>
      </c>
      <c r="I128" s="123">
        <v>0</v>
      </c>
      <c r="J128" s="123">
        <v>13146.2</v>
      </c>
      <c r="K128" s="31"/>
      <c r="L128" s="123">
        <v>579.6</v>
      </c>
      <c r="M128" s="123">
        <v>3784</v>
      </c>
      <c r="N128" s="179"/>
      <c r="O128" s="123">
        <v>0</v>
      </c>
      <c r="P128" s="123">
        <v>0</v>
      </c>
      <c r="Q128" s="31"/>
      <c r="R128" s="123">
        <v>2889.2</v>
      </c>
      <c r="S128" s="123">
        <v>0</v>
      </c>
      <c r="T128" s="123">
        <v>2889.2</v>
      </c>
      <c r="U128" s="31"/>
      <c r="V128" s="123">
        <v>62.6</v>
      </c>
      <c r="W128" s="123">
        <v>0</v>
      </c>
      <c r="X128" s="31"/>
      <c r="Y128" s="123">
        <v>349.2</v>
      </c>
      <c r="Z128" s="123">
        <v>0</v>
      </c>
      <c r="AA128" s="123">
        <v>349.2</v>
      </c>
      <c r="AB128" s="31"/>
      <c r="AC128" s="123">
        <f t="shared" si="6"/>
        <v>20810.800000000003</v>
      </c>
      <c r="AD128" s="31"/>
      <c r="AE128" s="283">
        <f t="shared" si="7"/>
        <v>16384.600000000002</v>
      </c>
      <c r="AF128" s="283">
        <f t="shared" si="8"/>
        <v>0</v>
      </c>
      <c r="AG128" s="283">
        <f t="shared" si="9"/>
        <v>16384.600000000002</v>
      </c>
      <c r="AH128" s="283">
        <f t="shared" si="10"/>
        <v>642.20000000000005</v>
      </c>
      <c r="AI128" s="283">
        <f t="shared" si="11"/>
        <v>3784</v>
      </c>
    </row>
    <row r="129" spans="1:35" x14ac:dyDescent="0.2">
      <c r="A129" s="380" t="s">
        <v>362</v>
      </c>
      <c r="B129" s="456" t="s">
        <v>463</v>
      </c>
      <c r="C129" s="28">
        <v>7350</v>
      </c>
      <c r="D129" s="27" t="s">
        <v>34</v>
      </c>
      <c r="E129" s="26" t="s">
        <v>3</v>
      </c>
      <c r="F129" s="25">
        <v>10</v>
      </c>
      <c r="G129" s="163"/>
      <c r="H129" s="123">
        <v>2115</v>
      </c>
      <c r="I129" s="123">
        <v>0</v>
      </c>
      <c r="J129" s="123">
        <v>2115</v>
      </c>
      <c r="K129" s="31"/>
      <c r="L129" s="123">
        <v>0</v>
      </c>
      <c r="M129" s="123">
        <v>0</v>
      </c>
      <c r="N129" s="179"/>
      <c r="O129" s="123">
        <v>0</v>
      </c>
      <c r="P129" s="123">
        <v>0</v>
      </c>
      <c r="Q129" s="31"/>
      <c r="R129" s="123">
        <v>270</v>
      </c>
      <c r="S129" s="123">
        <v>0</v>
      </c>
      <c r="T129" s="123">
        <v>270</v>
      </c>
      <c r="U129" s="31"/>
      <c r="V129" s="123">
        <v>0</v>
      </c>
      <c r="W129" s="123">
        <v>0</v>
      </c>
      <c r="X129" s="31"/>
      <c r="Y129" s="123">
        <v>30</v>
      </c>
      <c r="Z129" s="123">
        <v>0</v>
      </c>
      <c r="AA129" s="123">
        <v>30</v>
      </c>
      <c r="AB129" s="31"/>
      <c r="AC129" s="123">
        <f t="shared" si="6"/>
        <v>2415</v>
      </c>
      <c r="AD129" s="31"/>
      <c r="AE129" s="283">
        <f t="shared" si="7"/>
        <v>2415</v>
      </c>
      <c r="AF129" s="283">
        <f t="shared" si="8"/>
        <v>0</v>
      </c>
      <c r="AG129" s="283">
        <f t="shared" si="9"/>
        <v>2415</v>
      </c>
      <c r="AH129" s="283">
        <f t="shared" si="10"/>
        <v>0</v>
      </c>
      <c r="AI129" s="283">
        <f t="shared" si="11"/>
        <v>0</v>
      </c>
    </row>
    <row r="130" spans="1:35" x14ac:dyDescent="0.2">
      <c r="A130" s="380" t="s">
        <v>343</v>
      </c>
      <c r="B130" s="456" t="s">
        <v>464</v>
      </c>
      <c r="C130" s="28">
        <v>7400</v>
      </c>
      <c r="D130" s="27" t="s">
        <v>33</v>
      </c>
      <c r="E130" s="26" t="s">
        <v>3</v>
      </c>
      <c r="F130" s="25">
        <v>10</v>
      </c>
      <c r="G130" s="163"/>
      <c r="H130" s="123">
        <v>1860</v>
      </c>
      <c r="I130" s="123">
        <v>0</v>
      </c>
      <c r="J130" s="123">
        <v>1860</v>
      </c>
      <c r="K130" s="31"/>
      <c r="L130" s="123">
        <v>17.850000000000001</v>
      </c>
      <c r="M130" s="123">
        <v>0</v>
      </c>
      <c r="N130" s="179"/>
      <c r="O130" s="123">
        <v>0</v>
      </c>
      <c r="P130" s="123">
        <v>0</v>
      </c>
      <c r="Q130" s="31"/>
      <c r="R130" s="123">
        <v>620</v>
      </c>
      <c r="S130" s="123">
        <v>0</v>
      </c>
      <c r="T130" s="123">
        <v>620</v>
      </c>
      <c r="U130" s="31"/>
      <c r="V130" s="123">
        <v>0</v>
      </c>
      <c r="W130" s="123"/>
      <c r="X130" s="31"/>
      <c r="Y130" s="123">
        <v>0</v>
      </c>
      <c r="Z130" s="123">
        <v>0</v>
      </c>
      <c r="AA130" s="123">
        <v>0</v>
      </c>
      <c r="AB130" s="31"/>
      <c r="AC130" s="123">
        <f t="shared" si="6"/>
        <v>2497.85</v>
      </c>
      <c r="AD130" s="31"/>
      <c r="AE130" s="283">
        <f t="shared" si="7"/>
        <v>2480</v>
      </c>
      <c r="AF130" s="283">
        <f t="shared" si="8"/>
        <v>0</v>
      </c>
      <c r="AG130" s="283">
        <f t="shared" si="9"/>
        <v>2480</v>
      </c>
      <c r="AH130" s="283">
        <f t="shared" si="10"/>
        <v>17.850000000000001</v>
      </c>
      <c r="AI130" s="283">
        <f t="shared" si="11"/>
        <v>0</v>
      </c>
    </row>
    <row r="131" spans="1:35" x14ac:dyDescent="0.2">
      <c r="A131" s="380" t="s">
        <v>362</v>
      </c>
      <c r="B131" s="456" t="s">
        <v>465</v>
      </c>
      <c r="C131" s="28">
        <v>7450</v>
      </c>
      <c r="D131" s="27" t="s">
        <v>32</v>
      </c>
      <c r="E131" s="26" t="s">
        <v>3</v>
      </c>
      <c r="F131" s="25">
        <v>9</v>
      </c>
      <c r="G131" s="163"/>
      <c r="H131" s="123">
        <v>1295</v>
      </c>
      <c r="I131" s="123">
        <v>0</v>
      </c>
      <c r="J131" s="123">
        <v>1295</v>
      </c>
      <c r="K131" s="31"/>
      <c r="L131" s="123">
        <v>30</v>
      </c>
      <c r="M131" s="123">
        <v>0</v>
      </c>
      <c r="N131" s="179"/>
      <c r="O131" s="123">
        <v>0</v>
      </c>
      <c r="P131" s="123">
        <v>0</v>
      </c>
      <c r="Q131" s="31"/>
      <c r="R131" s="123">
        <v>0</v>
      </c>
      <c r="S131" s="123">
        <v>0</v>
      </c>
      <c r="T131" s="123">
        <v>0</v>
      </c>
      <c r="U131" s="31"/>
      <c r="V131" s="123">
        <v>0</v>
      </c>
      <c r="W131" s="123"/>
      <c r="X131" s="31"/>
      <c r="Y131" s="123">
        <v>0</v>
      </c>
      <c r="Z131" s="123">
        <v>0</v>
      </c>
      <c r="AA131" s="123">
        <v>0</v>
      </c>
      <c r="AB131" s="31"/>
      <c r="AC131" s="123">
        <f t="shared" si="6"/>
        <v>1325</v>
      </c>
      <c r="AD131" s="31"/>
      <c r="AE131" s="283">
        <f t="shared" si="7"/>
        <v>1295</v>
      </c>
      <c r="AF131" s="283">
        <f t="shared" si="8"/>
        <v>0</v>
      </c>
      <c r="AG131" s="283">
        <f t="shared" si="9"/>
        <v>1295</v>
      </c>
      <c r="AH131" s="283">
        <f t="shared" si="10"/>
        <v>30</v>
      </c>
      <c r="AI131" s="283">
        <f t="shared" si="11"/>
        <v>0</v>
      </c>
    </row>
    <row r="132" spans="1:35" x14ac:dyDescent="0.2">
      <c r="A132" s="380" t="s">
        <v>362</v>
      </c>
      <c r="B132" s="456" t="s">
        <v>465</v>
      </c>
      <c r="C132" s="28">
        <v>7510</v>
      </c>
      <c r="D132" s="27" t="s">
        <v>31</v>
      </c>
      <c r="E132" s="26" t="s">
        <v>3</v>
      </c>
      <c r="F132" s="25">
        <v>11</v>
      </c>
      <c r="G132" s="163"/>
      <c r="H132" s="123">
        <v>1965</v>
      </c>
      <c r="I132" s="123">
        <v>0</v>
      </c>
      <c r="J132" s="123">
        <v>1965</v>
      </c>
      <c r="K132" s="31"/>
      <c r="L132" s="123">
        <v>231</v>
      </c>
      <c r="M132" s="123">
        <v>0</v>
      </c>
      <c r="N132" s="179"/>
      <c r="O132" s="123">
        <v>0</v>
      </c>
      <c r="P132" s="123">
        <v>5</v>
      </c>
      <c r="Q132" s="31"/>
      <c r="R132" s="123">
        <v>685</v>
      </c>
      <c r="S132" s="123">
        <v>0</v>
      </c>
      <c r="T132" s="123">
        <v>685</v>
      </c>
      <c r="U132" s="31"/>
      <c r="V132" s="123">
        <v>0</v>
      </c>
      <c r="W132" s="123"/>
      <c r="X132" s="31"/>
      <c r="Y132" s="123">
        <v>0</v>
      </c>
      <c r="Z132" s="123">
        <v>0</v>
      </c>
      <c r="AA132" s="123">
        <v>0</v>
      </c>
      <c r="AB132" s="31"/>
      <c r="AC132" s="123">
        <f t="shared" si="6"/>
        <v>2886</v>
      </c>
      <c r="AD132" s="31"/>
      <c r="AE132" s="283">
        <f t="shared" si="7"/>
        <v>2650</v>
      </c>
      <c r="AF132" s="283">
        <f t="shared" si="8"/>
        <v>0</v>
      </c>
      <c r="AG132" s="283">
        <f t="shared" si="9"/>
        <v>2650</v>
      </c>
      <c r="AH132" s="283">
        <f t="shared" si="10"/>
        <v>231</v>
      </c>
      <c r="AI132" s="283">
        <f t="shared" si="11"/>
        <v>5</v>
      </c>
    </row>
    <row r="133" spans="1:35" x14ac:dyDescent="0.2">
      <c r="A133" s="380" t="s">
        <v>349</v>
      </c>
      <c r="B133" s="456" t="s">
        <v>466</v>
      </c>
      <c r="C133" s="28">
        <v>7550</v>
      </c>
      <c r="D133" s="27" t="s">
        <v>30</v>
      </c>
      <c r="E133" s="26" t="s">
        <v>11</v>
      </c>
      <c r="F133" s="25">
        <v>5</v>
      </c>
      <c r="G133" s="163"/>
      <c r="H133" s="123">
        <v>19112</v>
      </c>
      <c r="I133" s="123">
        <v>0</v>
      </c>
      <c r="J133" s="123">
        <v>19112</v>
      </c>
      <c r="K133" s="31"/>
      <c r="L133" s="123">
        <v>879</v>
      </c>
      <c r="M133" s="123">
        <v>63</v>
      </c>
      <c r="N133" s="179"/>
      <c r="O133" s="123">
        <v>0</v>
      </c>
      <c r="P133" s="123">
        <v>0</v>
      </c>
      <c r="Q133" s="31"/>
      <c r="R133" s="123">
        <v>5100.21</v>
      </c>
      <c r="S133" s="123">
        <v>129.15999999999985</v>
      </c>
      <c r="T133" s="123">
        <v>4971.05</v>
      </c>
      <c r="U133" s="31"/>
      <c r="V133" s="123">
        <v>0</v>
      </c>
      <c r="W133" s="123">
        <v>0</v>
      </c>
      <c r="X133" s="31"/>
      <c r="Y133" s="123">
        <v>3051</v>
      </c>
      <c r="Z133" s="123">
        <v>0</v>
      </c>
      <c r="AA133" s="123">
        <v>3051</v>
      </c>
      <c r="AB133" s="31"/>
      <c r="AC133" s="123">
        <f t="shared" si="6"/>
        <v>28076.05</v>
      </c>
      <c r="AD133" s="31"/>
      <c r="AE133" s="283">
        <f t="shared" si="7"/>
        <v>27263.21</v>
      </c>
      <c r="AF133" s="283">
        <f t="shared" si="8"/>
        <v>129.15999999999985</v>
      </c>
      <c r="AG133" s="283">
        <f t="shared" si="9"/>
        <v>27134.05</v>
      </c>
      <c r="AH133" s="283">
        <f t="shared" si="10"/>
        <v>879</v>
      </c>
      <c r="AI133" s="283">
        <f t="shared" si="11"/>
        <v>63</v>
      </c>
    </row>
    <row r="134" spans="1:35" x14ac:dyDescent="0.2">
      <c r="A134" s="380" t="s">
        <v>384</v>
      </c>
      <c r="B134" s="456" t="s">
        <v>467</v>
      </c>
      <c r="C134" s="28">
        <v>7620</v>
      </c>
      <c r="D134" s="27" t="s">
        <v>29</v>
      </c>
      <c r="E134" s="26" t="s">
        <v>11</v>
      </c>
      <c r="F134" s="25">
        <v>11</v>
      </c>
      <c r="G134" s="163"/>
      <c r="H134" s="123">
        <v>3555</v>
      </c>
      <c r="I134" s="123">
        <v>0</v>
      </c>
      <c r="J134" s="123">
        <v>3555</v>
      </c>
      <c r="K134" s="31"/>
      <c r="L134" s="123">
        <v>98</v>
      </c>
      <c r="M134" s="123">
        <v>0</v>
      </c>
      <c r="N134" s="179"/>
      <c r="O134" s="123">
        <v>0</v>
      </c>
      <c r="P134" s="123">
        <v>0</v>
      </c>
      <c r="Q134" s="31"/>
      <c r="R134" s="123">
        <v>4228</v>
      </c>
      <c r="S134" s="123">
        <v>1067</v>
      </c>
      <c r="T134" s="123">
        <v>3161</v>
      </c>
      <c r="U134" s="31"/>
      <c r="V134" s="123">
        <v>0</v>
      </c>
      <c r="W134" s="123">
        <v>0</v>
      </c>
      <c r="X134" s="31"/>
      <c r="Y134" s="123">
        <v>250</v>
      </c>
      <c r="Z134" s="123">
        <v>10</v>
      </c>
      <c r="AA134" s="123">
        <v>240</v>
      </c>
      <c r="AB134" s="31"/>
      <c r="AC134" s="123">
        <f t="shared" ref="AC134:AC156" si="12">J134+L134+M134+O134+P134+T134+V134+W134+AA134</f>
        <v>7054</v>
      </c>
      <c r="AD134" s="31"/>
      <c r="AE134" s="283">
        <f t="shared" ref="AE134:AE155" si="13">H134+R134+Y134</f>
        <v>8033</v>
      </c>
      <c r="AF134" s="283">
        <f t="shared" ref="AF134:AF156" si="14">I134+S134+Z134</f>
        <v>1077</v>
      </c>
      <c r="AG134" s="283">
        <f t="shared" ref="AG134:AG156" si="15">J134+T134+AA134</f>
        <v>6956</v>
      </c>
      <c r="AH134" s="283">
        <f t="shared" ref="AH134:AH156" si="16">L134+O134+V134</f>
        <v>98</v>
      </c>
      <c r="AI134" s="283">
        <f t="shared" ref="AI134:AI156" si="17">M134+P134+W134</f>
        <v>0</v>
      </c>
    </row>
    <row r="135" spans="1:35" x14ac:dyDescent="0.2">
      <c r="A135" s="380" t="s">
        <v>356</v>
      </c>
      <c r="B135" s="456" t="s">
        <v>468</v>
      </c>
      <c r="C135" s="28">
        <v>7640</v>
      </c>
      <c r="D135" s="27" t="s">
        <v>28</v>
      </c>
      <c r="E135" s="26" t="s">
        <v>3</v>
      </c>
      <c r="F135" s="25">
        <v>10</v>
      </c>
      <c r="G135" s="163"/>
      <c r="H135" s="123">
        <v>1664</v>
      </c>
      <c r="I135" s="123">
        <v>0</v>
      </c>
      <c r="J135" s="123">
        <v>1664</v>
      </c>
      <c r="K135" s="31"/>
      <c r="L135" s="123">
        <v>22</v>
      </c>
      <c r="M135" s="123">
        <v>0</v>
      </c>
      <c r="N135" s="179"/>
      <c r="O135" s="123">
        <v>0</v>
      </c>
      <c r="P135" s="123">
        <v>0</v>
      </c>
      <c r="Q135" s="31"/>
      <c r="R135" s="123">
        <v>2535</v>
      </c>
      <c r="S135" s="123">
        <v>58.199999999999818</v>
      </c>
      <c r="T135" s="123">
        <v>2476.8000000000002</v>
      </c>
      <c r="U135" s="31"/>
      <c r="V135" s="123">
        <v>0</v>
      </c>
      <c r="W135" s="123"/>
      <c r="X135" s="31"/>
      <c r="Y135" s="123">
        <v>0</v>
      </c>
      <c r="Z135" s="123">
        <v>0</v>
      </c>
      <c r="AA135" s="123">
        <v>0</v>
      </c>
      <c r="AB135" s="31"/>
      <c r="AC135" s="123">
        <f t="shared" si="12"/>
        <v>4162.8</v>
      </c>
      <c r="AD135" s="31"/>
      <c r="AE135" s="283">
        <f t="shared" si="13"/>
        <v>4199</v>
      </c>
      <c r="AF135" s="283">
        <f t="shared" si="14"/>
        <v>58.199999999999818</v>
      </c>
      <c r="AG135" s="283">
        <f t="shared" si="15"/>
        <v>4140.8</v>
      </c>
      <c r="AH135" s="283">
        <f t="shared" si="16"/>
        <v>22</v>
      </c>
      <c r="AI135" s="283">
        <f t="shared" si="17"/>
        <v>0</v>
      </c>
    </row>
    <row r="136" spans="1:35" x14ac:dyDescent="0.2">
      <c r="A136" s="380" t="s">
        <v>343</v>
      </c>
      <c r="B136" s="456" t="s">
        <v>469</v>
      </c>
      <c r="C136" s="28">
        <v>7650</v>
      </c>
      <c r="D136" s="27" t="s">
        <v>27</v>
      </c>
      <c r="E136" s="26" t="s">
        <v>3</v>
      </c>
      <c r="F136" s="25">
        <v>10</v>
      </c>
      <c r="G136" s="163"/>
      <c r="H136" s="123">
        <v>768</v>
      </c>
      <c r="I136" s="123">
        <v>0</v>
      </c>
      <c r="J136" s="123">
        <v>768</v>
      </c>
      <c r="K136" s="31"/>
      <c r="L136" s="123">
        <v>26</v>
      </c>
      <c r="M136" s="123">
        <v>0</v>
      </c>
      <c r="N136" s="179"/>
      <c r="O136" s="123">
        <v>0</v>
      </c>
      <c r="P136" s="123">
        <v>0</v>
      </c>
      <c r="Q136" s="31"/>
      <c r="R136" s="123">
        <v>450.1</v>
      </c>
      <c r="S136" s="123">
        <v>0</v>
      </c>
      <c r="T136" s="123">
        <v>450.1</v>
      </c>
      <c r="U136" s="31"/>
      <c r="V136" s="123">
        <v>0</v>
      </c>
      <c r="W136" s="123"/>
      <c r="X136" s="31"/>
      <c r="Y136" s="123">
        <v>0</v>
      </c>
      <c r="Z136" s="123">
        <v>0</v>
      </c>
      <c r="AA136" s="123">
        <v>0</v>
      </c>
      <c r="AB136" s="31"/>
      <c r="AC136" s="123">
        <f t="shared" si="12"/>
        <v>1244.0999999999999</v>
      </c>
      <c r="AD136" s="31"/>
      <c r="AE136" s="283">
        <f t="shared" si="13"/>
        <v>1218.0999999999999</v>
      </c>
      <c r="AF136" s="283">
        <f t="shared" si="14"/>
        <v>0</v>
      </c>
      <c r="AG136" s="283">
        <f t="shared" si="15"/>
        <v>1218.0999999999999</v>
      </c>
      <c r="AH136" s="283">
        <f t="shared" si="16"/>
        <v>26</v>
      </c>
      <c r="AI136" s="283">
        <f t="shared" si="17"/>
        <v>0</v>
      </c>
    </row>
    <row r="137" spans="1:35" x14ac:dyDescent="0.2">
      <c r="A137" s="380" t="s">
        <v>341</v>
      </c>
      <c r="B137" s="456" t="s">
        <v>393</v>
      </c>
      <c r="C137" s="28">
        <v>7700</v>
      </c>
      <c r="D137" s="27" t="s">
        <v>26</v>
      </c>
      <c r="E137" s="26" t="s">
        <v>3</v>
      </c>
      <c r="F137" s="25">
        <v>8</v>
      </c>
      <c r="G137" s="163"/>
      <c r="H137" s="123">
        <v>240</v>
      </c>
      <c r="I137" s="123">
        <v>0</v>
      </c>
      <c r="J137" s="123">
        <v>240</v>
      </c>
      <c r="K137" s="31"/>
      <c r="L137" s="123">
        <v>0</v>
      </c>
      <c r="M137" s="123">
        <v>0</v>
      </c>
      <c r="N137" s="179"/>
      <c r="O137" s="123">
        <v>0</v>
      </c>
      <c r="P137" s="123">
        <v>0</v>
      </c>
      <c r="Q137" s="31"/>
      <c r="R137" s="123">
        <v>0</v>
      </c>
      <c r="S137" s="123">
        <v>0</v>
      </c>
      <c r="T137" s="123">
        <v>0</v>
      </c>
      <c r="U137" s="31"/>
      <c r="V137" s="123">
        <v>30</v>
      </c>
      <c r="W137" s="123">
        <v>0</v>
      </c>
      <c r="X137" s="31"/>
      <c r="Y137" s="123">
        <v>0</v>
      </c>
      <c r="Z137" s="123">
        <v>0</v>
      </c>
      <c r="AA137" s="123">
        <v>0</v>
      </c>
      <c r="AB137" s="31"/>
      <c r="AC137" s="123">
        <f t="shared" si="12"/>
        <v>270</v>
      </c>
      <c r="AD137" s="31"/>
      <c r="AE137" s="283">
        <f t="shared" si="13"/>
        <v>240</v>
      </c>
      <c r="AF137" s="283">
        <f t="shared" si="14"/>
        <v>0</v>
      </c>
      <c r="AG137" s="283">
        <f t="shared" si="15"/>
        <v>240</v>
      </c>
      <c r="AH137" s="283">
        <f t="shared" si="16"/>
        <v>30</v>
      </c>
      <c r="AI137" s="283">
        <f t="shared" si="17"/>
        <v>0</v>
      </c>
    </row>
    <row r="138" spans="1:35" x14ac:dyDescent="0.2">
      <c r="A138" s="380" t="s">
        <v>362</v>
      </c>
      <c r="B138" s="456" t="s">
        <v>470</v>
      </c>
      <c r="C138" s="28">
        <v>7750</v>
      </c>
      <c r="D138" s="27" t="s">
        <v>25</v>
      </c>
      <c r="E138" s="26" t="s">
        <v>3</v>
      </c>
      <c r="F138" s="25">
        <v>4</v>
      </c>
      <c r="G138" s="163"/>
      <c r="H138" s="123">
        <v>11609</v>
      </c>
      <c r="I138" s="123">
        <v>0</v>
      </c>
      <c r="J138" s="123">
        <v>11609</v>
      </c>
      <c r="K138" s="31"/>
      <c r="L138" s="123">
        <v>887</v>
      </c>
      <c r="M138" s="123">
        <v>6847</v>
      </c>
      <c r="N138" s="179"/>
      <c r="O138" s="123">
        <v>3359</v>
      </c>
      <c r="P138" s="123">
        <v>1214</v>
      </c>
      <c r="Q138" s="31"/>
      <c r="R138" s="123">
        <v>1681</v>
      </c>
      <c r="S138" s="123">
        <v>0</v>
      </c>
      <c r="T138" s="123">
        <v>1681</v>
      </c>
      <c r="U138" s="31"/>
      <c r="V138" s="123">
        <v>0</v>
      </c>
      <c r="W138" s="123"/>
      <c r="X138" s="31"/>
      <c r="Y138" s="123">
        <v>0</v>
      </c>
      <c r="Z138" s="123">
        <v>0</v>
      </c>
      <c r="AA138" s="123">
        <v>0</v>
      </c>
      <c r="AB138" s="31"/>
      <c r="AC138" s="123">
        <f t="shared" si="12"/>
        <v>25597</v>
      </c>
      <c r="AD138" s="31"/>
      <c r="AE138" s="283">
        <f t="shared" si="13"/>
        <v>13290</v>
      </c>
      <c r="AF138" s="283">
        <f t="shared" si="14"/>
        <v>0</v>
      </c>
      <c r="AG138" s="283">
        <f t="shared" si="15"/>
        <v>13290</v>
      </c>
      <c r="AH138" s="283">
        <f t="shared" si="16"/>
        <v>4246</v>
      </c>
      <c r="AI138" s="283">
        <f t="shared" si="17"/>
        <v>8061</v>
      </c>
    </row>
    <row r="139" spans="1:35" x14ac:dyDescent="0.2">
      <c r="A139" s="380" t="s">
        <v>341</v>
      </c>
      <c r="B139" s="456" t="s">
        <v>438</v>
      </c>
      <c r="C139" s="28">
        <v>7800</v>
      </c>
      <c r="D139" s="27" t="s">
        <v>24</v>
      </c>
      <c r="E139" s="26" t="s">
        <v>3</v>
      </c>
      <c r="F139" s="25">
        <v>9</v>
      </c>
      <c r="G139" s="163"/>
      <c r="H139" s="123">
        <v>667</v>
      </c>
      <c r="I139" s="123">
        <v>0</v>
      </c>
      <c r="J139" s="123">
        <v>667</v>
      </c>
      <c r="K139" s="31"/>
      <c r="L139" s="123">
        <v>22</v>
      </c>
      <c r="M139" s="123">
        <v>0</v>
      </c>
      <c r="N139" s="179"/>
      <c r="O139" s="123">
        <v>0</v>
      </c>
      <c r="P139" s="123">
        <v>0</v>
      </c>
      <c r="Q139" s="31"/>
      <c r="R139" s="123">
        <v>2257</v>
      </c>
      <c r="S139" s="123">
        <v>0</v>
      </c>
      <c r="T139" s="123">
        <v>2257</v>
      </c>
      <c r="U139" s="31"/>
      <c r="V139" s="123">
        <v>0</v>
      </c>
      <c r="W139" s="123"/>
      <c r="X139" s="31"/>
      <c r="Y139" s="123">
        <v>0</v>
      </c>
      <c r="Z139" s="123">
        <v>0</v>
      </c>
      <c r="AA139" s="123">
        <v>0</v>
      </c>
      <c r="AB139" s="31"/>
      <c r="AC139" s="123">
        <f t="shared" si="12"/>
        <v>2946</v>
      </c>
      <c r="AD139" s="31"/>
      <c r="AE139" s="283">
        <f t="shared" si="13"/>
        <v>2924</v>
      </c>
      <c r="AF139" s="283">
        <f t="shared" si="14"/>
        <v>0</v>
      </c>
      <c r="AG139" s="283">
        <f t="shared" si="15"/>
        <v>2924</v>
      </c>
      <c r="AH139" s="283">
        <f t="shared" si="16"/>
        <v>22</v>
      </c>
      <c r="AI139" s="283">
        <f t="shared" si="17"/>
        <v>0</v>
      </c>
    </row>
    <row r="140" spans="1:35" x14ac:dyDescent="0.2">
      <c r="A140" s="380" t="s">
        <v>343</v>
      </c>
      <c r="B140" s="456" t="s">
        <v>471</v>
      </c>
      <c r="C140" s="28">
        <v>7850</v>
      </c>
      <c r="D140" s="27" t="s">
        <v>23</v>
      </c>
      <c r="E140" s="26" t="s">
        <v>3</v>
      </c>
      <c r="F140" s="25">
        <v>9</v>
      </c>
      <c r="G140" s="163"/>
      <c r="H140" s="123">
        <v>383.47</v>
      </c>
      <c r="I140" s="123">
        <v>0</v>
      </c>
      <c r="J140" s="123">
        <v>383.47</v>
      </c>
      <c r="K140" s="31"/>
      <c r="L140" s="123">
        <v>47.55</v>
      </c>
      <c r="M140" s="123">
        <v>54.06</v>
      </c>
      <c r="N140" s="179"/>
      <c r="O140" s="123">
        <v>0</v>
      </c>
      <c r="P140" s="123">
        <v>0</v>
      </c>
      <c r="Q140" s="31"/>
      <c r="R140" s="123">
        <v>744.43</v>
      </c>
      <c r="S140" s="123">
        <v>360.95999999999992</v>
      </c>
      <c r="T140" s="123">
        <v>383.47</v>
      </c>
      <c r="U140" s="31"/>
      <c r="V140" s="123">
        <v>0</v>
      </c>
      <c r="W140" s="123"/>
      <c r="X140" s="31"/>
      <c r="Y140" s="123">
        <v>0</v>
      </c>
      <c r="Z140" s="123">
        <v>0</v>
      </c>
      <c r="AA140" s="123">
        <v>0</v>
      </c>
      <c r="AB140" s="31"/>
      <c r="AC140" s="123">
        <f t="shared" si="12"/>
        <v>868.55000000000007</v>
      </c>
      <c r="AD140" s="31"/>
      <c r="AE140" s="283">
        <f t="shared" si="13"/>
        <v>1127.9000000000001</v>
      </c>
      <c r="AF140" s="283">
        <f t="shared" si="14"/>
        <v>360.95999999999992</v>
      </c>
      <c r="AG140" s="283">
        <f t="shared" si="15"/>
        <v>766.94</v>
      </c>
      <c r="AH140" s="283">
        <f t="shared" si="16"/>
        <v>47.55</v>
      </c>
      <c r="AI140" s="283">
        <f t="shared" si="17"/>
        <v>54.06</v>
      </c>
    </row>
    <row r="141" spans="1:35" x14ac:dyDescent="0.2">
      <c r="A141" s="380" t="s">
        <v>353</v>
      </c>
      <c r="B141" s="456" t="s">
        <v>472</v>
      </c>
      <c r="C141" s="28">
        <v>7900</v>
      </c>
      <c r="D141" s="27" t="s">
        <v>22</v>
      </c>
      <c r="E141" s="26" t="s">
        <v>3</v>
      </c>
      <c r="F141" s="25">
        <v>10</v>
      </c>
      <c r="G141" s="163"/>
      <c r="H141" s="123">
        <v>1812</v>
      </c>
      <c r="I141" s="123">
        <v>0</v>
      </c>
      <c r="J141" s="123">
        <v>1812</v>
      </c>
      <c r="K141" s="31"/>
      <c r="L141" s="123">
        <v>0</v>
      </c>
      <c r="M141" s="123">
        <v>0</v>
      </c>
      <c r="N141" s="179"/>
      <c r="O141" s="123">
        <v>0</v>
      </c>
      <c r="P141" s="123">
        <v>0</v>
      </c>
      <c r="Q141" s="31"/>
      <c r="R141" s="123">
        <v>0</v>
      </c>
      <c r="S141" s="123">
        <v>0</v>
      </c>
      <c r="T141" s="123">
        <v>0</v>
      </c>
      <c r="U141" s="31"/>
      <c r="V141" s="123">
        <v>0</v>
      </c>
      <c r="W141" s="123"/>
      <c r="X141" s="31"/>
      <c r="Y141" s="123">
        <v>0</v>
      </c>
      <c r="Z141" s="123">
        <v>0</v>
      </c>
      <c r="AA141" s="123">
        <v>0</v>
      </c>
      <c r="AB141" s="31"/>
      <c r="AC141" s="123">
        <f t="shared" si="12"/>
        <v>1812</v>
      </c>
      <c r="AD141" s="31"/>
      <c r="AE141" s="283">
        <f t="shared" si="13"/>
        <v>1812</v>
      </c>
      <c r="AF141" s="283">
        <f t="shared" si="14"/>
        <v>0</v>
      </c>
      <c r="AG141" s="283">
        <f t="shared" si="15"/>
        <v>1812</v>
      </c>
      <c r="AH141" s="283">
        <f t="shared" si="16"/>
        <v>0</v>
      </c>
      <c r="AI141" s="283">
        <f t="shared" si="17"/>
        <v>0</v>
      </c>
    </row>
    <row r="142" spans="1:35" x14ac:dyDescent="0.2">
      <c r="A142" s="380" t="s">
        <v>353</v>
      </c>
      <c r="B142" s="456" t="s">
        <v>473</v>
      </c>
      <c r="C142" s="28">
        <v>7950</v>
      </c>
      <c r="D142" s="27" t="s">
        <v>21</v>
      </c>
      <c r="E142" s="26" t="s">
        <v>3</v>
      </c>
      <c r="F142" s="25">
        <v>9</v>
      </c>
      <c r="G142" s="163"/>
      <c r="H142" s="123">
        <v>740</v>
      </c>
      <c r="I142" s="123">
        <v>0</v>
      </c>
      <c r="J142" s="123">
        <v>740</v>
      </c>
      <c r="K142" s="31"/>
      <c r="L142" s="123">
        <v>0</v>
      </c>
      <c r="M142" s="123">
        <v>0</v>
      </c>
      <c r="N142" s="179"/>
      <c r="O142" s="123">
        <v>1</v>
      </c>
      <c r="P142" s="123">
        <v>0</v>
      </c>
      <c r="Q142" s="31"/>
      <c r="R142" s="123">
        <v>500</v>
      </c>
      <c r="S142" s="123">
        <v>0</v>
      </c>
      <c r="T142" s="123">
        <v>500</v>
      </c>
      <c r="U142" s="31"/>
      <c r="V142" s="123">
        <v>0</v>
      </c>
      <c r="W142" s="123"/>
      <c r="X142" s="31"/>
      <c r="Y142" s="123">
        <v>0</v>
      </c>
      <c r="Z142" s="123">
        <v>0</v>
      </c>
      <c r="AA142" s="123">
        <v>0</v>
      </c>
      <c r="AB142" s="31"/>
      <c r="AC142" s="123">
        <f t="shared" si="12"/>
        <v>1241</v>
      </c>
      <c r="AD142" s="31"/>
      <c r="AE142" s="283">
        <f t="shared" si="13"/>
        <v>1240</v>
      </c>
      <c r="AF142" s="283">
        <f t="shared" si="14"/>
        <v>0</v>
      </c>
      <c r="AG142" s="283">
        <f t="shared" si="15"/>
        <v>1240</v>
      </c>
      <c r="AH142" s="283">
        <f t="shared" si="16"/>
        <v>1</v>
      </c>
      <c r="AI142" s="283">
        <f t="shared" si="17"/>
        <v>0</v>
      </c>
    </row>
    <row r="143" spans="1:35" x14ac:dyDescent="0.2">
      <c r="A143" s="380"/>
      <c r="B143" s="456" t="s">
        <v>434</v>
      </c>
      <c r="C143" s="28">
        <v>8000</v>
      </c>
      <c r="D143" s="33" t="s">
        <v>20</v>
      </c>
      <c r="E143" s="26" t="s">
        <v>8</v>
      </c>
      <c r="F143" s="25">
        <v>3</v>
      </c>
      <c r="G143" s="163"/>
      <c r="H143" s="123">
        <v>29177</v>
      </c>
      <c r="I143" s="123">
        <v>0</v>
      </c>
      <c r="J143" s="123">
        <v>29177</v>
      </c>
      <c r="K143" s="31"/>
      <c r="L143" s="123">
        <v>562.25</v>
      </c>
      <c r="M143" s="123">
        <v>0</v>
      </c>
      <c r="N143" s="179"/>
      <c r="O143" s="123">
        <v>703</v>
      </c>
      <c r="P143" s="123">
        <v>0</v>
      </c>
      <c r="Q143" s="31"/>
      <c r="R143" s="123">
        <v>0</v>
      </c>
      <c r="S143" s="123">
        <v>0</v>
      </c>
      <c r="T143" s="123">
        <v>0</v>
      </c>
      <c r="U143" s="31"/>
      <c r="V143" s="123">
        <v>0</v>
      </c>
      <c r="W143" s="123">
        <v>0</v>
      </c>
      <c r="X143" s="31"/>
      <c r="Y143" s="123">
        <v>6460</v>
      </c>
      <c r="Z143" s="123">
        <v>0</v>
      </c>
      <c r="AA143" s="123">
        <v>6460</v>
      </c>
      <c r="AB143" s="31"/>
      <c r="AC143" s="123">
        <f t="shared" si="12"/>
        <v>36902.25</v>
      </c>
      <c r="AD143" s="31"/>
      <c r="AE143" s="283">
        <f t="shared" si="13"/>
        <v>35637</v>
      </c>
      <c r="AF143" s="283">
        <f t="shared" si="14"/>
        <v>0</v>
      </c>
      <c r="AG143" s="283">
        <f t="shared" si="15"/>
        <v>35637</v>
      </c>
      <c r="AH143" s="283">
        <f t="shared" si="16"/>
        <v>1265.25</v>
      </c>
      <c r="AI143" s="283">
        <f t="shared" si="17"/>
        <v>0</v>
      </c>
    </row>
    <row r="144" spans="1:35" x14ac:dyDescent="0.2">
      <c r="A144" s="380" t="s">
        <v>353</v>
      </c>
      <c r="B144" s="456" t="s">
        <v>474</v>
      </c>
      <c r="C144" s="28">
        <v>8020</v>
      </c>
      <c r="D144" s="27" t="s">
        <v>19</v>
      </c>
      <c r="E144" s="26" t="s">
        <v>3</v>
      </c>
      <c r="F144" s="25">
        <v>11</v>
      </c>
      <c r="G144" s="163"/>
      <c r="H144" s="123">
        <v>1760</v>
      </c>
      <c r="I144" s="123">
        <v>0</v>
      </c>
      <c r="J144" s="123">
        <v>1760</v>
      </c>
      <c r="K144" s="31"/>
      <c r="L144" s="123">
        <v>37.020000000000003</v>
      </c>
      <c r="M144" s="123">
        <v>0</v>
      </c>
      <c r="N144" s="179"/>
      <c r="O144" s="123">
        <v>0</v>
      </c>
      <c r="P144" s="123">
        <v>0</v>
      </c>
      <c r="Q144" s="31"/>
      <c r="R144" s="123">
        <v>0</v>
      </c>
      <c r="S144" s="123">
        <v>0</v>
      </c>
      <c r="T144" s="123">
        <v>0</v>
      </c>
      <c r="U144" s="31"/>
      <c r="V144" s="123">
        <v>0</v>
      </c>
      <c r="W144" s="123">
        <v>0</v>
      </c>
      <c r="X144" s="31"/>
      <c r="Y144" s="123">
        <v>0</v>
      </c>
      <c r="Z144" s="123">
        <v>0</v>
      </c>
      <c r="AA144" s="123">
        <v>0</v>
      </c>
      <c r="AB144" s="31"/>
      <c r="AC144" s="123">
        <f t="shared" si="12"/>
        <v>1797.02</v>
      </c>
      <c r="AD144" s="31"/>
      <c r="AE144" s="283">
        <f t="shared" si="13"/>
        <v>1760</v>
      </c>
      <c r="AF144" s="283">
        <f t="shared" si="14"/>
        <v>0</v>
      </c>
      <c r="AG144" s="283">
        <f t="shared" si="15"/>
        <v>1760</v>
      </c>
      <c r="AH144" s="283">
        <f t="shared" si="16"/>
        <v>37.020000000000003</v>
      </c>
      <c r="AI144" s="283">
        <f t="shared" si="17"/>
        <v>0</v>
      </c>
    </row>
    <row r="145" spans="1:35" x14ac:dyDescent="0.2">
      <c r="A145" s="380" t="s">
        <v>345</v>
      </c>
      <c r="B145" s="456" t="s">
        <v>475</v>
      </c>
      <c r="C145" s="28">
        <v>8050</v>
      </c>
      <c r="D145" s="27" t="s">
        <v>18</v>
      </c>
      <c r="E145" s="26" t="s">
        <v>8</v>
      </c>
      <c r="F145" s="25">
        <v>2</v>
      </c>
      <c r="G145" s="163"/>
      <c r="H145" s="123">
        <v>14850</v>
      </c>
      <c r="I145" s="123">
        <v>0</v>
      </c>
      <c r="J145" s="123">
        <v>14850</v>
      </c>
      <c r="K145" s="31"/>
      <c r="L145" s="123">
        <v>421.3</v>
      </c>
      <c r="M145" s="123">
        <v>0</v>
      </c>
      <c r="N145" s="179"/>
      <c r="O145" s="123">
        <v>0</v>
      </c>
      <c r="P145" s="123">
        <v>0</v>
      </c>
      <c r="Q145" s="31"/>
      <c r="R145" s="123">
        <v>0</v>
      </c>
      <c r="S145" s="123">
        <v>0</v>
      </c>
      <c r="T145" s="123">
        <v>0</v>
      </c>
      <c r="U145" s="31"/>
      <c r="V145" s="123">
        <v>0</v>
      </c>
      <c r="W145" s="123">
        <v>0</v>
      </c>
      <c r="X145" s="31"/>
      <c r="Y145" s="123">
        <v>1881.72</v>
      </c>
      <c r="Z145" s="123">
        <v>0</v>
      </c>
      <c r="AA145" s="123">
        <v>1881.72</v>
      </c>
      <c r="AB145" s="31"/>
      <c r="AC145" s="123">
        <f t="shared" si="12"/>
        <v>17153.02</v>
      </c>
      <c r="AD145" s="31"/>
      <c r="AE145" s="283">
        <f>H145+R145+Y145</f>
        <v>16731.72</v>
      </c>
      <c r="AF145" s="283">
        <f t="shared" si="14"/>
        <v>0</v>
      </c>
      <c r="AG145" s="283">
        <f t="shared" si="15"/>
        <v>16731.72</v>
      </c>
      <c r="AH145" s="283">
        <f t="shared" si="16"/>
        <v>421.3</v>
      </c>
      <c r="AI145" s="283">
        <f t="shared" si="17"/>
        <v>0</v>
      </c>
    </row>
    <row r="146" spans="1:35" x14ac:dyDescent="0.2">
      <c r="A146" s="380" t="s">
        <v>353</v>
      </c>
      <c r="B146" s="456" t="s">
        <v>476</v>
      </c>
      <c r="C146" s="28">
        <v>8100</v>
      </c>
      <c r="D146" s="27" t="s">
        <v>17</v>
      </c>
      <c r="E146" s="26" t="s">
        <v>3</v>
      </c>
      <c r="F146" s="25">
        <v>9</v>
      </c>
      <c r="G146" s="163"/>
      <c r="H146" s="123">
        <v>595</v>
      </c>
      <c r="I146" s="123">
        <v>0</v>
      </c>
      <c r="J146" s="123">
        <v>595</v>
      </c>
      <c r="K146" s="31"/>
      <c r="L146" s="123">
        <v>15.73</v>
      </c>
      <c r="M146" s="123">
        <v>0</v>
      </c>
      <c r="N146" s="179"/>
      <c r="O146" s="123">
        <v>0</v>
      </c>
      <c r="P146" s="123">
        <v>221.13</v>
      </c>
      <c r="Q146" s="31"/>
      <c r="R146" s="123">
        <v>616</v>
      </c>
      <c r="S146" s="123">
        <v>0</v>
      </c>
      <c r="T146" s="123">
        <v>616</v>
      </c>
      <c r="U146" s="31"/>
      <c r="V146" s="123">
        <v>0</v>
      </c>
      <c r="W146" s="123">
        <v>0</v>
      </c>
      <c r="X146" s="31"/>
      <c r="Y146" s="123">
        <v>3</v>
      </c>
      <c r="Z146" s="123">
        <v>0</v>
      </c>
      <c r="AA146" s="123">
        <v>3</v>
      </c>
      <c r="AB146" s="31"/>
      <c r="AC146" s="123">
        <f t="shared" si="12"/>
        <v>1450.8600000000001</v>
      </c>
      <c r="AD146" s="31"/>
      <c r="AE146" s="283">
        <f t="shared" si="13"/>
        <v>1214</v>
      </c>
      <c r="AF146" s="283">
        <f t="shared" si="14"/>
        <v>0</v>
      </c>
      <c r="AG146" s="283">
        <f t="shared" si="15"/>
        <v>1214</v>
      </c>
      <c r="AH146" s="283">
        <f t="shared" si="16"/>
        <v>15.73</v>
      </c>
      <c r="AI146" s="283">
        <f t="shared" si="17"/>
        <v>221.13</v>
      </c>
    </row>
    <row r="147" spans="1:35" x14ac:dyDescent="0.2">
      <c r="A147" s="380" t="s">
        <v>353</v>
      </c>
      <c r="B147" s="456" t="s">
        <v>395</v>
      </c>
      <c r="C147" s="28">
        <v>8150</v>
      </c>
      <c r="D147" s="27" t="s">
        <v>16</v>
      </c>
      <c r="E147" s="26" t="s">
        <v>3</v>
      </c>
      <c r="F147" s="25">
        <v>10</v>
      </c>
      <c r="G147" s="163"/>
      <c r="H147" s="123">
        <v>2450</v>
      </c>
      <c r="I147" s="123">
        <v>0</v>
      </c>
      <c r="J147" s="123">
        <v>2450</v>
      </c>
      <c r="K147" s="31"/>
      <c r="L147" s="123">
        <v>0</v>
      </c>
      <c r="M147" s="123">
        <v>0</v>
      </c>
      <c r="N147" s="179"/>
      <c r="O147" s="123">
        <v>8</v>
      </c>
      <c r="P147" s="123">
        <v>10</v>
      </c>
      <c r="Q147" s="31"/>
      <c r="R147" s="123">
        <v>3530</v>
      </c>
      <c r="S147" s="123">
        <v>0</v>
      </c>
      <c r="T147" s="123">
        <v>3530</v>
      </c>
      <c r="U147" s="31"/>
      <c r="V147" s="123">
        <v>0</v>
      </c>
      <c r="W147" s="123"/>
      <c r="X147" s="31"/>
      <c r="Y147" s="123">
        <v>0</v>
      </c>
      <c r="Z147" s="123">
        <v>0</v>
      </c>
      <c r="AA147" s="123">
        <v>0</v>
      </c>
      <c r="AB147" s="31"/>
      <c r="AC147" s="123">
        <f t="shared" si="12"/>
        <v>5998</v>
      </c>
      <c r="AD147" s="31"/>
      <c r="AE147" s="283">
        <f t="shared" si="13"/>
        <v>5980</v>
      </c>
      <c r="AF147" s="283">
        <f t="shared" si="14"/>
        <v>0</v>
      </c>
      <c r="AG147" s="283">
        <f t="shared" si="15"/>
        <v>5980</v>
      </c>
      <c r="AH147" s="283">
        <f t="shared" si="16"/>
        <v>8</v>
      </c>
      <c r="AI147" s="283">
        <f t="shared" si="17"/>
        <v>10</v>
      </c>
    </row>
    <row r="148" spans="1:35" x14ac:dyDescent="0.2">
      <c r="A148" s="380" t="s">
        <v>341</v>
      </c>
      <c r="B148" s="456" t="s">
        <v>477</v>
      </c>
      <c r="C148" s="28">
        <v>8200</v>
      </c>
      <c r="D148" s="27" t="s">
        <v>15</v>
      </c>
      <c r="E148" s="26" t="s">
        <v>3</v>
      </c>
      <c r="F148" s="25">
        <v>10</v>
      </c>
      <c r="G148" s="163"/>
      <c r="H148" s="123">
        <v>2286</v>
      </c>
      <c r="I148" s="123">
        <v>0</v>
      </c>
      <c r="J148" s="123">
        <v>2286</v>
      </c>
      <c r="K148" s="31"/>
      <c r="L148" s="123">
        <v>0</v>
      </c>
      <c r="M148" s="123">
        <v>0</v>
      </c>
      <c r="N148" s="179"/>
      <c r="O148" s="123">
        <v>6</v>
      </c>
      <c r="P148" s="123">
        <v>0</v>
      </c>
      <c r="Q148" s="31"/>
      <c r="R148" s="123">
        <v>1479</v>
      </c>
      <c r="S148" s="123">
        <v>270</v>
      </c>
      <c r="T148" s="123">
        <v>1209</v>
      </c>
      <c r="U148" s="31"/>
      <c r="V148" s="123">
        <v>0</v>
      </c>
      <c r="W148" s="123">
        <v>0</v>
      </c>
      <c r="X148" s="31"/>
      <c r="Y148" s="123">
        <v>27.08</v>
      </c>
      <c r="Z148" s="123">
        <v>12.079999999999998</v>
      </c>
      <c r="AA148" s="123">
        <v>15</v>
      </c>
      <c r="AB148" s="31"/>
      <c r="AC148" s="123">
        <f t="shared" si="12"/>
        <v>3516</v>
      </c>
      <c r="AD148" s="31"/>
      <c r="AE148" s="283">
        <f t="shared" si="13"/>
        <v>3792.08</v>
      </c>
      <c r="AF148" s="283">
        <f t="shared" si="14"/>
        <v>282.08</v>
      </c>
      <c r="AG148" s="283">
        <f t="shared" si="15"/>
        <v>3510</v>
      </c>
      <c r="AH148" s="283">
        <f t="shared" si="16"/>
        <v>6</v>
      </c>
      <c r="AI148" s="283">
        <f t="shared" si="17"/>
        <v>0</v>
      </c>
    </row>
    <row r="149" spans="1:35" x14ac:dyDescent="0.2">
      <c r="A149" s="380" t="s">
        <v>412</v>
      </c>
      <c r="B149" s="456" t="s">
        <v>478</v>
      </c>
      <c r="C149" s="28">
        <v>8250</v>
      </c>
      <c r="D149" s="27" t="s">
        <v>14</v>
      </c>
      <c r="E149" s="26" t="s">
        <v>8</v>
      </c>
      <c r="F149" s="25">
        <v>2</v>
      </c>
      <c r="G149" s="163"/>
      <c r="H149" s="123">
        <v>16336</v>
      </c>
      <c r="I149" s="123">
        <v>6549</v>
      </c>
      <c r="J149" s="123">
        <v>9787</v>
      </c>
      <c r="K149" s="31"/>
      <c r="L149" s="123">
        <v>642</v>
      </c>
      <c r="M149" s="123">
        <v>0</v>
      </c>
      <c r="N149" s="179"/>
      <c r="O149" s="123">
        <v>0</v>
      </c>
      <c r="P149" s="123">
        <v>0</v>
      </c>
      <c r="Q149" s="31"/>
      <c r="R149" s="123">
        <v>0</v>
      </c>
      <c r="S149" s="123">
        <v>0</v>
      </c>
      <c r="T149" s="123">
        <v>0</v>
      </c>
      <c r="U149" s="31"/>
      <c r="V149" s="123">
        <v>0</v>
      </c>
      <c r="W149" s="123">
        <v>0</v>
      </c>
      <c r="X149" s="31"/>
      <c r="Y149" s="123">
        <v>2064</v>
      </c>
      <c r="Z149" s="123">
        <v>0</v>
      </c>
      <c r="AA149" s="123">
        <v>2064</v>
      </c>
      <c r="AB149" s="31"/>
      <c r="AC149" s="123">
        <f t="shared" si="12"/>
        <v>12493</v>
      </c>
      <c r="AD149" s="31"/>
      <c r="AE149" s="283">
        <f t="shared" si="13"/>
        <v>18400</v>
      </c>
      <c r="AF149" s="283">
        <f t="shared" si="14"/>
        <v>6549</v>
      </c>
      <c r="AG149" s="283">
        <f t="shared" si="15"/>
        <v>11851</v>
      </c>
      <c r="AH149" s="283">
        <f t="shared" si="16"/>
        <v>642</v>
      </c>
      <c r="AI149" s="283">
        <f t="shared" si="17"/>
        <v>0</v>
      </c>
    </row>
    <row r="150" spans="1:35" x14ac:dyDescent="0.2">
      <c r="A150" s="380" t="s">
        <v>420</v>
      </c>
      <c r="B150" s="456" t="s">
        <v>479</v>
      </c>
      <c r="C150" s="28">
        <v>8350</v>
      </c>
      <c r="D150" s="27" t="s">
        <v>13</v>
      </c>
      <c r="E150" s="26" t="s">
        <v>6</v>
      </c>
      <c r="F150" s="25">
        <v>4</v>
      </c>
      <c r="G150" s="163"/>
      <c r="H150" s="123">
        <v>7221.37</v>
      </c>
      <c r="I150" s="123">
        <v>866.55999999999949</v>
      </c>
      <c r="J150" s="123">
        <v>6354.81</v>
      </c>
      <c r="K150" s="31"/>
      <c r="L150" s="123">
        <v>344.05</v>
      </c>
      <c r="M150" s="123">
        <v>211.17</v>
      </c>
      <c r="N150" s="179"/>
      <c r="O150" s="123">
        <v>2316.0500000000002</v>
      </c>
      <c r="P150" s="123">
        <v>0</v>
      </c>
      <c r="Q150" s="31"/>
      <c r="R150" s="123">
        <v>250.89</v>
      </c>
      <c r="S150" s="123">
        <v>30.109999999999985</v>
      </c>
      <c r="T150" s="123">
        <v>220.78</v>
      </c>
      <c r="U150" s="31"/>
      <c r="V150" s="123">
        <v>1</v>
      </c>
      <c r="W150" s="123">
        <v>0</v>
      </c>
      <c r="X150" s="31"/>
      <c r="Y150" s="123">
        <v>60.6</v>
      </c>
      <c r="Z150" s="123">
        <v>0</v>
      </c>
      <c r="AA150" s="123">
        <v>60.6</v>
      </c>
      <c r="AB150" s="31"/>
      <c r="AC150" s="123">
        <f t="shared" si="12"/>
        <v>9508.4600000000028</v>
      </c>
      <c r="AD150" s="31"/>
      <c r="AE150" s="283">
        <f t="shared" si="13"/>
        <v>7532.8600000000006</v>
      </c>
      <c r="AF150" s="283">
        <f t="shared" si="14"/>
        <v>896.6699999999995</v>
      </c>
      <c r="AG150" s="283">
        <f t="shared" si="15"/>
        <v>6636.1900000000005</v>
      </c>
      <c r="AH150" s="283">
        <f t="shared" si="16"/>
        <v>2661.1000000000004</v>
      </c>
      <c r="AI150" s="283">
        <f t="shared" si="17"/>
        <v>211.17</v>
      </c>
    </row>
    <row r="151" spans="1:35" x14ac:dyDescent="0.2">
      <c r="A151" s="380" t="s">
        <v>377</v>
      </c>
      <c r="B151" s="456" t="s">
        <v>480</v>
      </c>
      <c r="C151" s="28">
        <v>8400</v>
      </c>
      <c r="D151" s="27" t="s">
        <v>12</v>
      </c>
      <c r="E151" s="26" t="s">
        <v>11</v>
      </c>
      <c r="F151" s="25">
        <v>6</v>
      </c>
      <c r="G151" s="163"/>
      <c r="H151" s="123">
        <v>9854.82</v>
      </c>
      <c r="I151" s="123">
        <v>4625.82</v>
      </c>
      <c r="J151" s="123">
        <v>5229</v>
      </c>
      <c r="K151" s="31"/>
      <c r="L151" s="123">
        <v>48</v>
      </c>
      <c r="M151" s="123">
        <v>42</v>
      </c>
      <c r="N151" s="179"/>
      <c r="O151" s="123">
        <v>0</v>
      </c>
      <c r="P151" s="123">
        <v>0</v>
      </c>
      <c r="Q151" s="31"/>
      <c r="R151" s="123">
        <v>7032.02</v>
      </c>
      <c r="S151" s="123">
        <v>0</v>
      </c>
      <c r="T151" s="123">
        <v>7032.02</v>
      </c>
      <c r="U151" s="31"/>
      <c r="V151" s="123">
        <v>0</v>
      </c>
      <c r="W151" s="123">
        <v>0</v>
      </c>
      <c r="X151" s="31"/>
      <c r="Y151" s="123">
        <v>1861.4</v>
      </c>
      <c r="Z151" s="123">
        <v>0</v>
      </c>
      <c r="AA151" s="123">
        <v>1861.4</v>
      </c>
      <c r="AB151" s="31"/>
      <c r="AC151" s="123">
        <f t="shared" si="12"/>
        <v>14212.42</v>
      </c>
      <c r="AD151" s="31"/>
      <c r="AE151" s="283">
        <f t="shared" si="13"/>
        <v>18748.240000000002</v>
      </c>
      <c r="AF151" s="283">
        <f t="shared" si="14"/>
        <v>4625.82</v>
      </c>
      <c r="AG151" s="283">
        <f t="shared" si="15"/>
        <v>14122.42</v>
      </c>
      <c r="AH151" s="283">
        <f t="shared" si="16"/>
        <v>48</v>
      </c>
      <c r="AI151" s="283">
        <f t="shared" si="17"/>
        <v>42</v>
      </c>
    </row>
    <row r="152" spans="1:35" x14ac:dyDescent="0.2">
      <c r="A152" s="380" t="s">
        <v>420</v>
      </c>
      <c r="B152" s="456" t="s">
        <v>481</v>
      </c>
      <c r="C152" s="28">
        <v>8450</v>
      </c>
      <c r="D152" s="27" t="s">
        <v>10</v>
      </c>
      <c r="E152" s="26" t="s">
        <v>6</v>
      </c>
      <c r="F152" s="25">
        <v>5</v>
      </c>
      <c r="G152" s="163"/>
      <c r="H152" s="123">
        <v>43918</v>
      </c>
      <c r="I152" s="123">
        <v>0</v>
      </c>
      <c r="J152" s="123">
        <v>43918</v>
      </c>
      <c r="K152" s="31"/>
      <c r="L152" s="123">
        <v>1498</v>
      </c>
      <c r="M152" s="123">
        <v>87</v>
      </c>
      <c r="N152" s="179"/>
      <c r="O152" s="123">
        <v>0</v>
      </c>
      <c r="P152" s="123">
        <v>0</v>
      </c>
      <c r="Q152" s="31"/>
      <c r="R152" s="123">
        <v>6659.36</v>
      </c>
      <c r="S152" s="123">
        <v>0</v>
      </c>
      <c r="T152" s="123">
        <v>6659.36</v>
      </c>
      <c r="U152" s="31"/>
      <c r="V152" s="123">
        <v>0</v>
      </c>
      <c r="W152" s="123">
        <v>0</v>
      </c>
      <c r="X152" s="31"/>
      <c r="Y152" s="123">
        <v>3635.6</v>
      </c>
      <c r="Z152" s="123">
        <v>35.6</v>
      </c>
      <c r="AA152" s="123">
        <v>3600</v>
      </c>
      <c r="AB152" s="31"/>
      <c r="AC152" s="123">
        <f t="shared" si="12"/>
        <v>55762.36</v>
      </c>
      <c r="AD152" s="31"/>
      <c r="AE152" s="283">
        <f t="shared" si="13"/>
        <v>54212.959999999999</v>
      </c>
      <c r="AF152" s="283">
        <f t="shared" si="14"/>
        <v>35.6</v>
      </c>
      <c r="AG152" s="283">
        <f t="shared" si="15"/>
        <v>54177.36</v>
      </c>
      <c r="AH152" s="283">
        <f t="shared" si="16"/>
        <v>1498</v>
      </c>
      <c r="AI152" s="283">
        <f t="shared" si="17"/>
        <v>87</v>
      </c>
    </row>
    <row r="153" spans="1:35" x14ac:dyDescent="0.2">
      <c r="A153" s="380" t="s">
        <v>345</v>
      </c>
      <c r="B153" s="457" t="s">
        <v>482</v>
      </c>
      <c r="C153" s="28">
        <v>8500</v>
      </c>
      <c r="D153" s="33" t="s">
        <v>9</v>
      </c>
      <c r="E153" s="26" t="s">
        <v>8</v>
      </c>
      <c r="F153" s="25">
        <v>2</v>
      </c>
      <c r="G153" s="163"/>
      <c r="H153" s="123">
        <v>11440</v>
      </c>
      <c r="I153" s="123">
        <v>0</v>
      </c>
      <c r="J153" s="123">
        <v>11440</v>
      </c>
      <c r="K153" s="31"/>
      <c r="L153" s="123">
        <v>419.76</v>
      </c>
      <c r="M153" s="123">
        <v>0</v>
      </c>
      <c r="N153" s="179"/>
      <c r="O153" s="123">
        <v>0</v>
      </c>
      <c r="P153" s="123">
        <v>0</v>
      </c>
      <c r="Q153" s="31"/>
      <c r="R153" s="123">
        <v>0</v>
      </c>
      <c r="S153" s="123">
        <v>0</v>
      </c>
      <c r="T153" s="123">
        <v>0</v>
      </c>
      <c r="U153" s="31"/>
      <c r="V153" s="123">
        <v>0</v>
      </c>
      <c r="W153" s="123">
        <v>0</v>
      </c>
      <c r="X153" s="31"/>
      <c r="Y153" s="123">
        <v>1713</v>
      </c>
      <c r="Z153" s="123">
        <v>171</v>
      </c>
      <c r="AA153" s="123">
        <v>1542</v>
      </c>
      <c r="AB153" s="31"/>
      <c r="AC153" s="123">
        <f t="shared" si="12"/>
        <v>13401.76</v>
      </c>
      <c r="AD153" s="31"/>
      <c r="AE153" s="283">
        <f t="shared" si="13"/>
        <v>13153</v>
      </c>
      <c r="AF153" s="283">
        <f t="shared" si="14"/>
        <v>171</v>
      </c>
      <c r="AG153" s="283">
        <f t="shared" si="15"/>
        <v>12982</v>
      </c>
      <c r="AH153" s="283">
        <f t="shared" si="16"/>
        <v>419.76</v>
      </c>
      <c r="AI153" s="283">
        <f t="shared" si="17"/>
        <v>0</v>
      </c>
    </row>
    <row r="154" spans="1:35" x14ac:dyDescent="0.2">
      <c r="A154" s="459" t="s">
        <v>384</v>
      </c>
      <c r="B154" s="456" t="s">
        <v>403</v>
      </c>
      <c r="C154" s="28">
        <v>8550</v>
      </c>
      <c r="D154" s="27" t="s">
        <v>7</v>
      </c>
      <c r="E154" s="26" t="s">
        <v>6</v>
      </c>
      <c r="F154" s="25">
        <v>7</v>
      </c>
      <c r="G154" s="163"/>
      <c r="H154" s="123">
        <v>37386.36</v>
      </c>
      <c r="I154" s="123">
        <v>0</v>
      </c>
      <c r="J154" s="123">
        <v>37386.36</v>
      </c>
      <c r="K154" s="31"/>
      <c r="L154" s="123">
        <v>3832</v>
      </c>
      <c r="M154" s="123">
        <v>145.88</v>
      </c>
      <c r="N154" s="179"/>
      <c r="O154" s="123">
        <v>24</v>
      </c>
      <c r="P154" s="123">
        <v>0</v>
      </c>
      <c r="Q154" s="31"/>
      <c r="R154" s="123">
        <v>4813.04</v>
      </c>
      <c r="S154" s="123">
        <v>0</v>
      </c>
      <c r="T154" s="123">
        <v>4813.04</v>
      </c>
      <c r="U154" s="31"/>
      <c r="V154" s="123">
        <v>0</v>
      </c>
      <c r="W154" s="123">
        <v>0</v>
      </c>
      <c r="X154" s="31"/>
      <c r="Y154" s="123">
        <v>9967</v>
      </c>
      <c r="Z154" s="123">
        <v>9967</v>
      </c>
      <c r="AA154" s="123">
        <v>0</v>
      </c>
      <c r="AB154" s="31"/>
      <c r="AC154" s="123">
        <f t="shared" si="12"/>
        <v>46201.279999999999</v>
      </c>
      <c r="AD154" s="31"/>
      <c r="AE154" s="283">
        <f t="shared" si="13"/>
        <v>52166.400000000001</v>
      </c>
      <c r="AF154" s="283">
        <f t="shared" si="14"/>
        <v>9967</v>
      </c>
      <c r="AG154" s="283">
        <f t="shared" si="15"/>
        <v>42199.4</v>
      </c>
      <c r="AH154" s="283">
        <f t="shared" si="16"/>
        <v>3856</v>
      </c>
      <c r="AI154" s="283">
        <f t="shared" si="17"/>
        <v>145.88</v>
      </c>
    </row>
    <row r="155" spans="1:35" x14ac:dyDescent="0.2">
      <c r="A155" s="380" t="s">
        <v>356</v>
      </c>
      <c r="B155" s="456" t="s">
        <v>483</v>
      </c>
      <c r="C155" s="28">
        <v>8710</v>
      </c>
      <c r="D155" s="33" t="s">
        <v>5</v>
      </c>
      <c r="E155" s="26" t="s">
        <v>3</v>
      </c>
      <c r="F155" s="25">
        <v>11</v>
      </c>
      <c r="G155" s="163"/>
      <c r="H155" s="123">
        <v>1890</v>
      </c>
      <c r="I155" s="123">
        <v>0</v>
      </c>
      <c r="J155" s="123">
        <v>1890</v>
      </c>
      <c r="K155" s="31"/>
      <c r="L155" s="123">
        <v>37.69</v>
      </c>
      <c r="M155" s="123">
        <v>0</v>
      </c>
      <c r="N155" s="179"/>
      <c r="O155" s="123">
        <v>0</v>
      </c>
      <c r="P155" s="123">
        <v>0</v>
      </c>
      <c r="Q155" s="31"/>
      <c r="R155" s="123">
        <v>6139.84</v>
      </c>
      <c r="S155" s="123">
        <v>0</v>
      </c>
      <c r="T155" s="123">
        <v>6139.84</v>
      </c>
      <c r="U155" s="31"/>
      <c r="V155" s="123">
        <v>0</v>
      </c>
      <c r="W155" s="123"/>
      <c r="X155" s="31"/>
      <c r="Y155" s="123">
        <v>0</v>
      </c>
      <c r="Z155" s="123">
        <v>0</v>
      </c>
      <c r="AA155" s="123">
        <v>0</v>
      </c>
      <c r="AB155" s="31"/>
      <c r="AC155" s="123">
        <f t="shared" si="12"/>
        <v>8067.5300000000007</v>
      </c>
      <c r="AD155" s="31"/>
      <c r="AE155" s="283">
        <f t="shared" si="13"/>
        <v>8029.84</v>
      </c>
      <c r="AF155" s="283">
        <f t="shared" si="14"/>
        <v>0</v>
      </c>
      <c r="AG155" s="283">
        <f t="shared" si="15"/>
        <v>8029.84</v>
      </c>
      <c r="AH155" s="283">
        <f t="shared" si="16"/>
        <v>37.69</v>
      </c>
      <c r="AI155" s="283">
        <f t="shared" si="17"/>
        <v>0</v>
      </c>
    </row>
    <row r="156" spans="1:35" x14ac:dyDescent="0.2">
      <c r="A156" s="380" t="s">
        <v>356</v>
      </c>
      <c r="B156" s="456" t="s">
        <v>369</v>
      </c>
      <c r="C156" s="28">
        <v>8750</v>
      </c>
      <c r="D156" s="27" t="s">
        <v>4</v>
      </c>
      <c r="E156" s="26" t="s">
        <v>3</v>
      </c>
      <c r="F156" s="25">
        <v>11</v>
      </c>
      <c r="G156" s="163"/>
      <c r="H156" s="123">
        <v>2116.7800000000002</v>
      </c>
      <c r="I156" s="123">
        <v>0</v>
      </c>
      <c r="J156" s="123">
        <v>2116.7800000000002</v>
      </c>
      <c r="K156" s="20"/>
      <c r="L156" s="123">
        <v>65</v>
      </c>
      <c r="M156" s="123">
        <v>0</v>
      </c>
      <c r="N156" s="179"/>
      <c r="O156" s="123">
        <v>0</v>
      </c>
      <c r="P156" s="123">
        <v>0</v>
      </c>
      <c r="Q156" s="20"/>
      <c r="R156" s="123">
        <v>0</v>
      </c>
      <c r="S156" s="123">
        <v>0</v>
      </c>
      <c r="T156" s="123">
        <v>0</v>
      </c>
      <c r="U156" s="20"/>
      <c r="V156" s="123">
        <v>0</v>
      </c>
      <c r="W156" s="123"/>
      <c r="X156" s="20"/>
      <c r="Y156" s="123">
        <v>0</v>
      </c>
      <c r="Z156" s="123">
        <v>0</v>
      </c>
      <c r="AA156" s="123">
        <v>0</v>
      </c>
      <c r="AB156" s="20"/>
      <c r="AC156" s="123">
        <f t="shared" si="12"/>
        <v>2181.7800000000002</v>
      </c>
      <c r="AD156" s="20"/>
      <c r="AE156" s="283">
        <f>H156+R156+Y156</f>
        <v>2116.7800000000002</v>
      </c>
      <c r="AF156" s="283">
        <f t="shared" si="14"/>
        <v>0</v>
      </c>
      <c r="AG156" s="283">
        <f t="shared" si="15"/>
        <v>2116.7800000000002</v>
      </c>
      <c r="AH156" s="283">
        <f t="shared" si="16"/>
        <v>65</v>
      </c>
      <c r="AI156" s="283">
        <f t="shared" si="17"/>
        <v>0</v>
      </c>
    </row>
    <row r="157" spans="1:35" s="155" customFormat="1" ht="11.25" x14ac:dyDescent="0.2">
      <c r="G157" s="164"/>
      <c r="H157" s="165"/>
      <c r="I157" s="165"/>
      <c r="J157" s="165"/>
      <c r="K157" s="164"/>
      <c r="L157" s="164"/>
      <c r="M157" s="164"/>
      <c r="N157" s="164"/>
      <c r="O157" s="165"/>
      <c r="P157" s="165"/>
      <c r="Q157" s="164"/>
      <c r="R157" s="165"/>
      <c r="S157" s="165"/>
      <c r="T157" s="165"/>
      <c r="U157" s="164"/>
      <c r="V157" s="165"/>
      <c r="W157" s="165"/>
      <c r="X157" s="164"/>
      <c r="Y157" s="165"/>
      <c r="Z157" s="165"/>
      <c r="AA157" s="165"/>
      <c r="AB157" s="164"/>
      <c r="AC157" s="164"/>
      <c r="AD157" s="164"/>
    </row>
    <row r="158" spans="1:35" s="169" customFormat="1" ht="11.25" x14ac:dyDescent="0.2">
      <c r="C158" s="596" t="s">
        <v>278</v>
      </c>
      <c r="D158" s="596"/>
      <c r="E158" s="596"/>
      <c r="F158" s="166"/>
      <c r="G158" s="164"/>
      <c r="H158" s="300"/>
      <c r="I158" s="300"/>
      <c r="J158" s="174"/>
      <c r="K158" s="164"/>
      <c r="L158" s="547"/>
      <c r="M158" s="548"/>
      <c r="N158" s="168"/>
      <c r="O158" s="300"/>
      <c r="P158" s="300"/>
      <c r="Q158" s="168"/>
      <c r="R158" s="300"/>
      <c r="S158" s="300"/>
      <c r="T158" s="300"/>
      <c r="U158" s="168"/>
      <c r="V158" s="300"/>
      <c r="W158" s="300"/>
      <c r="X158" s="168"/>
      <c r="Y158" s="300"/>
      <c r="Z158" s="300"/>
      <c r="AA158" s="174"/>
      <c r="AB158" s="168"/>
      <c r="AC158" s="168"/>
      <c r="AD158" s="168"/>
    </row>
    <row r="159" spans="1:35" s="169" customFormat="1" ht="15" customHeight="1" x14ac:dyDescent="0.2">
      <c r="C159" s="605" t="s">
        <v>174</v>
      </c>
      <c r="D159" s="606"/>
      <c r="E159" s="607"/>
      <c r="F159" s="166"/>
      <c r="G159" s="164"/>
      <c r="H159" s="170">
        <f>SUM(H5:H156)</f>
        <v>1707114.550000001</v>
      </c>
      <c r="I159" s="170">
        <f t="shared" ref="I159:J159" si="18">SUM(I5:I156)</f>
        <v>259520.49000000002</v>
      </c>
      <c r="J159" s="170">
        <f t="shared" si="18"/>
        <v>1447594.0600000005</v>
      </c>
      <c r="K159" s="164"/>
      <c r="L159" s="170">
        <f t="shared" ref="L159:M159" si="19">SUM(L5:L156)</f>
        <v>57809.610000000022</v>
      </c>
      <c r="M159" s="170">
        <f t="shared" si="19"/>
        <v>20673.080000000002</v>
      </c>
      <c r="N159" s="171"/>
      <c r="O159" s="170">
        <f t="shared" ref="O159:P159" si="20">SUM(O5:O156)</f>
        <v>9172.8499999999985</v>
      </c>
      <c r="P159" s="170">
        <f t="shared" si="20"/>
        <v>5019.1099999999997</v>
      </c>
      <c r="Q159" s="171"/>
      <c r="R159" s="170">
        <f t="shared" ref="R159:T159" si="21">SUM(R5:R156)</f>
        <v>234246.19999999998</v>
      </c>
      <c r="S159" s="170">
        <f t="shared" si="21"/>
        <v>4731.3499999999985</v>
      </c>
      <c r="T159" s="170">
        <f t="shared" si="21"/>
        <v>229514.84999999998</v>
      </c>
      <c r="U159" s="171"/>
      <c r="V159" s="170">
        <f t="shared" ref="V159:W159" si="22">SUM(V5:V156)</f>
        <v>155.88</v>
      </c>
      <c r="W159" s="170">
        <f t="shared" si="22"/>
        <v>75.430000000000007</v>
      </c>
      <c r="X159" s="171"/>
      <c r="Y159" s="170">
        <f t="shared" ref="Y159:AA159" si="23">SUM(Y5:Y156)</f>
        <v>209717.83000000005</v>
      </c>
      <c r="Z159" s="170">
        <f t="shared" si="23"/>
        <v>31282.25</v>
      </c>
      <c r="AA159" s="170">
        <f t="shared" si="23"/>
        <v>178435.58000000005</v>
      </c>
      <c r="AB159" s="171"/>
      <c r="AC159" s="170">
        <f>SUM(AC5:AC156)</f>
        <v>1948450.4499999997</v>
      </c>
      <c r="AD159" s="170"/>
      <c r="AE159" s="170">
        <f t="shared" ref="AE159:AI159" si="24">SUM(AE5:AE156)</f>
        <v>2151078.5799999996</v>
      </c>
      <c r="AF159" s="170">
        <f t="shared" si="24"/>
        <v>295534.08999999997</v>
      </c>
      <c r="AG159" s="170">
        <f t="shared" si="24"/>
        <v>1855544.49</v>
      </c>
      <c r="AH159" s="170">
        <f t="shared" si="24"/>
        <v>67138.340000000026</v>
      </c>
      <c r="AI159" s="170">
        <f t="shared" si="24"/>
        <v>25767.620000000003</v>
      </c>
    </row>
    <row r="160" spans="1:35" s="169" customFormat="1" ht="11.25" x14ac:dyDescent="0.2">
      <c r="F160" s="166"/>
      <c r="G160" s="164"/>
      <c r="H160" s="310"/>
      <c r="I160" s="310"/>
      <c r="J160" s="310"/>
      <c r="K160" s="164"/>
      <c r="L160" s="310"/>
      <c r="M160" s="310"/>
      <c r="N160" s="168"/>
      <c r="O160" s="310"/>
      <c r="P160" s="310"/>
      <c r="Q160" s="168"/>
      <c r="R160" s="310"/>
      <c r="S160" s="310"/>
      <c r="T160" s="310"/>
      <c r="U160" s="168"/>
      <c r="V160" s="310"/>
      <c r="W160" s="310"/>
      <c r="X160" s="168"/>
      <c r="Y160" s="310"/>
      <c r="Z160" s="310"/>
      <c r="AA160" s="310"/>
      <c r="AB160" s="168"/>
      <c r="AC160" s="310"/>
      <c r="AD160" s="168"/>
    </row>
    <row r="161" spans="1:36" s="169" customFormat="1" ht="15" customHeight="1" x14ac:dyDescent="0.2">
      <c r="A161" s="283"/>
      <c r="C161" s="608" t="s">
        <v>175</v>
      </c>
      <c r="D161" s="608"/>
      <c r="E161" s="608"/>
      <c r="F161" s="172"/>
      <c r="G161" s="173"/>
      <c r="H161" s="134">
        <f>SUMIF($E$5:$E$156,"S",H$5:H$156)</f>
        <v>984680.18</v>
      </c>
      <c r="I161" s="134">
        <f>SUMIF($E$5:$E$156,"S",I$5:I$156)</f>
        <v>231973.97</v>
      </c>
      <c r="J161" s="134">
        <f>SUMIF($E$5:$E$156,"S",J$5:J$156)</f>
        <v>752706.21000000008</v>
      </c>
      <c r="K161" s="164"/>
      <c r="L161" s="134">
        <f>SUMIF($E$5:$E$156,"S",L$5:L$156)</f>
        <v>33101.01</v>
      </c>
      <c r="M161" s="134">
        <f>SUMIF($E$5:$E$156,"S",M$5:M$156)</f>
        <v>6289.25</v>
      </c>
      <c r="N161" s="168"/>
      <c r="O161" s="134">
        <f>SUMIF($E$5:$E$156,"S",O$5:O$156)</f>
        <v>1327.27</v>
      </c>
      <c r="P161" s="134">
        <f>SUMIF($E$5:$E$156,"S",P$5:P$156)</f>
        <v>0</v>
      </c>
      <c r="Q161" s="168"/>
      <c r="R161" s="134">
        <f t="shared" ref="R161:S161" si="25">SUMIF($E$5:$E$156,"S",R$5:R$156)</f>
        <v>0</v>
      </c>
      <c r="S161" s="134">
        <f t="shared" si="25"/>
        <v>0</v>
      </c>
      <c r="T161" s="134">
        <f>SUMIF($E$5:$E$156,"S",T$5:T$156)</f>
        <v>0</v>
      </c>
      <c r="U161" s="168"/>
      <c r="V161" s="134">
        <f>SUMIF($E$5:$E$156,"S",V$5:V$156)</f>
        <v>37.65</v>
      </c>
      <c r="W161" s="134">
        <f>SUMIF($E$5:$E$156,"S",W$5:W$156)</f>
        <v>72.25</v>
      </c>
      <c r="X161" s="168"/>
      <c r="Y161" s="134">
        <f t="shared" ref="Y161:Z161" si="26">SUMIF($E$5:$E$156,"S",Y$5:Y$156)</f>
        <v>146666.54</v>
      </c>
      <c r="Z161" s="134">
        <f t="shared" si="26"/>
        <v>17827.59</v>
      </c>
      <c r="AA161" s="134">
        <f>SUMIF($E$5:$E$156,"S",AA$5:AA$156)</f>
        <v>128838.95000000001</v>
      </c>
      <c r="AB161" s="168"/>
      <c r="AC161" s="134">
        <f>SUMIF($E$5:$E$156,"S",AC$5:AC$156)</f>
        <v>922372.59000000008</v>
      </c>
      <c r="AD161" s="168"/>
      <c r="AE161" s="134">
        <f t="shared" ref="AE161:AI161" si="27">SUMIF($E$5:$E$156,"S",AE$5:AE$156)</f>
        <v>1131346.7200000002</v>
      </c>
      <c r="AF161" s="134">
        <f t="shared" si="27"/>
        <v>249801.56</v>
      </c>
      <c r="AG161" s="134">
        <f t="shared" si="27"/>
        <v>881545.15999999992</v>
      </c>
      <c r="AH161" s="134">
        <f t="shared" si="27"/>
        <v>34465.930000000008</v>
      </c>
      <c r="AI161" s="134">
        <f t="shared" si="27"/>
        <v>6361.5</v>
      </c>
      <c r="AJ161" s="523"/>
    </row>
    <row r="162" spans="1:36" s="169" customFormat="1" ht="15" customHeight="1" x14ac:dyDescent="0.2">
      <c r="C162" s="608" t="s">
        <v>176</v>
      </c>
      <c r="D162" s="608"/>
      <c r="E162" s="608"/>
      <c r="F162" s="172"/>
      <c r="G162" s="173"/>
      <c r="H162" s="134">
        <f>SUMIF($E$5:$E$156,"E",H$5:H$156)</f>
        <v>353070.51999999996</v>
      </c>
      <c r="I162" s="134">
        <f>SUMIF($E$5:$E$156,"E",I$5:I$156)</f>
        <v>14243.56</v>
      </c>
      <c r="J162" s="134">
        <f>SUMIF($E$5:$E$156,"E",J$5:J$156)</f>
        <v>338826.95999999996</v>
      </c>
      <c r="K162" s="164"/>
      <c r="L162" s="134">
        <f>SUMIF($E$5:$E$156,"E",L$5:L$156)</f>
        <v>11954.68</v>
      </c>
      <c r="M162" s="134">
        <f>SUMIF($E$5:$E$156,"E",M$5:M$156)</f>
        <v>1099.9499999999998</v>
      </c>
      <c r="N162" s="168"/>
      <c r="O162" s="134">
        <f>SUMIF($E$5:$E$156,"E",O$5:O$156)</f>
        <v>2451.36</v>
      </c>
      <c r="P162" s="134">
        <f>SUMIF($E$5:$E$156,"E",P$5:P$156)</f>
        <v>0</v>
      </c>
      <c r="Q162" s="168"/>
      <c r="R162" s="134">
        <f t="shared" ref="R162:S162" si="28">SUMIF($E$5:$E$156,"E",R$5:R$156)</f>
        <v>63253.62</v>
      </c>
      <c r="S162" s="134">
        <f t="shared" si="28"/>
        <v>30.109999999999985</v>
      </c>
      <c r="T162" s="134">
        <f>SUMIF($E$5:$E$156,"E",T$5:T$156)</f>
        <v>63223.51</v>
      </c>
      <c r="U162" s="168"/>
      <c r="V162" s="134">
        <f>SUMIF($E$5:$E$156,"E",V$5:V$156)</f>
        <v>25</v>
      </c>
      <c r="W162" s="134">
        <f>SUMIF($E$5:$E$156,"E",W$5:W$156)</f>
        <v>0</v>
      </c>
      <c r="X162" s="168"/>
      <c r="Y162" s="134">
        <f t="shared" ref="Y162:Z162" si="29">SUMIF($E$5:$E$156,"E",Y$5:Y$156)</f>
        <v>44929.369999999995</v>
      </c>
      <c r="Z162" s="134">
        <f t="shared" si="29"/>
        <v>12720.8</v>
      </c>
      <c r="AA162" s="134">
        <f>SUMIF($E$5:$E$156,"E",AA$5:AA$156)</f>
        <v>32208.569999999996</v>
      </c>
      <c r="AB162" s="168"/>
      <c r="AC162" s="134">
        <f>SUMIF($E$5:$E$156,"E",AC$5:AC$156)</f>
        <v>449790.03</v>
      </c>
      <c r="AD162" s="168"/>
      <c r="AE162" s="134">
        <f t="shared" ref="AE162:AI162" si="30">SUMIF($E$5:$E$156,"E",AE$5:AE$156)</f>
        <v>461253.51</v>
      </c>
      <c r="AF162" s="134">
        <f t="shared" si="30"/>
        <v>26994.469999999998</v>
      </c>
      <c r="AG162" s="134">
        <f t="shared" si="30"/>
        <v>434259.04</v>
      </c>
      <c r="AH162" s="134">
        <f t="shared" si="30"/>
        <v>14431.04</v>
      </c>
      <c r="AI162" s="134">
        <f t="shared" si="30"/>
        <v>1099.9499999999998</v>
      </c>
      <c r="AJ162" s="523"/>
    </row>
    <row r="163" spans="1:36" s="169" customFormat="1" ht="15" customHeight="1" x14ac:dyDescent="0.2">
      <c r="C163" s="608" t="s">
        <v>177</v>
      </c>
      <c r="D163" s="608"/>
      <c r="E163" s="608"/>
      <c r="F163" s="172"/>
      <c r="G163" s="173"/>
      <c r="H163" s="134">
        <f>SUMIF($E$5:$E$156,"R",H$5:H$156)</f>
        <v>153121.4</v>
      </c>
      <c r="I163" s="134">
        <f>SUMIF($E$5:$E$156,"R",I$5:I$156)</f>
        <v>13302.96</v>
      </c>
      <c r="J163" s="134">
        <f>SUMIF($E$5:$E$156,"R",J$5:J$156)</f>
        <v>139818.44</v>
      </c>
      <c r="K163" s="164"/>
      <c r="L163" s="134">
        <f>SUMIF($E$5:$E$156,"R",L$5:L$156)</f>
        <v>5032.8500000000004</v>
      </c>
      <c r="M163" s="134">
        <f>SUMIF($E$5:$E$156,"R",M$5:M$156)</f>
        <v>1820.54</v>
      </c>
      <c r="N163" s="168"/>
      <c r="O163" s="134">
        <f>SUMIF($E$5:$E$156,"R",O$5:O$156)</f>
        <v>327.27</v>
      </c>
      <c r="P163" s="134">
        <f>SUMIF($E$5:$E$156,"R",P$5:P$156)</f>
        <v>4.42</v>
      </c>
      <c r="Q163" s="168"/>
      <c r="R163" s="134">
        <f t="shared" ref="R163:S163" si="31">SUMIF($E$5:$E$156,"R",R$5:R$156)</f>
        <v>58175.439999999988</v>
      </c>
      <c r="S163" s="134">
        <f t="shared" si="31"/>
        <v>1482.81</v>
      </c>
      <c r="T163" s="134">
        <f>SUMIF($E$5:$E$156,"R",T$5:T$156)</f>
        <v>56692.62999999999</v>
      </c>
      <c r="U163" s="168"/>
      <c r="V163" s="134">
        <f>SUMIF($E$5:$E$156,"R",V$5:V$156)</f>
        <v>0</v>
      </c>
      <c r="W163" s="134">
        <f>SUMIF($E$5:$E$156,"R",W$5:W$156)</f>
        <v>0</v>
      </c>
      <c r="X163" s="168"/>
      <c r="Y163" s="134">
        <f t="shared" ref="Y163:Z163" si="32">SUMIF($E$5:$E$156,"R",Y$5:Y$156)</f>
        <v>12108.74</v>
      </c>
      <c r="Z163" s="134">
        <f t="shared" si="32"/>
        <v>606.20000000000016</v>
      </c>
      <c r="AA163" s="134">
        <f>SUMIF($E$5:$E$156,"R",AA$5:AA$156)</f>
        <v>11502.539999999999</v>
      </c>
      <c r="AB163" s="168"/>
      <c r="AC163" s="134">
        <f>SUMIF($E$5:$E$156,"R",AC$5:AC$156)</f>
        <v>215198.69</v>
      </c>
      <c r="AD163" s="168"/>
      <c r="AE163" s="134">
        <f t="shared" ref="AE163:AI163" si="33">SUMIF($E$5:$E$156,"R",AE$5:AE$156)</f>
        <v>223405.58000000002</v>
      </c>
      <c r="AF163" s="134">
        <f t="shared" si="33"/>
        <v>15391.97</v>
      </c>
      <c r="AG163" s="134">
        <f t="shared" si="33"/>
        <v>208013.61000000002</v>
      </c>
      <c r="AH163" s="134">
        <f t="shared" si="33"/>
        <v>5360.12</v>
      </c>
      <c r="AI163" s="134">
        <f t="shared" si="33"/>
        <v>1824.96</v>
      </c>
      <c r="AJ163" s="523"/>
    </row>
    <row r="164" spans="1:36" s="169" customFormat="1" ht="15" customHeight="1" x14ac:dyDescent="0.2">
      <c r="C164" s="608" t="s">
        <v>178</v>
      </c>
      <c r="D164" s="608"/>
      <c r="E164" s="608"/>
      <c r="F164" s="172"/>
      <c r="G164" s="173"/>
      <c r="H164" s="134">
        <f>SUMIF($E$5:$E$156,"N",H$5:H$156)</f>
        <v>216242.44999999998</v>
      </c>
      <c r="I164" s="134">
        <f>SUMIF($E$5:$E$156,"N",I$5:I$156)</f>
        <v>0</v>
      </c>
      <c r="J164" s="134">
        <f>SUMIF($E$5:$E$156,"N",J$5:J$156)</f>
        <v>216242.44999999998</v>
      </c>
      <c r="K164" s="164"/>
      <c r="L164" s="134">
        <f>SUMIF($E$5:$E$156,"N",L$5:L$156)</f>
        <v>7721.0700000000015</v>
      </c>
      <c r="M164" s="134">
        <f>SUMIF($E$5:$E$156,"N",M$5:M$156)</f>
        <v>11463.339999999998</v>
      </c>
      <c r="N164" s="168"/>
      <c r="O164" s="134">
        <f>SUMIF($E$5:$E$156,"N",O$5:O$156)</f>
        <v>5066.95</v>
      </c>
      <c r="P164" s="134">
        <f>SUMIF($E$5:$E$156,"N",P$5:P$156)</f>
        <v>5014.6899999999996</v>
      </c>
      <c r="Q164" s="168"/>
      <c r="R164" s="134">
        <f t="shared" ref="R164:S164" si="34">SUMIF($E$5:$E$156,"N",R$5:R$156)</f>
        <v>112817.14</v>
      </c>
      <c r="S164" s="134">
        <f t="shared" si="34"/>
        <v>3218.4299999999994</v>
      </c>
      <c r="T164" s="134">
        <f>SUMIF($E$5:$E$156,"N",T$5:T$156)</f>
        <v>109598.71</v>
      </c>
      <c r="U164" s="168"/>
      <c r="V164" s="134">
        <f>SUMIF($E$5:$E$156,"N",V$5:V$156)</f>
        <v>93.23</v>
      </c>
      <c r="W164" s="134">
        <f>SUMIF($E$5:$E$156,"N",W$5:W$156)</f>
        <v>3.18</v>
      </c>
      <c r="X164" s="168"/>
      <c r="Y164" s="134">
        <f t="shared" ref="Y164:Z164" si="35">SUMIF($E$5:$E$156,"N",Y$5:Y$156)</f>
        <v>6013.1799999999994</v>
      </c>
      <c r="Z164" s="134">
        <f t="shared" si="35"/>
        <v>127.65999999999998</v>
      </c>
      <c r="AA164" s="134">
        <f>SUMIF($E$5:$E$156,"N",AA$5:AA$156)</f>
        <v>5885.5199999999995</v>
      </c>
      <c r="AB164" s="168"/>
      <c r="AC164" s="134">
        <f>SUMIF($E$5:$E$156,"N",AC$5:AC$156)</f>
        <v>361089.13999999996</v>
      </c>
      <c r="AD164" s="168"/>
      <c r="AE164" s="134">
        <f t="shared" ref="AE164:AI164" si="36">SUMIF($E$5:$E$156,"N",AE$5:AE$156)</f>
        <v>335072.77000000008</v>
      </c>
      <c r="AF164" s="134">
        <f t="shared" si="36"/>
        <v>3346.0899999999992</v>
      </c>
      <c r="AG164" s="134">
        <f t="shared" si="36"/>
        <v>331726.67999999993</v>
      </c>
      <c r="AH164" s="134">
        <f t="shared" si="36"/>
        <v>12881.250000000002</v>
      </c>
      <c r="AI164" s="134">
        <f t="shared" si="36"/>
        <v>16481.21</v>
      </c>
      <c r="AJ164" s="523"/>
    </row>
    <row r="165" spans="1:36" x14ac:dyDescent="0.2">
      <c r="AA165" s="526"/>
      <c r="AC165" s="546"/>
    </row>
    <row r="166" spans="1:36" s="169" customFormat="1" ht="11.25" x14ac:dyDescent="0.2">
      <c r="C166" s="610" t="s">
        <v>254</v>
      </c>
      <c r="D166" s="610"/>
      <c r="E166" s="610"/>
      <c r="F166" s="434"/>
      <c r="G166" s="435"/>
      <c r="H166" s="439"/>
      <c r="I166" s="439"/>
      <c r="J166" s="446"/>
      <c r="K166" s="438"/>
      <c r="L166" s="438"/>
      <c r="M166" s="438"/>
      <c r="N166" s="438"/>
      <c r="O166" s="439"/>
      <c r="P166" s="439"/>
      <c r="Q166" s="438"/>
      <c r="R166" s="439"/>
      <c r="S166" s="439"/>
      <c r="T166" s="439"/>
      <c r="U166" s="438"/>
      <c r="V166" s="439"/>
      <c r="W166" s="439"/>
      <c r="X166" s="438"/>
      <c r="Y166" s="439"/>
      <c r="Z166" s="439"/>
      <c r="AA166" s="439"/>
      <c r="AB166" s="438"/>
      <c r="AC166" s="438"/>
      <c r="AD166" s="438"/>
      <c r="AE166" s="438"/>
      <c r="AF166" s="438"/>
      <c r="AG166" s="438"/>
      <c r="AH166" s="438"/>
      <c r="AI166" s="438"/>
    </row>
    <row r="167" spans="1:36" s="169" customFormat="1" ht="15" customHeight="1" x14ac:dyDescent="0.2">
      <c r="C167" s="602" t="s">
        <v>174</v>
      </c>
      <c r="D167" s="603"/>
      <c r="E167" s="604"/>
      <c r="F167" s="434"/>
      <c r="G167" s="435"/>
      <c r="H167" s="436">
        <v>1672940</v>
      </c>
      <c r="I167" s="436">
        <v>256069.37000000002</v>
      </c>
      <c r="J167" s="436">
        <v>1416870.6300000001</v>
      </c>
      <c r="K167" s="436">
        <v>0</v>
      </c>
      <c r="L167" s="436">
        <v>48910.810000000005</v>
      </c>
      <c r="M167" s="436">
        <v>21302.940195000003</v>
      </c>
      <c r="N167" s="437"/>
      <c r="O167" s="436">
        <v>4848.5300000000007</v>
      </c>
      <c r="P167" s="436">
        <v>6032.17</v>
      </c>
      <c r="Q167" s="437"/>
      <c r="R167" s="436">
        <v>257836.81999999998</v>
      </c>
      <c r="S167" s="436">
        <v>10337.640000000001</v>
      </c>
      <c r="T167" s="436">
        <v>247499.18</v>
      </c>
      <c r="U167" s="437"/>
      <c r="V167" s="436">
        <v>476.96</v>
      </c>
      <c r="W167" s="436">
        <v>97.22999999999999</v>
      </c>
      <c r="X167" s="437"/>
      <c r="Y167" s="436">
        <v>196426.46</v>
      </c>
      <c r="Z167" s="436">
        <v>24499.623</v>
      </c>
      <c r="AA167" s="436">
        <v>171926.83700000009</v>
      </c>
      <c r="AB167" s="437"/>
      <c r="AC167" s="436">
        <v>1917965.2871949996</v>
      </c>
      <c r="AD167" s="436"/>
      <c r="AE167" s="436">
        <v>2127203.2800000003</v>
      </c>
      <c r="AF167" s="436">
        <v>290906.63299999991</v>
      </c>
      <c r="AG167" s="436">
        <v>1836296.6470000006</v>
      </c>
      <c r="AH167" s="436">
        <v>54236.3</v>
      </c>
      <c r="AI167" s="436">
        <v>27432.34019499999</v>
      </c>
    </row>
    <row r="168" spans="1:36" s="169" customFormat="1" ht="11.25" x14ac:dyDescent="0.2">
      <c r="C168" s="438"/>
      <c r="D168" s="438"/>
      <c r="E168" s="438"/>
      <c r="F168" s="434"/>
      <c r="G168" s="435"/>
      <c r="H168" s="430"/>
      <c r="I168" s="430"/>
      <c r="J168" s="430"/>
      <c r="K168" s="438"/>
      <c r="L168" s="430"/>
      <c r="M168" s="430"/>
      <c r="N168" s="438"/>
      <c r="O168" s="430"/>
      <c r="P168" s="430"/>
      <c r="Q168" s="438"/>
      <c r="R168" s="430"/>
      <c r="S168" s="430"/>
      <c r="T168" s="430"/>
      <c r="U168" s="438"/>
      <c r="V168" s="430"/>
      <c r="W168" s="430"/>
      <c r="X168" s="438"/>
      <c r="Y168" s="430"/>
      <c r="Z168" s="430"/>
      <c r="AA168" s="430"/>
      <c r="AB168" s="438"/>
      <c r="AC168" s="430"/>
      <c r="AD168" s="438"/>
      <c r="AE168" s="438"/>
      <c r="AF168" s="438"/>
      <c r="AG168" s="438"/>
      <c r="AH168" s="438"/>
      <c r="AI168" s="438"/>
    </row>
    <row r="169" spans="1:36" s="169" customFormat="1" ht="15" customHeight="1" x14ac:dyDescent="0.2">
      <c r="C169" s="598" t="s">
        <v>175</v>
      </c>
      <c r="D169" s="598"/>
      <c r="E169" s="598"/>
      <c r="F169" s="440"/>
      <c r="G169" s="441"/>
      <c r="H169" s="431">
        <v>954985</v>
      </c>
      <c r="I169" s="431">
        <v>224687.05</v>
      </c>
      <c r="J169" s="431">
        <v>730297.95</v>
      </c>
      <c r="K169" s="438"/>
      <c r="L169" s="431">
        <v>28281.689999999991</v>
      </c>
      <c r="M169" s="431">
        <v>15371.516599999999</v>
      </c>
      <c r="N169" s="438"/>
      <c r="O169" s="431">
        <v>10.63</v>
      </c>
      <c r="P169" s="431">
        <v>0</v>
      </c>
      <c r="Q169" s="438"/>
      <c r="R169" s="431">
        <v>1405.26</v>
      </c>
      <c r="S169" s="431">
        <v>75</v>
      </c>
      <c r="T169" s="431">
        <v>1330.26</v>
      </c>
      <c r="U169" s="438"/>
      <c r="V169" s="431">
        <v>455.71</v>
      </c>
      <c r="W169" s="431">
        <v>90</v>
      </c>
      <c r="X169" s="438"/>
      <c r="Y169" s="431">
        <v>135816.66999999998</v>
      </c>
      <c r="Z169" s="431">
        <v>14443.043000000003</v>
      </c>
      <c r="AA169" s="431">
        <v>121373.62699999999</v>
      </c>
      <c r="AB169" s="438"/>
      <c r="AC169" s="431">
        <v>897211.38359999983</v>
      </c>
      <c r="AD169" s="438"/>
      <c r="AE169" s="431">
        <v>1092206.9299999997</v>
      </c>
      <c r="AF169" s="431">
        <v>239205.09300000002</v>
      </c>
      <c r="AG169" s="431">
        <v>853001.83699999994</v>
      </c>
      <c r="AH169" s="431">
        <v>28748.029999999995</v>
      </c>
      <c r="AI169" s="431">
        <v>15461.516599999999</v>
      </c>
    </row>
    <row r="170" spans="1:36" s="169" customFormat="1" ht="15" customHeight="1" x14ac:dyDescent="0.2">
      <c r="C170" s="598" t="s">
        <v>176</v>
      </c>
      <c r="D170" s="598"/>
      <c r="E170" s="598"/>
      <c r="F170" s="440"/>
      <c r="G170" s="441"/>
      <c r="H170" s="431">
        <v>345397</v>
      </c>
      <c r="I170" s="431">
        <v>16144</v>
      </c>
      <c r="J170" s="431">
        <v>329253</v>
      </c>
      <c r="K170" s="438"/>
      <c r="L170" s="431">
        <v>8030.7800000000007</v>
      </c>
      <c r="M170" s="431">
        <v>1489.1096000000002</v>
      </c>
      <c r="N170" s="438"/>
      <c r="O170" s="431">
        <v>53.96</v>
      </c>
      <c r="P170" s="431">
        <v>2292</v>
      </c>
      <c r="Q170" s="438"/>
      <c r="R170" s="431">
        <v>74202.69</v>
      </c>
      <c r="S170" s="431">
        <v>1767.45</v>
      </c>
      <c r="T170" s="431">
        <v>72435.240000000005</v>
      </c>
      <c r="U170" s="438"/>
      <c r="V170" s="431">
        <v>0.85000000000000042</v>
      </c>
      <c r="W170" s="431">
        <v>0</v>
      </c>
      <c r="X170" s="438"/>
      <c r="Y170" s="431">
        <v>39692.5</v>
      </c>
      <c r="Z170" s="431">
        <v>4513.8600000000006</v>
      </c>
      <c r="AA170" s="431">
        <v>35178.639999999999</v>
      </c>
      <c r="AB170" s="438"/>
      <c r="AC170" s="431">
        <v>448733.57959999994</v>
      </c>
      <c r="AD170" s="438"/>
      <c r="AE170" s="431">
        <v>459292.18999999994</v>
      </c>
      <c r="AF170" s="431">
        <v>22425.309999999998</v>
      </c>
      <c r="AG170" s="431">
        <v>436866.88</v>
      </c>
      <c r="AH170" s="431">
        <v>8085.59</v>
      </c>
      <c r="AI170" s="431">
        <v>3781.1095999999998</v>
      </c>
    </row>
    <row r="171" spans="1:36" s="169" customFormat="1" ht="15" customHeight="1" x14ac:dyDescent="0.2">
      <c r="C171" s="598" t="s">
        <v>177</v>
      </c>
      <c r="D171" s="598"/>
      <c r="E171" s="598"/>
      <c r="F171" s="440"/>
      <c r="G171" s="441"/>
      <c r="H171" s="431">
        <v>152742</v>
      </c>
      <c r="I171" s="431">
        <v>15238.32</v>
      </c>
      <c r="J171" s="431">
        <v>137503.67999999999</v>
      </c>
      <c r="K171" s="438"/>
      <c r="L171" s="431">
        <v>4232.2699999999995</v>
      </c>
      <c r="M171" s="431">
        <v>2988.8695879999996</v>
      </c>
      <c r="N171" s="438"/>
      <c r="O171" s="431">
        <v>2333.4599999999996</v>
      </c>
      <c r="P171" s="431">
        <v>1202.31</v>
      </c>
      <c r="Q171" s="438"/>
      <c r="R171" s="431">
        <v>52942.140000000007</v>
      </c>
      <c r="S171" s="431">
        <v>7119.1900000000005</v>
      </c>
      <c r="T171" s="431">
        <v>45822.950000000004</v>
      </c>
      <c r="U171" s="438"/>
      <c r="V171" s="431">
        <v>0</v>
      </c>
      <c r="W171" s="431">
        <v>0</v>
      </c>
      <c r="X171" s="438"/>
      <c r="Y171" s="431">
        <v>13154.72</v>
      </c>
      <c r="Z171" s="431">
        <v>655.34</v>
      </c>
      <c r="AA171" s="431">
        <v>12499.380000000001</v>
      </c>
      <c r="AB171" s="438"/>
      <c r="AC171" s="431">
        <v>206582.91958800002</v>
      </c>
      <c r="AD171" s="438"/>
      <c r="AE171" s="431">
        <v>218838.86</v>
      </c>
      <c r="AF171" s="431">
        <v>23012.85</v>
      </c>
      <c r="AG171" s="431">
        <v>195826.01</v>
      </c>
      <c r="AH171" s="431">
        <v>6565.73</v>
      </c>
      <c r="AI171" s="431">
        <v>4191.179588</v>
      </c>
    </row>
    <row r="172" spans="1:36" s="169" customFormat="1" ht="15" customHeight="1" x14ac:dyDescent="0.2">
      <c r="C172" s="598" t="s">
        <v>178</v>
      </c>
      <c r="D172" s="598"/>
      <c r="E172" s="598"/>
      <c r="F172" s="440"/>
      <c r="G172" s="441"/>
      <c r="H172" s="431">
        <v>219816</v>
      </c>
      <c r="I172" s="431">
        <v>0</v>
      </c>
      <c r="J172" s="431">
        <v>219816</v>
      </c>
      <c r="K172" s="438"/>
      <c r="L172" s="431">
        <v>8366.07</v>
      </c>
      <c r="M172" s="431">
        <v>1453.4444069999997</v>
      </c>
      <c r="N172" s="438"/>
      <c r="O172" s="431">
        <v>2450.4800000000005</v>
      </c>
      <c r="P172" s="431">
        <v>2537.86</v>
      </c>
      <c r="Q172" s="438"/>
      <c r="R172" s="431">
        <v>129286.73000000003</v>
      </c>
      <c r="S172" s="431">
        <v>1376</v>
      </c>
      <c r="T172" s="431">
        <v>127910.73000000003</v>
      </c>
      <c r="U172" s="438"/>
      <c r="V172" s="431">
        <v>20.399999999999999</v>
      </c>
      <c r="W172" s="431">
        <v>7.23</v>
      </c>
      <c r="X172" s="438"/>
      <c r="Y172" s="431">
        <v>7762.5700000000006</v>
      </c>
      <c r="Z172" s="431">
        <v>4887.38</v>
      </c>
      <c r="AA172" s="431">
        <v>2875.19</v>
      </c>
      <c r="AB172" s="438"/>
      <c r="AC172" s="431">
        <v>365437.40440699999</v>
      </c>
      <c r="AD172" s="438"/>
      <c r="AE172" s="431">
        <v>356865.30000000005</v>
      </c>
      <c r="AF172" s="431">
        <v>6263.38</v>
      </c>
      <c r="AG172" s="431">
        <v>350601.92000000004</v>
      </c>
      <c r="AH172" s="431">
        <v>10836.949999999997</v>
      </c>
      <c r="AI172" s="431">
        <v>3998.5344069999996</v>
      </c>
    </row>
    <row r="174" spans="1:36" s="169" customFormat="1" ht="15" customHeight="1" x14ac:dyDescent="0.2">
      <c r="C174" s="560" t="s">
        <v>174</v>
      </c>
      <c r="D174" s="561"/>
      <c r="E174" s="562"/>
      <c r="F174" s="166"/>
      <c r="G174" s="164"/>
      <c r="H174" s="313">
        <v>1663175.49</v>
      </c>
      <c r="I174" s="313">
        <v>249215</v>
      </c>
      <c r="J174" s="313">
        <v>1413960.49</v>
      </c>
      <c r="K174" s="313">
        <v>0</v>
      </c>
      <c r="L174" s="313">
        <v>49410.109999999986</v>
      </c>
      <c r="M174" s="313">
        <v>20534.441699999999</v>
      </c>
      <c r="N174" s="314"/>
      <c r="O174" s="313">
        <v>1565.6048000000001</v>
      </c>
      <c r="P174" s="313">
        <v>4230.08</v>
      </c>
      <c r="Q174" s="315"/>
      <c r="R174" s="315"/>
      <c r="S174" s="315"/>
      <c r="T174" s="313">
        <v>234103.12</v>
      </c>
      <c r="U174" s="314"/>
      <c r="V174" s="313">
        <v>562.12</v>
      </c>
      <c r="W174" s="313">
        <v>51.04</v>
      </c>
      <c r="X174" s="315"/>
      <c r="Y174" s="315"/>
      <c r="Z174" s="315"/>
      <c r="AA174" s="313">
        <v>156077.06</v>
      </c>
      <c r="AB174" s="314"/>
      <c r="AC174" s="313">
        <v>1880494.0664999997</v>
      </c>
    </row>
    <row r="175" spans="1:36" s="169" customFormat="1" ht="11.25" x14ac:dyDescent="0.2">
      <c r="C175" s="296"/>
      <c r="D175" s="375" t="s">
        <v>253</v>
      </c>
      <c r="E175" s="296"/>
      <c r="F175" s="166"/>
      <c r="G175" s="164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  <c r="Z175" s="301"/>
      <c r="AA175" s="301"/>
      <c r="AB175" s="301"/>
      <c r="AC175" s="301"/>
    </row>
    <row r="176" spans="1:36" s="169" customFormat="1" ht="15" customHeight="1" x14ac:dyDescent="0.2">
      <c r="C176" s="563" t="s">
        <v>175</v>
      </c>
      <c r="D176" s="563"/>
      <c r="E176" s="563"/>
      <c r="F176" s="172"/>
      <c r="G176" s="173"/>
      <c r="H176" s="298">
        <v>931416</v>
      </c>
      <c r="I176" s="298">
        <v>217432</v>
      </c>
      <c r="J176" s="298">
        <v>713984</v>
      </c>
      <c r="K176" s="315"/>
      <c r="L176" s="298">
        <v>27615.420000000002</v>
      </c>
      <c r="M176" s="298">
        <v>14195.404500000002</v>
      </c>
      <c r="N176" s="315"/>
      <c r="O176" s="298">
        <v>6.76</v>
      </c>
      <c r="P176" s="298">
        <v>0</v>
      </c>
      <c r="Q176" s="315"/>
      <c r="R176" s="315"/>
      <c r="S176" s="315"/>
      <c r="T176" s="298">
        <v>5092.6499999999996</v>
      </c>
      <c r="U176" s="315"/>
      <c r="V176" s="298">
        <v>148.6</v>
      </c>
      <c r="W176" s="298">
        <v>40</v>
      </c>
      <c r="X176" s="315"/>
      <c r="Y176" s="315"/>
      <c r="Z176" s="315"/>
      <c r="AA176" s="298">
        <v>110151.77000000002</v>
      </c>
      <c r="AB176" s="315"/>
      <c r="AC176" s="298">
        <v>871234.6044999999</v>
      </c>
    </row>
    <row r="177" spans="3:30" s="169" customFormat="1" ht="15" customHeight="1" x14ac:dyDescent="0.2">
      <c r="C177" s="563" t="s">
        <v>176</v>
      </c>
      <c r="D177" s="563"/>
      <c r="E177" s="563"/>
      <c r="F177" s="172"/>
      <c r="G177" s="173"/>
      <c r="H177" s="298">
        <v>338443</v>
      </c>
      <c r="I177" s="298">
        <v>17400</v>
      </c>
      <c r="J177" s="298">
        <v>321043</v>
      </c>
      <c r="K177" s="315"/>
      <c r="L177" s="298">
        <v>8480.619999999999</v>
      </c>
      <c r="M177" s="298">
        <v>1094.6100000000001</v>
      </c>
      <c r="N177" s="315"/>
      <c r="O177" s="298">
        <v>112.06</v>
      </c>
      <c r="P177" s="298">
        <v>0</v>
      </c>
      <c r="Q177" s="315"/>
      <c r="R177" s="315"/>
      <c r="S177" s="315"/>
      <c r="T177" s="298">
        <v>40373.649999999994</v>
      </c>
      <c r="U177" s="315"/>
      <c r="V177" s="298">
        <v>4.5199999999999996</v>
      </c>
      <c r="W177" s="298">
        <v>0</v>
      </c>
      <c r="X177" s="315"/>
      <c r="Y177" s="315"/>
      <c r="Z177" s="315"/>
      <c r="AA177" s="298">
        <v>37986.879999999997</v>
      </c>
      <c r="AB177" s="315"/>
      <c r="AC177" s="298">
        <v>409095.33999999991</v>
      </c>
    </row>
    <row r="178" spans="3:30" s="169" customFormat="1" ht="15" customHeight="1" x14ac:dyDescent="0.2">
      <c r="C178" s="563" t="s">
        <v>177</v>
      </c>
      <c r="D178" s="563"/>
      <c r="E178" s="563"/>
      <c r="F178" s="172"/>
      <c r="G178" s="173"/>
      <c r="H178" s="298">
        <v>156710</v>
      </c>
      <c r="I178" s="298">
        <v>14383</v>
      </c>
      <c r="J178" s="298">
        <v>142327</v>
      </c>
      <c r="K178" s="315"/>
      <c r="L178" s="298">
        <v>5299.4299999999994</v>
      </c>
      <c r="M178" s="298">
        <v>2417.7972</v>
      </c>
      <c r="N178" s="315"/>
      <c r="O178" s="298">
        <v>119.53999999999999</v>
      </c>
      <c r="P178" s="298">
        <v>1288.3400000000001</v>
      </c>
      <c r="Q178" s="315"/>
      <c r="R178" s="315"/>
      <c r="S178" s="315"/>
      <c r="T178" s="298">
        <v>65635.37</v>
      </c>
      <c r="U178" s="315"/>
      <c r="V178" s="298">
        <v>340</v>
      </c>
      <c r="W178" s="298">
        <v>0</v>
      </c>
      <c r="X178" s="315"/>
      <c r="Y178" s="315"/>
      <c r="Z178" s="315"/>
      <c r="AA178" s="298">
        <v>5080.62</v>
      </c>
      <c r="AB178" s="315"/>
      <c r="AC178" s="298">
        <v>222508.09719999996</v>
      </c>
    </row>
    <row r="179" spans="3:30" s="169" customFormat="1" ht="15" customHeight="1" x14ac:dyDescent="0.2">
      <c r="C179" s="563" t="s">
        <v>178</v>
      </c>
      <c r="D179" s="563"/>
      <c r="E179" s="563"/>
      <c r="F179" s="172"/>
      <c r="G179" s="173"/>
      <c r="H179" s="298">
        <v>236606.49</v>
      </c>
      <c r="I179" s="298">
        <v>0</v>
      </c>
      <c r="J179" s="298">
        <v>236606.49</v>
      </c>
      <c r="K179" s="315"/>
      <c r="L179" s="298">
        <v>8014.6399999999985</v>
      </c>
      <c r="M179" s="298">
        <v>2826.63</v>
      </c>
      <c r="N179" s="315"/>
      <c r="O179" s="298">
        <v>1327.2448000000002</v>
      </c>
      <c r="P179" s="298">
        <v>2941.74</v>
      </c>
      <c r="Q179" s="315"/>
      <c r="R179" s="315"/>
      <c r="S179" s="315"/>
      <c r="T179" s="298">
        <v>123001.45000000001</v>
      </c>
      <c r="U179" s="315"/>
      <c r="V179" s="298">
        <v>69</v>
      </c>
      <c r="W179" s="298">
        <v>11.04</v>
      </c>
      <c r="X179" s="315"/>
      <c r="Y179" s="315"/>
      <c r="Z179" s="315"/>
      <c r="AA179" s="298">
        <v>2857.7900000000004</v>
      </c>
      <c r="AB179" s="315"/>
      <c r="AC179" s="298">
        <v>377656.02479999996</v>
      </c>
    </row>
    <row r="181" spans="3:30" x14ac:dyDescent="0.2">
      <c r="C181" s="556" t="s">
        <v>174</v>
      </c>
      <c r="D181" s="557"/>
      <c r="E181" s="558"/>
      <c r="F181" s="166"/>
      <c r="G181" s="164"/>
      <c r="H181" s="285">
        <v>1634173</v>
      </c>
      <c r="I181" s="285">
        <v>236212.06</v>
      </c>
      <c r="J181" s="285">
        <v>1397960.9399999997</v>
      </c>
      <c r="K181" s="372"/>
      <c r="L181" s="285">
        <v>52696.463388557982</v>
      </c>
      <c r="M181" s="285">
        <v>15837.071549456672</v>
      </c>
      <c r="N181" s="372"/>
      <c r="O181" s="285">
        <v>4875.1100000000006</v>
      </c>
      <c r="P181" s="285">
        <v>14505.73</v>
      </c>
      <c r="Q181" s="373"/>
      <c r="R181" s="374"/>
      <c r="S181" s="374"/>
      <c r="T181" s="285">
        <v>214055.74999999997</v>
      </c>
      <c r="U181" s="372"/>
      <c r="V181" s="285">
        <v>261.70000000000005</v>
      </c>
      <c r="W181" s="285">
        <v>4883.13</v>
      </c>
      <c r="X181" s="373"/>
      <c r="Y181" s="373"/>
      <c r="Z181" s="373"/>
      <c r="AA181" s="285">
        <v>152558.62999999995</v>
      </c>
      <c r="AB181" s="372"/>
      <c r="AC181" s="285">
        <v>1857634.5249380141</v>
      </c>
    </row>
    <row r="182" spans="3:30" x14ac:dyDescent="0.2">
      <c r="C182" s="288"/>
      <c r="D182" s="376" t="s">
        <v>252</v>
      </c>
      <c r="E182" s="288"/>
      <c r="F182" s="166"/>
      <c r="G182" s="16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X182"/>
      <c r="AB182"/>
      <c r="AC182"/>
      <c r="AD182"/>
    </row>
    <row r="183" spans="3:30" x14ac:dyDescent="0.2">
      <c r="C183" s="559" t="s">
        <v>175</v>
      </c>
      <c r="D183" s="559"/>
      <c r="E183" s="559"/>
      <c r="F183" s="172"/>
      <c r="G183" s="173"/>
      <c r="H183" s="290">
        <v>908411</v>
      </c>
      <c r="I183" s="290">
        <v>207644.21999999997</v>
      </c>
      <c r="J183" s="290">
        <v>700766.78</v>
      </c>
      <c r="K183" s="288"/>
      <c r="L183" s="290">
        <v>29173.361163017969</v>
      </c>
      <c r="M183" s="290">
        <v>9690.5876320757288</v>
      </c>
      <c r="N183" s="288"/>
      <c r="O183" s="290">
        <v>200.34</v>
      </c>
      <c r="P183" s="290">
        <v>0</v>
      </c>
      <c r="Q183" s="373"/>
      <c r="R183" s="374"/>
      <c r="S183" s="374"/>
      <c r="T183" s="290">
        <v>866</v>
      </c>
      <c r="U183" s="288"/>
      <c r="V183" s="290">
        <v>154.9</v>
      </c>
      <c r="W183" s="290">
        <v>0</v>
      </c>
      <c r="X183" s="373"/>
      <c r="Y183" s="373"/>
      <c r="Z183" s="373"/>
      <c r="AA183" s="290">
        <v>106489.43</v>
      </c>
      <c r="AB183" s="288"/>
      <c r="AC183" s="290">
        <v>847341.39879509364</v>
      </c>
    </row>
    <row r="184" spans="3:30" x14ac:dyDescent="0.2">
      <c r="C184" s="559" t="s">
        <v>176</v>
      </c>
      <c r="D184" s="559"/>
      <c r="E184" s="559"/>
      <c r="F184" s="172"/>
      <c r="G184" s="173"/>
      <c r="H184" s="290">
        <v>343939</v>
      </c>
      <c r="I184" s="290">
        <v>16533</v>
      </c>
      <c r="J184" s="290">
        <v>327406</v>
      </c>
      <c r="K184" s="288"/>
      <c r="L184" s="290">
        <v>8531.2000000000007</v>
      </c>
      <c r="M184" s="290">
        <v>893.14213390212626</v>
      </c>
      <c r="N184" s="288"/>
      <c r="O184" s="290">
        <v>125.30000000000001</v>
      </c>
      <c r="P184" s="290">
        <v>4605</v>
      </c>
      <c r="Q184" s="373"/>
      <c r="R184" s="374"/>
      <c r="S184" s="374"/>
      <c r="T184" s="290">
        <v>58539.82</v>
      </c>
      <c r="U184" s="288"/>
      <c r="V184" s="290">
        <v>12.75</v>
      </c>
      <c r="W184" s="290">
        <v>0</v>
      </c>
      <c r="X184" s="373"/>
      <c r="Y184" s="373"/>
      <c r="Z184" s="373"/>
      <c r="AA184" s="290">
        <v>29601.11</v>
      </c>
      <c r="AB184" s="288"/>
      <c r="AC184" s="290">
        <v>429714.32213390217</v>
      </c>
    </row>
    <row r="185" spans="3:30" x14ac:dyDescent="0.2">
      <c r="C185" s="559" t="s">
        <v>177</v>
      </c>
      <c r="D185" s="559"/>
      <c r="E185" s="559"/>
      <c r="F185" s="172"/>
      <c r="G185" s="173"/>
      <c r="H185" s="290">
        <v>152693</v>
      </c>
      <c r="I185" s="290">
        <v>12034.84</v>
      </c>
      <c r="J185" s="290">
        <v>140658.15999999997</v>
      </c>
      <c r="K185" s="288"/>
      <c r="L185" s="290">
        <v>5528.6535935571228</v>
      </c>
      <c r="M185" s="290">
        <v>2554.8004232045778</v>
      </c>
      <c r="N185" s="288"/>
      <c r="O185" s="290">
        <v>687.03</v>
      </c>
      <c r="P185" s="290">
        <v>1139.8800000000001</v>
      </c>
      <c r="Q185" s="373"/>
      <c r="R185" s="374"/>
      <c r="S185" s="374"/>
      <c r="T185" s="290">
        <v>55420.409999999996</v>
      </c>
      <c r="U185" s="288"/>
      <c r="V185" s="290">
        <v>8.0299999999999994</v>
      </c>
      <c r="W185" s="290">
        <v>0</v>
      </c>
      <c r="X185" s="373"/>
      <c r="Y185" s="373"/>
      <c r="Z185" s="373"/>
      <c r="AA185" s="290">
        <v>8999.0300000000007</v>
      </c>
      <c r="AB185" s="288"/>
      <c r="AC185" s="290">
        <v>214995.99401676172</v>
      </c>
    </row>
    <row r="186" spans="3:30" x14ac:dyDescent="0.2">
      <c r="C186" s="559" t="s">
        <v>178</v>
      </c>
      <c r="D186" s="559"/>
      <c r="E186" s="559"/>
      <c r="F186" s="172"/>
      <c r="G186" s="173"/>
      <c r="H186" s="290">
        <v>229130</v>
      </c>
      <c r="I186" s="290">
        <v>0</v>
      </c>
      <c r="J186" s="290">
        <v>229130</v>
      </c>
      <c r="K186" s="288"/>
      <c r="L186" s="290">
        <v>9463.2486319828713</v>
      </c>
      <c r="M186" s="290">
        <v>2698.5413602742387</v>
      </c>
      <c r="N186" s="288"/>
      <c r="O186" s="290">
        <v>3862.44</v>
      </c>
      <c r="P186" s="290">
        <v>8760.85</v>
      </c>
      <c r="Q186" s="373"/>
      <c r="R186" s="374"/>
      <c r="S186" s="374"/>
      <c r="T186" s="290">
        <v>99229.51999999999</v>
      </c>
      <c r="U186" s="288"/>
      <c r="V186" s="290">
        <v>86.02</v>
      </c>
      <c r="W186" s="290">
        <v>4883.13</v>
      </c>
      <c r="X186" s="373"/>
      <c r="Y186" s="373"/>
      <c r="Z186" s="373"/>
      <c r="AA186" s="290">
        <v>7469.06</v>
      </c>
      <c r="AB186" s="288"/>
      <c r="AC186" s="290">
        <v>365582.80999225716</v>
      </c>
    </row>
  </sheetData>
  <mergeCells count="29">
    <mergeCell ref="C1:AC1"/>
    <mergeCell ref="O3:T3"/>
    <mergeCell ref="V3:AA3"/>
    <mergeCell ref="AC3:AC4"/>
    <mergeCell ref="AE3:AG3"/>
    <mergeCell ref="C172:E172"/>
    <mergeCell ref="H3:J3"/>
    <mergeCell ref="L3:M3"/>
    <mergeCell ref="C166:E166"/>
    <mergeCell ref="C167:E167"/>
    <mergeCell ref="C169:E169"/>
    <mergeCell ref="C170:E170"/>
    <mergeCell ref="C171:E171"/>
    <mergeCell ref="C158:E158"/>
    <mergeCell ref="C159:E159"/>
    <mergeCell ref="C161:E161"/>
    <mergeCell ref="C162:E162"/>
    <mergeCell ref="C163:E163"/>
    <mergeCell ref="C164:E164"/>
    <mergeCell ref="C179:E179"/>
    <mergeCell ref="C174:E174"/>
    <mergeCell ref="C176:E176"/>
    <mergeCell ref="C177:E177"/>
    <mergeCell ref="C178:E178"/>
    <mergeCell ref="C181:E181"/>
    <mergeCell ref="C183:E183"/>
    <mergeCell ref="C184:E184"/>
    <mergeCell ref="C185:E185"/>
    <mergeCell ref="C186:E186"/>
  </mergeCells>
  <hyperlinks>
    <hyperlink ref="A62" location="'2009-10'!A160" display="Bottom" xr:uid="{00000000-0004-0000-0500-000000000000}"/>
  </hyperlinks>
  <printOptions horizontalCentered="1"/>
  <pageMargins left="0.25" right="0.25" top="0.75" bottom="0.75" header="0.3" footer="0.3"/>
  <pageSetup paperSize="9" scale="7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177"/>
  <sheetViews>
    <sheetView workbookViewId="0">
      <pane xSplit="6" ySplit="4" topLeftCell="G146" activePane="bottomRight" state="frozen"/>
      <selection pane="topRight" activeCell="E1" sqref="E1"/>
      <selection pane="bottomLeft" activeCell="A5" sqref="A5"/>
      <selection pane="bottomRight" activeCell="M172" sqref="M172"/>
    </sheetView>
  </sheetViews>
  <sheetFormatPr defaultRowHeight="12.75" x14ac:dyDescent="0.2"/>
  <cols>
    <col min="1" max="1" width="9.140625" style="169"/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230" customWidth="1"/>
    <col min="8" max="8" width="8.28515625" bestFit="1" customWidth="1"/>
    <col min="9" max="10" width="8.7109375" bestFit="1" customWidth="1"/>
    <col min="11" max="11" width="8.7109375" style="347" customWidth="1"/>
    <col min="12" max="12" width="0.85546875" style="4" customWidth="1"/>
    <col min="13" max="13" width="8.28515625" style="6" bestFit="1" customWidth="1"/>
    <col min="14" max="15" width="8.7109375" bestFit="1" customWidth="1"/>
    <col min="16" max="16" width="0.85546875" style="230" customWidth="1"/>
    <col min="17" max="17" width="8.28515625" style="231" bestFit="1" customWidth="1"/>
    <col min="18" max="19" width="8.28515625" style="347" customWidth="1"/>
    <col min="20" max="20" width="8.7109375" style="347" bestFit="1" customWidth="1"/>
    <col min="21" max="21" width="9" bestFit="1" customWidth="1"/>
    <col min="22" max="22" width="8.140625" bestFit="1" customWidth="1"/>
    <col min="23" max="23" width="1.7109375" customWidth="1"/>
    <col min="24" max="24" width="9" style="418" bestFit="1" customWidth="1"/>
    <col min="27" max="27" width="10.7109375" bestFit="1" customWidth="1"/>
    <col min="29" max="29" width="1.7109375" customWidth="1"/>
    <col min="31" max="31" width="9.5703125" bestFit="1" customWidth="1"/>
    <col min="35" max="35" width="3" bestFit="1" customWidth="1"/>
  </cols>
  <sheetData>
    <row r="1" spans="1:37" s="54" customFormat="1" ht="15.75" x14ac:dyDescent="0.25">
      <c r="A1" s="462"/>
      <c r="B1" s="377"/>
      <c r="C1" s="355" t="s">
        <v>284</v>
      </c>
      <c r="D1" s="355"/>
      <c r="E1" s="355"/>
      <c r="F1" s="355"/>
      <c r="G1" s="355"/>
      <c r="H1" s="355"/>
      <c r="I1" s="355"/>
      <c r="J1" s="356"/>
      <c r="K1" s="402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X1" s="411"/>
    </row>
    <row r="2" spans="1:37" s="318" customFormat="1" ht="12.75" customHeight="1" x14ac:dyDescent="0.2">
      <c r="A2" s="320"/>
      <c r="B2" s="320"/>
      <c r="C2" s="316"/>
      <c r="D2" s="317"/>
      <c r="E2" s="317"/>
      <c r="F2" s="317"/>
      <c r="H2" s="320"/>
      <c r="I2" s="318" t="s">
        <v>263</v>
      </c>
      <c r="K2" s="386"/>
      <c r="L2" s="163"/>
      <c r="M2" s="320"/>
      <c r="N2" s="318" t="s">
        <v>261</v>
      </c>
      <c r="O2" s="319"/>
      <c r="Q2" s="617" t="s">
        <v>262</v>
      </c>
      <c r="R2" s="618"/>
      <c r="S2" s="618"/>
      <c r="T2" s="618"/>
      <c r="U2" s="618"/>
      <c r="V2" s="619"/>
      <c r="X2" s="412"/>
      <c r="Y2" s="620" t="s">
        <v>264</v>
      </c>
      <c r="Z2" s="621"/>
      <c r="AA2" s="621"/>
      <c r="AB2" s="622"/>
      <c r="AD2" s="623" t="s">
        <v>273</v>
      </c>
      <c r="AE2" s="624"/>
      <c r="AF2" s="624"/>
      <c r="AG2" s="624"/>
      <c r="AH2" s="625"/>
    </row>
    <row r="3" spans="1:37" s="6" customFormat="1" ht="33.75" x14ac:dyDescent="0.25">
      <c r="A3" s="155"/>
      <c r="C3" s="156"/>
      <c r="D3" s="157"/>
      <c r="E3" s="51"/>
      <c r="F3" s="158"/>
      <c r="G3" s="180"/>
      <c r="H3" s="359" t="s">
        <v>196</v>
      </c>
      <c r="I3" s="359"/>
      <c r="J3" s="360"/>
      <c r="K3" s="403"/>
      <c r="L3" s="363"/>
      <c r="M3" s="627" t="s">
        <v>220</v>
      </c>
      <c r="N3" s="627"/>
      <c r="O3" s="628"/>
      <c r="P3" s="180"/>
      <c r="Q3" s="629" t="s">
        <v>190</v>
      </c>
      <c r="R3" s="629"/>
      <c r="S3" s="629"/>
      <c r="T3" s="629"/>
      <c r="U3" s="629"/>
      <c r="V3" s="629"/>
      <c r="X3" s="413"/>
      <c r="Y3" s="326" t="s">
        <v>163</v>
      </c>
      <c r="Z3" s="327" t="s">
        <v>265</v>
      </c>
      <c r="AA3" s="328" t="s">
        <v>170</v>
      </c>
      <c r="AB3" s="328" t="s">
        <v>271</v>
      </c>
      <c r="AE3" s="326" t="s">
        <v>163</v>
      </c>
      <c r="AF3" s="327" t="s">
        <v>265</v>
      </c>
      <c r="AG3" s="328" t="s">
        <v>170</v>
      </c>
      <c r="AH3" s="328" t="s">
        <v>271</v>
      </c>
    </row>
    <row r="4" spans="1:37" ht="56.25" x14ac:dyDescent="0.2">
      <c r="A4" s="181" t="s">
        <v>276</v>
      </c>
      <c r="B4" s="458" t="s">
        <v>484</v>
      </c>
      <c r="C4" s="47" t="s">
        <v>169</v>
      </c>
      <c r="D4" s="46" t="s">
        <v>168</v>
      </c>
      <c r="E4" s="45" t="s">
        <v>167</v>
      </c>
      <c r="F4" s="181" t="s">
        <v>166</v>
      </c>
      <c r="G4" s="184"/>
      <c r="H4" s="188" t="s">
        <v>260</v>
      </c>
      <c r="I4" s="189" t="s">
        <v>221</v>
      </c>
      <c r="J4" s="190" t="s">
        <v>222</v>
      </c>
      <c r="K4" s="401"/>
      <c r="L4" s="41"/>
      <c r="M4" s="364" t="s">
        <v>260</v>
      </c>
      <c r="N4" s="182" t="s">
        <v>221</v>
      </c>
      <c r="O4" s="183" t="s">
        <v>222</v>
      </c>
      <c r="P4" s="184"/>
      <c r="Q4" s="185" t="s">
        <v>275</v>
      </c>
      <c r="R4" s="186" t="s">
        <v>221</v>
      </c>
      <c r="S4" s="187" t="s">
        <v>222</v>
      </c>
      <c r="T4" s="185" t="s">
        <v>274</v>
      </c>
      <c r="U4" s="186" t="s">
        <v>221</v>
      </c>
      <c r="V4" s="187" t="s">
        <v>222</v>
      </c>
      <c r="X4" s="414" t="s">
        <v>324</v>
      </c>
      <c r="Y4" s="615" t="s">
        <v>272</v>
      </c>
      <c r="Z4" s="616"/>
      <c r="AA4" s="616"/>
      <c r="AB4" s="616"/>
      <c r="AD4" s="255" t="s">
        <v>289</v>
      </c>
      <c r="AE4" s="613" t="s">
        <v>266</v>
      </c>
      <c r="AF4" s="614"/>
      <c r="AG4" s="614"/>
      <c r="AH4" s="614"/>
      <c r="AI4" s="348" t="s">
        <v>269</v>
      </c>
    </row>
    <row r="5" spans="1:37" x14ac:dyDescent="0.2">
      <c r="A5" s="380" t="s">
        <v>341</v>
      </c>
      <c r="B5" s="456" t="s">
        <v>342</v>
      </c>
      <c r="C5" s="28">
        <v>60</v>
      </c>
      <c r="D5" s="27" t="s">
        <v>158</v>
      </c>
      <c r="E5" s="26" t="s">
        <v>3</v>
      </c>
      <c r="F5" s="25">
        <v>4</v>
      </c>
      <c r="G5" s="192"/>
      <c r="H5" s="195">
        <v>6522.4</v>
      </c>
      <c r="I5" s="196">
        <f>(H5*1000)/Y5/52</f>
        <v>5.5141675487215558</v>
      </c>
      <c r="J5" s="197">
        <f>(H5*1000)/AE5/52</f>
        <v>2.4250951090593795</v>
      </c>
      <c r="K5" s="404"/>
      <c r="L5" s="32"/>
      <c r="M5" s="208">
        <v>5478.3</v>
      </c>
      <c r="N5" s="191">
        <f>(M5*1000)/Z5/52</f>
        <v>4.631464504194974</v>
      </c>
      <c r="O5" s="191">
        <f>(M5*1000)/AF5/52</f>
        <v>2.0368880375260638</v>
      </c>
      <c r="P5" s="192"/>
      <c r="Q5" s="193"/>
      <c r="R5" s="394"/>
      <c r="S5" s="200"/>
      <c r="T5" s="393">
        <v>9584</v>
      </c>
      <c r="U5" s="194">
        <f>(T5*1000)/AB5/52</f>
        <v>8.1025054867759412</v>
      </c>
      <c r="V5" s="200">
        <f>(T5*1000)/AH5/52</f>
        <v>3.5634293396947587</v>
      </c>
      <c r="X5" s="415">
        <v>22747</v>
      </c>
      <c r="Y5" s="329">
        <v>22747</v>
      </c>
      <c r="Z5" s="330">
        <v>22747</v>
      </c>
      <c r="AA5" s="331">
        <v>0</v>
      </c>
      <c r="AB5" s="331">
        <v>22747</v>
      </c>
      <c r="AD5" s="354">
        <v>51722</v>
      </c>
      <c r="AE5" s="24">
        <v>51722</v>
      </c>
      <c r="AF5" s="24">
        <v>51722</v>
      </c>
      <c r="AG5" s="24">
        <v>0</v>
      </c>
      <c r="AH5" s="24">
        <v>51722</v>
      </c>
      <c r="AI5" s="349" t="s">
        <v>270</v>
      </c>
      <c r="AK5" s="419">
        <f t="shared" ref="AK5:AK68" si="0">AA5+AB5</f>
        <v>22747</v>
      </c>
    </row>
    <row r="6" spans="1:37" x14ac:dyDescent="0.2">
      <c r="A6" s="380" t="s">
        <v>343</v>
      </c>
      <c r="B6" s="456" t="s">
        <v>344</v>
      </c>
      <c r="C6" s="28">
        <v>110</v>
      </c>
      <c r="D6" s="27" t="s">
        <v>157</v>
      </c>
      <c r="E6" s="26" t="s">
        <v>3</v>
      </c>
      <c r="F6" s="25">
        <v>4</v>
      </c>
      <c r="G6" s="192"/>
      <c r="H6" s="195">
        <v>4846.88</v>
      </c>
      <c r="I6" s="196">
        <f t="shared" ref="I6:I69" si="1">(H6*1000)/Y6/52</f>
        <v>9.6720173050981391</v>
      </c>
      <c r="J6" s="197">
        <f t="shared" ref="J6:J69" si="2">(H6*1000)/AE6/52</f>
        <v>4.0104604498349108</v>
      </c>
      <c r="K6" s="404"/>
      <c r="L6" s="32"/>
      <c r="M6" s="208">
        <v>1720.38</v>
      </c>
      <c r="N6" s="191">
        <f t="shared" ref="N6:N69" si="3">(M6*1000)/Z6/52</f>
        <v>3.4330425204141091</v>
      </c>
      <c r="O6" s="191">
        <f t="shared" ref="O6:O69" si="4">(M6*1000)/AF6/52</f>
        <v>1.4234963417057949</v>
      </c>
      <c r="P6" s="192"/>
      <c r="Q6" s="198"/>
      <c r="R6" s="394"/>
      <c r="S6" s="200"/>
      <c r="T6" s="393">
        <v>2015.5</v>
      </c>
      <c r="U6" s="194">
        <f t="shared" ref="U6:U68" si="5">(T6*1000)/AB6/52</f>
        <v>4.0340981874079294</v>
      </c>
      <c r="V6" s="200">
        <f t="shared" ref="V6:V68" si="6">(T6*1000)/AH6/52</f>
        <v>1.6727214934595325</v>
      </c>
      <c r="X6" s="415">
        <v>10498</v>
      </c>
      <c r="Y6" s="332">
        <v>9637</v>
      </c>
      <c r="Z6" s="333">
        <v>9637</v>
      </c>
      <c r="AA6" s="334">
        <v>0</v>
      </c>
      <c r="AB6" s="334">
        <v>9608</v>
      </c>
      <c r="AD6" s="354">
        <v>25318</v>
      </c>
      <c r="AE6" s="24">
        <v>23241.528481615547</v>
      </c>
      <c r="AF6" s="24">
        <v>23241.528481615547</v>
      </c>
      <c r="AG6" s="24">
        <v>0</v>
      </c>
      <c r="AH6" s="24">
        <v>23171.589255096209</v>
      </c>
      <c r="AI6" s="349" t="s">
        <v>270</v>
      </c>
      <c r="AK6" s="419">
        <f t="shared" si="0"/>
        <v>9608</v>
      </c>
    </row>
    <row r="7" spans="1:37" x14ac:dyDescent="0.2">
      <c r="A7" s="380" t="s">
        <v>345</v>
      </c>
      <c r="B7" s="456" t="s">
        <v>346</v>
      </c>
      <c r="C7" s="28">
        <v>150</v>
      </c>
      <c r="D7" s="27" t="s">
        <v>156</v>
      </c>
      <c r="E7" s="26" t="s">
        <v>8</v>
      </c>
      <c r="F7" s="25">
        <v>2</v>
      </c>
      <c r="G7" s="192"/>
      <c r="H7" s="195">
        <v>10063</v>
      </c>
      <c r="I7" s="196">
        <f t="shared" si="1"/>
        <v>11.995985046443762</v>
      </c>
      <c r="J7" s="197">
        <f t="shared" si="2"/>
        <v>4.4418003005377305</v>
      </c>
      <c r="K7" s="404"/>
      <c r="L7" s="32"/>
      <c r="M7" s="208">
        <v>3506.57</v>
      </c>
      <c r="N7" s="191">
        <f t="shared" si="3"/>
        <v>4.388237031400954</v>
      </c>
      <c r="O7" s="191">
        <f t="shared" si="4"/>
        <v>1.6248496884118664</v>
      </c>
      <c r="P7" s="192"/>
      <c r="Q7" s="198">
        <v>1808</v>
      </c>
      <c r="R7" s="394">
        <f t="shared" ref="R7:R69" si="7">(Q7*1000)/AA7/52</f>
        <v>4.6532696425630045</v>
      </c>
      <c r="S7" s="200">
        <f t="shared" ref="S7:S69" si="8">(Q7*1000)/AG7/52</f>
        <v>1.72298434991354</v>
      </c>
      <c r="T7" s="393"/>
      <c r="U7" s="194"/>
      <c r="V7" s="200"/>
      <c r="X7" s="415">
        <v>16492</v>
      </c>
      <c r="Y7" s="332">
        <v>16132</v>
      </c>
      <c r="Z7" s="333">
        <v>15367</v>
      </c>
      <c r="AA7" s="334">
        <v>7472</v>
      </c>
      <c r="AB7" s="334">
        <v>0</v>
      </c>
      <c r="AD7" s="354">
        <v>44540</v>
      </c>
      <c r="AE7" s="24">
        <v>43567.74678632064</v>
      </c>
      <c r="AF7" s="24">
        <v>41501.708707252001</v>
      </c>
      <c r="AG7" s="24">
        <v>20179.655590589377</v>
      </c>
      <c r="AH7" s="24">
        <v>0</v>
      </c>
      <c r="AI7" s="349"/>
      <c r="AK7" s="419">
        <f t="shared" si="0"/>
        <v>7472</v>
      </c>
    </row>
    <row r="8" spans="1:37" x14ac:dyDescent="0.2">
      <c r="A8" s="380" t="s">
        <v>347</v>
      </c>
      <c r="B8" s="456" t="s">
        <v>348</v>
      </c>
      <c r="C8" s="28">
        <v>200</v>
      </c>
      <c r="D8" s="27" t="s">
        <v>155</v>
      </c>
      <c r="E8" s="26" t="s">
        <v>8</v>
      </c>
      <c r="F8" s="25">
        <v>2</v>
      </c>
      <c r="G8" s="192"/>
      <c r="H8" s="195">
        <v>24783</v>
      </c>
      <c r="I8" s="196">
        <f t="shared" si="1"/>
        <v>17.984760522496369</v>
      </c>
      <c r="J8" s="197">
        <f t="shared" si="2"/>
        <v>5.4122367259014279</v>
      </c>
      <c r="K8" s="404"/>
      <c r="L8" s="32"/>
      <c r="M8" s="208">
        <v>4150.8999999999996</v>
      </c>
      <c r="N8" s="191">
        <f t="shared" si="3"/>
        <v>3.0122641509433956</v>
      </c>
      <c r="O8" s="191">
        <f t="shared" si="4"/>
        <v>0.90649450936304055</v>
      </c>
      <c r="P8" s="199"/>
      <c r="Q8" s="198">
        <v>2864.5</v>
      </c>
      <c r="R8" s="394">
        <f t="shared" si="7"/>
        <v>4.6194162231898082</v>
      </c>
      <c r="S8" s="200">
        <f t="shared" si="8"/>
        <v>1.3901421764331858</v>
      </c>
      <c r="T8" s="393"/>
      <c r="U8" s="194"/>
      <c r="V8" s="200"/>
      <c r="X8" s="415">
        <v>26500</v>
      </c>
      <c r="Y8" s="332">
        <v>26500</v>
      </c>
      <c r="Z8" s="333">
        <v>26500</v>
      </c>
      <c r="AA8" s="334">
        <v>11925</v>
      </c>
      <c r="AB8" s="334">
        <v>0</v>
      </c>
      <c r="AD8" s="354">
        <v>88059</v>
      </c>
      <c r="AE8" s="24">
        <v>88059</v>
      </c>
      <c r="AF8" s="24">
        <v>88059</v>
      </c>
      <c r="AG8" s="24">
        <v>39626.550000000003</v>
      </c>
      <c r="AH8" s="24">
        <v>0</v>
      </c>
      <c r="AI8" s="349"/>
      <c r="AK8" s="419">
        <f t="shared" si="0"/>
        <v>11925</v>
      </c>
    </row>
    <row r="9" spans="1:37" x14ac:dyDescent="0.2">
      <c r="A9" s="380" t="s">
        <v>349</v>
      </c>
      <c r="B9" s="456" t="s">
        <v>350</v>
      </c>
      <c r="C9" s="28">
        <v>250</v>
      </c>
      <c r="D9" s="27" t="s">
        <v>154</v>
      </c>
      <c r="E9" s="26" t="s">
        <v>11</v>
      </c>
      <c r="F9" s="25">
        <v>4</v>
      </c>
      <c r="G9" s="192"/>
      <c r="H9" s="195">
        <v>7863</v>
      </c>
      <c r="I9" s="196">
        <f t="shared" si="1"/>
        <v>8.6189887403977696</v>
      </c>
      <c r="J9" s="197">
        <f t="shared" si="2"/>
        <v>3.913245079107154</v>
      </c>
      <c r="K9" s="404"/>
      <c r="L9" s="32"/>
      <c r="M9" s="208">
        <v>4942</v>
      </c>
      <c r="N9" s="191">
        <f t="shared" si="3"/>
        <v>5.4236410168613549</v>
      </c>
      <c r="O9" s="191">
        <f t="shared" si="4"/>
        <v>2.4624740975235251</v>
      </c>
      <c r="P9" s="199"/>
      <c r="Q9" s="198"/>
      <c r="R9" s="394"/>
      <c r="S9" s="200"/>
      <c r="T9" s="393">
        <v>6686</v>
      </c>
      <c r="U9" s="194">
        <f t="shared" si="5"/>
        <v>8.6835228660041253</v>
      </c>
      <c r="V9" s="200">
        <f t="shared" si="6"/>
        <v>3.9425452507479282</v>
      </c>
      <c r="X9" s="415">
        <v>18991</v>
      </c>
      <c r="Y9" s="332">
        <v>17544</v>
      </c>
      <c r="Z9" s="333">
        <v>17523</v>
      </c>
      <c r="AA9" s="334">
        <v>0</v>
      </c>
      <c r="AB9" s="334">
        <v>14807</v>
      </c>
      <c r="AD9" s="354">
        <v>41828</v>
      </c>
      <c r="AE9" s="24">
        <v>38640.957927439311</v>
      </c>
      <c r="AF9" s="24">
        <v>38594.705070823024</v>
      </c>
      <c r="AG9" s="24">
        <v>0</v>
      </c>
      <c r="AH9" s="24">
        <v>32612.668948449267</v>
      </c>
      <c r="AI9" s="349" t="s">
        <v>270</v>
      </c>
      <c r="AK9" s="419">
        <f t="shared" si="0"/>
        <v>14807</v>
      </c>
    </row>
    <row r="10" spans="1:37" x14ac:dyDescent="0.2">
      <c r="A10" s="380" t="s">
        <v>341</v>
      </c>
      <c r="B10" s="456" t="s">
        <v>351</v>
      </c>
      <c r="C10" s="28">
        <v>300</v>
      </c>
      <c r="D10" s="27" t="s">
        <v>153</v>
      </c>
      <c r="E10" s="26" t="s">
        <v>3</v>
      </c>
      <c r="F10" s="25">
        <v>9</v>
      </c>
      <c r="G10" s="192"/>
      <c r="H10" s="195">
        <v>560</v>
      </c>
      <c r="I10" s="196">
        <f t="shared" si="1"/>
        <v>14.978067829250026</v>
      </c>
      <c r="J10" s="197">
        <f t="shared" si="2"/>
        <v>10.123491757424565</v>
      </c>
      <c r="K10" s="404"/>
      <c r="L10" s="32"/>
      <c r="M10" s="365"/>
      <c r="N10" s="191"/>
      <c r="O10" s="191"/>
      <c r="P10" s="199"/>
      <c r="Q10" s="198"/>
      <c r="R10" s="394"/>
      <c r="S10" s="200"/>
      <c r="T10" s="393"/>
      <c r="U10" s="194"/>
      <c r="V10" s="200"/>
      <c r="X10" s="415">
        <v>1637</v>
      </c>
      <c r="Y10" s="332">
        <v>719</v>
      </c>
      <c r="Z10" s="333">
        <v>0</v>
      </c>
      <c r="AA10" s="334">
        <v>0</v>
      </c>
      <c r="AB10" s="334">
        <v>0</v>
      </c>
      <c r="AD10" s="354">
        <v>2422</v>
      </c>
      <c r="AE10" s="24">
        <v>1063.7861942577886</v>
      </c>
      <c r="AF10" s="24">
        <v>0</v>
      </c>
      <c r="AG10" s="24">
        <v>0</v>
      </c>
      <c r="AH10" s="24">
        <v>0</v>
      </c>
      <c r="AI10" s="349"/>
      <c r="AK10" s="419">
        <f t="shared" si="0"/>
        <v>0</v>
      </c>
    </row>
    <row r="11" spans="1:37" x14ac:dyDescent="0.2">
      <c r="A11" s="380" t="s">
        <v>345</v>
      </c>
      <c r="B11" s="456" t="s">
        <v>352</v>
      </c>
      <c r="C11" s="28">
        <v>350</v>
      </c>
      <c r="D11" s="27" t="s">
        <v>152</v>
      </c>
      <c r="E11" s="26" t="s">
        <v>8</v>
      </c>
      <c r="F11" s="25">
        <v>3</v>
      </c>
      <c r="G11" s="192"/>
      <c r="H11" s="195">
        <v>45172.98</v>
      </c>
      <c r="I11" s="196">
        <f t="shared" si="1"/>
        <v>13.063718515536616</v>
      </c>
      <c r="J11" s="197">
        <f t="shared" si="2"/>
        <v>4.2751112383054979</v>
      </c>
      <c r="K11" s="404"/>
      <c r="L11" s="32"/>
      <c r="M11" s="208">
        <v>15791.59</v>
      </c>
      <c r="N11" s="191">
        <f t="shared" si="3"/>
        <v>4.5668204017703253</v>
      </c>
      <c r="O11" s="191">
        <f t="shared" si="4"/>
        <v>1.494495246488337</v>
      </c>
      <c r="P11" s="199"/>
      <c r="Q11" s="198">
        <v>21211.25</v>
      </c>
      <c r="R11" s="394">
        <f t="shared" si="7"/>
        <v>7.6345927089437176</v>
      </c>
      <c r="S11" s="200">
        <f t="shared" si="8"/>
        <v>2.4984259306470373</v>
      </c>
      <c r="T11" s="393"/>
      <c r="U11" s="194"/>
      <c r="V11" s="200"/>
      <c r="X11" s="415">
        <v>66498</v>
      </c>
      <c r="Y11" s="332">
        <v>66498</v>
      </c>
      <c r="Z11" s="333">
        <v>66498</v>
      </c>
      <c r="AA11" s="334">
        <v>53429</v>
      </c>
      <c r="AB11" s="334">
        <v>0</v>
      </c>
      <c r="AD11" s="354">
        <v>203202</v>
      </c>
      <c r="AE11" s="24">
        <v>203202</v>
      </c>
      <c r="AF11" s="24">
        <v>203202</v>
      </c>
      <c r="AG11" s="24">
        <v>163266.25850401516</v>
      </c>
      <c r="AH11" s="24">
        <v>0</v>
      </c>
      <c r="AI11" s="349"/>
      <c r="AK11" s="419">
        <f t="shared" si="0"/>
        <v>53429</v>
      </c>
    </row>
    <row r="12" spans="1:37" x14ac:dyDescent="0.2">
      <c r="A12" s="380" t="s">
        <v>353</v>
      </c>
      <c r="B12" s="456" t="s">
        <v>354</v>
      </c>
      <c r="C12" s="28">
        <v>470</v>
      </c>
      <c r="D12" s="27" t="s">
        <v>151</v>
      </c>
      <c r="E12" s="26" t="s">
        <v>3</v>
      </c>
      <c r="F12" s="25">
        <v>4</v>
      </c>
      <c r="G12" s="192"/>
      <c r="H12" s="195">
        <v>12231.65</v>
      </c>
      <c r="I12" s="196">
        <f t="shared" si="1"/>
        <v>16.257104047379809</v>
      </c>
      <c r="J12" s="197">
        <f t="shared" si="2"/>
        <v>6.379116553459089</v>
      </c>
      <c r="K12" s="404"/>
      <c r="L12" s="32"/>
      <c r="M12" s="208">
        <v>2690.43</v>
      </c>
      <c r="N12" s="191">
        <f t="shared" si="3"/>
        <v>3.5830359045386748</v>
      </c>
      <c r="O12" s="191">
        <f t="shared" si="4"/>
        <v>1.4059455843837552</v>
      </c>
      <c r="P12" s="199"/>
      <c r="Q12" s="198"/>
      <c r="R12" s="394"/>
      <c r="S12" s="200"/>
      <c r="T12" s="393">
        <v>677.77</v>
      </c>
      <c r="U12" s="194">
        <f t="shared" si="5"/>
        <v>1.0078903852102121</v>
      </c>
      <c r="V12" s="200">
        <f t="shared" si="6"/>
        <v>0.39548558104990228</v>
      </c>
      <c r="X12" s="415">
        <v>16571</v>
      </c>
      <c r="Y12" s="332">
        <v>14469</v>
      </c>
      <c r="Z12" s="333">
        <v>14440</v>
      </c>
      <c r="AA12" s="334">
        <v>0</v>
      </c>
      <c r="AB12" s="334">
        <v>12932</v>
      </c>
      <c r="AD12" s="354">
        <v>42231</v>
      </c>
      <c r="AE12" s="24">
        <v>36874.077545108928</v>
      </c>
      <c r="AF12" s="24">
        <v>36800.171383742687</v>
      </c>
      <c r="AG12" s="24">
        <v>0</v>
      </c>
      <c r="AH12" s="24">
        <v>32957.050992698089</v>
      </c>
      <c r="AI12" s="349" t="s">
        <v>270</v>
      </c>
      <c r="AK12" s="419">
        <f t="shared" si="0"/>
        <v>12932</v>
      </c>
    </row>
    <row r="13" spans="1:37" x14ac:dyDescent="0.2">
      <c r="A13" s="380" t="s">
        <v>347</v>
      </c>
      <c r="B13" s="456" t="s">
        <v>355</v>
      </c>
      <c r="C13" s="28">
        <v>500</v>
      </c>
      <c r="D13" s="27" t="s">
        <v>205</v>
      </c>
      <c r="E13" s="26" t="s">
        <v>8</v>
      </c>
      <c r="F13" s="25">
        <v>7</v>
      </c>
      <c r="G13" s="199"/>
      <c r="H13" s="195">
        <v>43473</v>
      </c>
      <c r="I13" s="196">
        <f t="shared" si="1"/>
        <v>13.418818509345298</v>
      </c>
      <c r="J13" s="197">
        <f t="shared" si="2"/>
        <v>4.5619654956184466</v>
      </c>
      <c r="K13" s="404"/>
      <c r="L13" s="32"/>
      <c r="M13" s="208">
        <v>16531</v>
      </c>
      <c r="N13" s="191">
        <f t="shared" si="3"/>
        <v>5.1026266597195296</v>
      </c>
      <c r="O13" s="191">
        <f t="shared" si="4"/>
        <v>1.7347284891327612</v>
      </c>
      <c r="P13" s="199"/>
      <c r="Q13" s="198">
        <v>21342</v>
      </c>
      <c r="R13" s="394">
        <f t="shared" si="7"/>
        <v>7.1346906027479697</v>
      </c>
      <c r="S13" s="200">
        <f t="shared" si="8"/>
        <v>2.425564689542659</v>
      </c>
      <c r="T13" s="393"/>
      <c r="U13" s="194"/>
      <c r="V13" s="200"/>
      <c r="X13" s="415">
        <v>65352</v>
      </c>
      <c r="Y13" s="332">
        <v>62302</v>
      </c>
      <c r="Z13" s="333">
        <v>62302</v>
      </c>
      <c r="AA13" s="334">
        <v>57525</v>
      </c>
      <c r="AB13" s="334">
        <v>0</v>
      </c>
      <c r="AD13" s="354">
        <v>192230</v>
      </c>
      <c r="AE13" s="24">
        <v>183258.56071734606</v>
      </c>
      <c r="AF13" s="24">
        <v>183258.56071734606</v>
      </c>
      <c r="AG13" s="24">
        <v>169207.22778185824</v>
      </c>
      <c r="AH13" s="24">
        <v>0</v>
      </c>
      <c r="AI13" s="349"/>
      <c r="AK13" s="419">
        <f t="shared" si="0"/>
        <v>57525</v>
      </c>
    </row>
    <row r="14" spans="1:37" x14ac:dyDescent="0.2">
      <c r="A14" s="380" t="s">
        <v>356</v>
      </c>
      <c r="B14" s="456" t="s">
        <v>357</v>
      </c>
      <c r="C14" s="28">
        <v>550</v>
      </c>
      <c r="D14" s="27" t="s">
        <v>149</v>
      </c>
      <c r="E14" s="26" t="s">
        <v>3</v>
      </c>
      <c r="F14" s="25">
        <v>4</v>
      </c>
      <c r="G14" s="192"/>
      <c r="H14" s="195">
        <v>7150</v>
      </c>
      <c r="I14" s="196">
        <f t="shared" si="1"/>
        <v>8.5276606301165963</v>
      </c>
      <c r="J14" s="197">
        <f t="shared" si="2"/>
        <v>4.1508499568967832</v>
      </c>
      <c r="K14" s="404"/>
      <c r="L14" s="32"/>
      <c r="M14" s="208">
        <v>4319</v>
      </c>
      <c r="N14" s="191">
        <f t="shared" si="3"/>
        <v>5.1511840925137875</v>
      </c>
      <c r="O14" s="191">
        <f t="shared" si="4"/>
        <v>2.5073455893478611</v>
      </c>
      <c r="P14" s="199"/>
      <c r="Q14" s="198">
        <v>1925.62</v>
      </c>
      <c r="R14" s="394">
        <f t="shared" si="7"/>
        <v>3.1529292333890035</v>
      </c>
      <c r="S14" s="200">
        <f t="shared" si="8"/>
        <v>1.5346924250587131</v>
      </c>
      <c r="T14" s="393"/>
      <c r="U14" s="194"/>
      <c r="V14" s="200"/>
      <c r="X14" s="415">
        <v>16294</v>
      </c>
      <c r="Y14" s="332">
        <v>16124</v>
      </c>
      <c r="Z14" s="333">
        <v>16124</v>
      </c>
      <c r="AA14" s="334">
        <v>11745</v>
      </c>
      <c r="AB14" s="334">
        <v>0</v>
      </c>
      <c r="AD14" s="354">
        <v>33475</v>
      </c>
      <c r="AE14" s="24">
        <v>33125.745673253958</v>
      </c>
      <c r="AF14" s="24">
        <v>33125.745673253958</v>
      </c>
      <c r="AG14" s="24">
        <v>24129.365103719159</v>
      </c>
      <c r="AH14" s="24">
        <v>0</v>
      </c>
      <c r="AI14" s="349"/>
      <c r="AK14" s="419">
        <f t="shared" si="0"/>
        <v>11745</v>
      </c>
    </row>
    <row r="15" spans="1:37" x14ac:dyDescent="0.2">
      <c r="A15" s="380" t="s">
        <v>358</v>
      </c>
      <c r="B15" s="456" t="s">
        <v>359</v>
      </c>
      <c r="C15" s="28">
        <v>600</v>
      </c>
      <c r="D15" s="27" t="s">
        <v>148</v>
      </c>
      <c r="E15" s="26" t="s">
        <v>11</v>
      </c>
      <c r="F15" s="25">
        <v>11</v>
      </c>
      <c r="G15" s="192"/>
      <c r="H15" s="195">
        <v>1620.12</v>
      </c>
      <c r="I15" s="196">
        <f t="shared" si="1"/>
        <v>7.1987416465235317</v>
      </c>
      <c r="J15" s="197">
        <f t="shared" si="2"/>
        <v>3.3658682118218786</v>
      </c>
      <c r="K15" s="404"/>
      <c r="L15" s="32"/>
      <c r="M15" s="208">
        <v>1267.7</v>
      </c>
      <c r="N15" s="191">
        <f t="shared" si="3"/>
        <v>5.632820275842457</v>
      </c>
      <c r="O15" s="191">
        <f t="shared" si="4"/>
        <v>2.6337006716333327</v>
      </c>
      <c r="P15" s="199"/>
      <c r="Q15" s="198"/>
      <c r="R15" s="394"/>
      <c r="S15" s="200"/>
      <c r="T15" s="393">
        <v>1683.38</v>
      </c>
      <c r="U15" s="194">
        <f t="shared" si="5"/>
        <v>7.5531246634839722</v>
      </c>
      <c r="V15" s="200">
        <f t="shared" si="6"/>
        <v>3.5315647446558804</v>
      </c>
      <c r="X15" s="415">
        <v>6083</v>
      </c>
      <c r="Y15" s="332">
        <v>4328</v>
      </c>
      <c r="Z15" s="333">
        <v>4328</v>
      </c>
      <c r="AA15" s="334">
        <v>0</v>
      </c>
      <c r="AB15" s="334">
        <v>4286</v>
      </c>
      <c r="AD15" s="354">
        <v>13010</v>
      </c>
      <c r="AE15" s="24">
        <v>9256.4984382705916</v>
      </c>
      <c r="AF15" s="24">
        <v>9256.4984382705916</v>
      </c>
      <c r="AG15" s="24">
        <v>0</v>
      </c>
      <c r="AH15" s="24">
        <v>9166.6710504685198</v>
      </c>
      <c r="AI15" s="349" t="s">
        <v>270</v>
      </c>
      <c r="AK15" s="419">
        <f t="shared" si="0"/>
        <v>4286</v>
      </c>
    </row>
    <row r="16" spans="1:37" x14ac:dyDescent="0.2">
      <c r="A16" s="380" t="s">
        <v>341</v>
      </c>
      <c r="B16" s="456" t="s">
        <v>360</v>
      </c>
      <c r="C16" s="28">
        <v>650</v>
      </c>
      <c r="D16" s="27" t="s">
        <v>147</v>
      </c>
      <c r="E16" s="26" t="s">
        <v>3</v>
      </c>
      <c r="F16" s="25">
        <v>10</v>
      </c>
      <c r="G16" s="192"/>
      <c r="H16" s="195">
        <v>1210</v>
      </c>
      <c r="I16" s="196">
        <f t="shared" si="1"/>
        <v>7.2489815480469693</v>
      </c>
      <c r="J16" s="197">
        <f t="shared" si="2"/>
        <v>3.5745334392104229</v>
      </c>
      <c r="K16" s="404"/>
      <c r="L16" s="32"/>
      <c r="M16" s="208">
        <v>725</v>
      </c>
      <c r="N16" s="191">
        <f t="shared" si="3"/>
        <v>4.3433980349868202</v>
      </c>
      <c r="O16" s="191">
        <f t="shared" si="4"/>
        <v>2.1417659036591377</v>
      </c>
      <c r="P16" s="199"/>
      <c r="Q16" s="198"/>
      <c r="R16" s="394"/>
      <c r="S16" s="200"/>
      <c r="T16" s="393"/>
      <c r="U16" s="194"/>
      <c r="V16" s="200"/>
      <c r="X16" s="415">
        <v>4150</v>
      </c>
      <c r="Y16" s="332">
        <v>3210</v>
      </c>
      <c r="Z16" s="333">
        <v>3210</v>
      </c>
      <c r="AA16" s="334">
        <v>0</v>
      </c>
      <c r="AB16" s="334">
        <v>0</v>
      </c>
      <c r="AD16" s="354">
        <v>8416</v>
      </c>
      <c r="AE16" s="24">
        <v>6509.7253012048195</v>
      </c>
      <c r="AF16" s="24">
        <v>6509.7253012048195</v>
      </c>
      <c r="AG16" s="24">
        <v>0</v>
      </c>
      <c r="AH16" s="24">
        <v>0</v>
      </c>
      <c r="AI16" s="349"/>
      <c r="AK16" s="419">
        <f t="shared" si="0"/>
        <v>0</v>
      </c>
    </row>
    <row r="17" spans="1:37" x14ac:dyDescent="0.2">
      <c r="A17" s="380" t="s">
        <v>347</v>
      </c>
      <c r="B17" s="456" t="s">
        <v>361</v>
      </c>
      <c r="C17" s="28">
        <v>750</v>
      </c>
      <c r="D17" s="27" t="s">
        <v>146</v>
      </c>
      <c r="E17" s="26" t="s">
        <v>8</v>
      </c>
      <c r="F17" s="25">
        <v>3</v>
      </c>
      <c r="G17" s="192"/>
      <c r="H17" s="195">
        <v>104000</v>
      </c>
      <c r="I17" s="196">
        <f t="shared" si="1"/>
        <v>18.443038675052101</v>
      </c>
      <c r="J17" s="197">
        <f t="shared" si="2"/>
        <v>5.9188953216745261</v>
      </c>
      <c r="K17" s="404"/>
      <c r="L17" s="32"/>
      <c r="M17" s="208">
        <v>23689</v>
      </c>
      <c r="N17" s="191">
        <f t="shared" si="3"/>
        <v>4.200934068974127</v>
      </c>
      <c r="O17" s="191">
        <f t="shared" si="4"/>
        <v>1.3481991468764216</v>
      </c>
      <c r="P17" s="199"/>
      <c r="Q17" s="198"/>
      <c r="R17" s="394"/>
      <c r="S17" s="200"/>
      <c r="T17" s="393"/>
      <c r="U17" s="194"/>
      <c r="V17" s="200"/>
      <c r="X17" s="415">
        <v>108900</v>
      </c>
      <c r="Y17" s="332">
        <v>108442</v>
      </c>
      <c r="Z17" s="333">
        <v>108442</v>
      </c>
      <c r="AA17" s="334">
        <v>0</v>
      </c>
      <c r="AB17" s="334">
        <v>0</v>
      </c>
      <c r="AD17" s="354">
        <v>339328</v>
      </c>
      <c r="AE17" s="24">
        <v>337900.89050505054</v>
      </c>
      <c r="AF17" s="24">
        <v>337900.89050505054</v>
      </c>
      <c r="AG17" s="24">
        <v>0</v>
      </c>
      <c r="AH17" s="24">
        <v>0</v>
      </c>
      <c r="AI17" s="349"/>
      <c r="AK17" s="419">
        <f t="shared" si="0"/>
        <v>0</v>
      </c>
    </row>
    <row r="18" spans="1:37" x14ac:dyDescent="0.2">
      <c r="A18" s="380" t="s">
        <v>362</v>
      </c>
      <c r="B18" s="456" t="s">
        <v>363</v>
      </c>
      <c r="C18" s="28">
        <v>800</v>
      </c>
      <c r="D18" s="27" t="s">
        <v>145</v>
      </c>
      <c r="E18" s="26" t="s">
        <v>3</v>
      </c>
      <c r="F18" s="25">
        <v>10</v>
      </c>
      <c r="G18" s="199"/>
      <c r="H18" s="195">
        <v>734</v>
      </c>
      <c r="I18" s="196">
        <f t="shared" si="1"/>
        <v>7.8989281563428184</v>
      </c>
      <c r="J18" s="197">
        <f t="shared" si="2"/>
        <v>4.9310308343002651</v>
      </c>
      <c r="K18" s="404"/>
      <c r="L18" s="32"/>
      <c r="M18" s="365"/>
      <c r="N18" s="191"/>
      <c r="O18" s="191"/>
      <c r="P18" s="199"/>
      <c r="Q18" s="198"/>
      <c r="R18" s="394"/>
      <c r="S18" s="200"/>
      <c r="T18" s="393"/>
      <c r="U18" s="194"/>
      <c r="V18" s="200"/>
      <c r="X18" s="415">
        <v>3720</v>
      </c>
      <c r="Y18" s="332">
        <v>1787</v>
      </c>
      <c r="Z18" s="333">
        <v>0</v>
      </c>
      <c r="AA18" s="334">
        <v>0</v>
      </c>
      <c r="AB18" s="334">
        <v>0</v>
      </c>
      <c r="AD18" s="354">
        <v>5959</v>
      </c>
      <c r="AE18" s="24">
        <v>2862.5626344086022</v>
      </c>
      <c r="AF18" s="24">
        <v>0</v>
      </c>
      <c r="AG18" s="24">
        <v>0</v>
      </c>
      <c r="AH18" s="24">
        <v>0</v>
      </c>
      <c r="AI18" s="349"/>
      <c r="AK18" s="419">
        <f t="shared" si="0"/>
        <v>0</v>
      </c>
    </row>
    <row r="19" spans="1:37" x14ac:dyDescent="0.2">
      <c r="A19" s="380" t="s">
        <v>353</v>
      </c>
      <c r="B19" s="456" t="s">
        <v>364</v>
      </c>
      <c r="C19" s="28">
        <v>850</v>
      </c>
      <c r="D19" s="27" t="s">
        <v>144</v>
      </c>
      <c r="E19" s="26" t="s">
        <v>3</v>
      </c>
      <c r="F19" s="25">
        <v>10</v>
      </c>
      <c r="G19" s="192"/>
      <c r="H19" s="195">
        <v>1380</v>
      </c>
      <c r="I19" s="196">
        <f t="shared" si="1"/>
        <v>10.709629353697151</v>
      </c>
      <c r="J19" s="197">
        <f t="shared" si="2"/>
        <v>4.2461213399617694</v>
      </c>
      <c r="K19" s="404"/>
      <c r="L19" s="32"/>
      <c r="M19" s="208">
        <v>504</v>
      </c>
      <c r="N19" s="191">
        <f t="shared" si="3"/>
        <v>4.6530521806565979</v>
      </c>
      <c r="O19" s="191">
        <f t="shared" si="4"/>
        <v>1.844828005501518</v>
      </c>
      <c r="P19" s="199"/>
      <c r="Q19" s="198"/>
      <c r="R19" s="394"/>
      <c r="S19" s="200"/>
      <c r="T19" s="393"/>
      <c r="U19" s="194"/>
      <c r="V19" s="200"/>
      <c r="X19" s="415">
        <v>2926</v>
      </c>
      <c r="Y19" s="332">
        <v>2478</v>
      </c>
      <c r="Z19" s="333">
        <v>2083</v>
      </c>
      <c r="AA19" s="334">
        <v>0</v>
      </c>
      <c r="AB19" s="334">
        <v>0</v>
      </c>
      <c r="AD19" s="354">
        <v>7380</v>
      </c>
      <c r="AE19" s="24">
        <v>6250.0478468899519</v>
      </c>
      <c r="AF19" s="24">
        <v>5253.7730690362268</v>
      </c>
      <c r="AG19" s="24">
        <v>0</v>
      </c>
      <c r="AH19" s="24">
        <v>0</v>
      </c>
      <c r="AI19" s="349"/>
      <c r="AK19" s="419">
        <f t="shared" si="0"/>
        <v>0</v>
      </c>
    </row>
    <row r="20" spans="1:37" x14ac:dyDescent="0.2">
      <c r="A20" s="381" t="s">
        <v>365</v>
      </c>
      <c r="B20" s="456" t="s">
        <v>366</v>
      </c>
      <c r="C20" s="28">
        <v>900</v>
      </c>
      <c r="D20" s="27" t="s">
        <v>143</v>
      </c>
      <c r="E20" s="26" t="s">
        <v>11</v>
      </c>
      <c r="F20" s="25">
        <v>7</v>
      </c>
      <c r="G20" s="192"/>
      <c r="H20" s="195">
        <v>23948.06</v>
      </c>
      <c r="I20" s="196">
        <f t="shared" si="1"/>
        <v>14.062278332354669</v>
      </c>
      <c r="J20" s="197">
        <f t="shared" si="2"/>
        <v>6.1665624135979682</v>
      </c>
      <c r="K20" s="404"/>
      <c r="L20" s="32"/>
      <c r="M20" s="208">
        <v>9051.91</v>
      </c>
      <c r="N20" s="191">
        <f t="shared" si="3"/>
        <v>5.3081414986794027</v>
      </c>
      <c r="O20" s="191">
        <f t="shared" si="4"/>
        <v>2.3277156857650527</v>
      </c>
      <c r="P20" s="199"/>
      <c r="Q20" s="198"/>
      <c r="R20" s="394"/>
      <c r="S20" s="200"/>
      <c r="T20" s="393"/>
      <c r="U20" s="194"/>
      <c r="V20" s="200"/>
      <c r="X20" s="415">
        <v>34999</v>
      </c>
      <c r="Y20" s="332">
        <v>32750</v>
      </c>
      <c r="Z20" s="333">
        <v>32794</v>
      </c>
      <c r="AA20" s="334">
        <v>0</v>
      </c>
      <c r="AB20" s="334">
        <v>0</v>
      </c>
      <c r="AD20" s="354">
        <v>79812</v>
      </c>
      <c r="AE20" s="24">
        <v>74683.362381782339</v>
      </c>
      <c r="AF20" s="24">
        <v>74783.700334295267</v>
      </c>
      <c r="AG20" s="24">
        <v>0</v>
      </c>
      <c r="AH20" s="24">
        <v>0</v>
      </c>
      <c r="AI20" s="349"/>
      <c r="AK20" s="419">
        <f t="shared" si="0"/>
        <v>0</v>
      </c>
    </row>
    <row r="21" spans="1:37" x14ac:dyDescent="0.2">
      <c r="A21" s="380" t="s">
        <v>353</v>
      </c>
      <c r="B21" s="456" t="s">
        <v>367</v>
      </c>
      <c r="C21" s="28">
        <v>950</v>
      </c>
      <c r="D21" s="27" t="s">
        <v>142</v>
      </c>
      <c r="E21" s="26" t="s">
        <v>3</v>
      </c>
      <c r="F21" s="25">
        <v>9</v>
      </c>
      <c r="G21" s="192"/>
      <c r="H21" s="195">
        <v>985</v>
      </c>
      <c r="I21" s="196">
        <f t="shared" si="1"/>
        <v>11.295353424154856</v>
      </c>
      <c r="J21" s="197">
        <f t="shared" si="2"/>
        <v>7.3148398604938762</v>
      </c>
      <c r="K21" s="404"/>
      <c r="L21" s="32"/>
      <c r="M21" s="365">
        <v>165</v>
      </c>
      <c r="N21" s="191">
        <f t="shared" si="3"/>
        <v>1.8921150405944682</v>
      </c>
      <c r="O21" s="191">
        <f t="shared" si="4"/>
        <v>1.2253285045497357</v>
      </c>
      <c r="P21" s="199"/>
      <c r="Q21" s="198"/>
      <c r="R21" s="394"/>
      <c r="S21" s="200"/>
      <c r="T21" s="393"/>
      <c r="U21" s="194"/>
      <c r="V21" s="200"/>
      <c r="X21" s="415">
        <v>1981</v>
      </c>
      <c r="Y21" s="332">
        <v>1677</v>
      </c>
      <c r="Z21" s="333">
        <v>1677</v>
      </c>
      <c r="AA21" s="334">
        <v>0</v>
      </c>
      <c r="AB21" s="334">
        <v>0</v>
      </c>
      <c r="AD21" s="354">
        <v>3059</v>
      </c>
      <c r="AE21" s="24">
        <v>2589.5724381625441</v>
      </c>
      <c r="AF21" s="24">
        <v>2589.5724381625441</v>
      </c>
      <c r="AG21" s="24">
        <v>0</v>
      </c>
      <c r="AH21" s="24">
        <v>0</v>
      </c>
      <c r="AI21" s="349"/>
      <c r="AK21" s="419">
        <f t="shared" si="0"/>
        <v>0</v>
      </c>
    </row>
    <row r="22" spans="1:37" x14ac:dyDescent="0.2">
      <c r="A22" s="380" t="s">
        <v>356</v>
      </c>
      <c r="B22" s="456" t="s">
        <v>368</v>
      </c>
      <c r="C22" s="28">
        <v>1000</v>
      </c>
      <c r="D22" s="27" t="s">
        <v>141</v>
      </c>
      <c r="E22" s="26" t="s">
        <v>3</v>
      </c>
      <c r="F22" s="25">
        <v>9</v>
      </c>
      <c r="G22" s="192"/>
      <c r="H22" s="195">
        <v>1035</v>
      </c>
      <c r="I22" s="196">
        <f t="shared" si="1"/>
        <v>23.443870617015495</v>
      </c>
      <c r="J22" s="197">
        <f t="shared" si="2"/>
        <v>13.313803066453243</v>
      </c>
      <c r="K22" s="404"/>
      <c r="L22" s="32"/>
      <c r="M22" s="208">
        <v>130</v>
      </c>
      <c r="N22" s="191">
        <f t="shared" si="3"/>
        <v>2.944640753828033</v>
      </c>
      <c r="O22" s="191">
        <f t="shared" si="4"/>
        <v>1.6722651194578952</v>
      </c>
      <c r="P22" s="199"/>
      <c r="Q22" s="198"/>
      <c r="R22" s="394"/>
      <c r="S22" s="200"/>
      <c r="T22" s="393"/>
      <c r="U22" s="194"/>
      <c r="V22" s="200"/>
      <c r="X22" s="415">
        <v>1380</v>
      </c>
      <c r="Y22" s="332">
        <v>849</v>
      </c>
      <c r="Z22" s="333">
        <v>849</v>
      </c>
      <c r="AA22" s="334">
        <v>0</v>
      </c>
      <c r="AB22" s="334">
        <v>0</v>
      </c>
      <c r="AD22" s="354">
        <v>2430</v>
      </c>
      <c r="AE22" s="24">
        <v>1494.9782608695652</v>
      </c>
      <c r="AF22" s="24">
        <v>1494.9782608695652</v>
      </c>
      <c r="AG22" s="24">
        <v>0</v>
      </c>
      <c r="AH22" s="24">
        <v>0</v>
      </c>
      <c r="AI22" s="349"/>
      <c r="AK22" s="419">
        <f t="shared" si="0"/>
        <v>0</v>
      </c>
    </row>
    <row r="23" spans="1:37" x14ac:dyDescent="0.2">
      <c r="A23" s="380" t="s">
        <v>356</v>
      </c>
      <c r="B23" s="456" t="s">
        <v>369</v>
      </c>
      <c r="C23" s="28">
        <v>1050</v>
      </c>
      <c r="D23" s="27" t="s">
        <v>140</v>
      </c>
      <c r="E23" s="26" t="s">
        <v>3</v>
      </c>
      <c r="F23" s="25">
        <v>9</v>
      </c>
      <c r="G23" s="192"/>
      <c r="H23" s="195">
        <v>995</v>
      </c>
      <c r="I23" s="196">
        <f t="shared" si="1"/>
        <v>10.683760683760683</v>
      </c>
      <c r="J23" s="197">
        <f t="shared" si="2"/>
        <v>7.8144078144078142</v>
      </c>
      <c r="K23" s="404"/>
      <c r="L23" s="32"/>
      <c r="M23" s="208">
        <v>240</v>
      </c>
      <c r="N23" s="191">
        <f t="shared" si="3"/>
        <v>6.7773636055574382</v>
      </c>
      <c r="O23" s="191">
        <f t="shared" si="4"/>
        <v>4.9571573800648689</v>
      </c>
      <c r="P23" s="192"/>
      <c r="Q23" s="198"/>
      <c r="R23" s="394"/>
      <c r="S23" s="200"/>
      <c r="T23" s="393"/>
      <c r="U23" s="194"/>
      <c r="V23" s="200"/>
      <c r="X23" s="415">
        <v>1920</v>
      </c>
      <c r="Y23" s="332">
        <v>1791</v>
      </c>
      <c r="Z23" s="333">
        <v>681</v>
      </c>
      <c r="AA23" s="334">
        <v>0</v>
      </c>
      <c r="AB23" s="334">
        <v>0</v>
      </c>
      <c r="AD23" s="354">
        <v>2625</v>
      </c>
      <c r="AE23" s="24">
        <v>2448.6328125</v>
      </c>
      <c r="AF23" s="24">
        <v>931.0546875</v>
      </c>
      <c r="AG23" s="24">
        <v>0</v>
      </c>
      <c r="AH23" s="24">
        <v>0</v>
      </c>
      <c r="AI23" s="349"/>
      <c r="AK23" s="419">
        <f t="shared" si="0"/>
        <v>0</v>
      </c>
    </row>
    <row r="24" spans="1:37" x14ac:dyDescent="0.2">
      <c r="A24" s="380" t="s">
        <v>345</v>
      </c>
      <c r="B24" s="456" t="s">
        <v>370</v>
      </c>
      <c r="C24" s="28">
        <v>1100</v>
      </c>
      <c r="D24" s="27" t="s">
        <v>139</v>
      </c>
      <c r="E24" s="26" t="s">
        <v>8</v>
      </c>
      <c r="F24" s="25">
        <v>2</v>
      </c>
      <c r="G24" s="192"/>
      <c r="H24" s="195">
        <v>10461</v>
      </c>
      <c r="I24" s="196">
        <f t="shared" si="1"/>
        <v>12.71075231712118</v>
      </c>
      <c r="J24" s="197">
        <f t="shared" si="2"/>
        <v>5.1211887649422501</v>
      </c>
      <c r="K24" s="404"/>
      <c r="L24" s="32"/>
      <c r="M24" s="208">
        <v>3216.61</v>
      </c>
      <c r="N24" s="191">
        <f t="shared" si="3"/>
        <v>3.9083771160285981</v>
      </c>
      <c r="O24" s="191">
        <f t="shared" si="4"/>
        <v>1.5746933365071112</v>
      </c>
      <c r="P24" s="192"/>
      <c r="Q24" s="198">
        <v>1529</v>
      </c>
      <c r="R24" s="394">
        <f t="shared" si="7"/>
        <v>3.6301044634377968</v>
      </c>
      <c r="S24" s="200">
        <f t="shared" si="8"/>
        <v>1.4625767011983479</v>
      </c>
      <c r="T24" s="393"/>
      <c r="U24" s="194"/>
      <c r="V24" s="200"/>
      <c r="X24" s="415">
        <v>18770</v>
      </c>
      <c r="Y24" s="332">
        <v>15827</v>
      </c>
      <c r="Z24" s="333">
        <v>15827</v>
      </c>
      <c r="AA24" s="334">
        <v>8100</v>
      </c>
      <c r="AB24" s="334">
        <v>0</v>
      </c>
      <c r="AD24" s="354">
        <v>46587</v>
      </c>
      <c r="AE24" s="24">
        <v>39282.495950985613</v>
      </c>
      <c r="AF24" s="24">
        <v>39282.495950985613</v>
      </c>
      <c r="AG24" s="24">
        <v>20104.139584443263</v>
      </c>
      <c r="AH24" s="24">
        <v>0</v>
      </c>
      <c r="AI24" s="349"/>
      <c r="AK24" s="419">
        <f t="shared" si="0"/>
        <v>8100</v>
      </c>
    </row>
    <row r="25" spans="1:37" x14ac:dyDescent="0.2">
      <c r="A25" s="380" t="s">
        <v>353</v>
      </c>
      <c r="B25" s="456" t="s">
        <v>371</v>
      </c>
      <c r="C25" s="28">
        <v>1150</v>
      </c>
      <c r="D25" s="27" t="s">
        <v>138</v>
      </c>
      <c r="E25" s="26" t="s">
        <v>3</v>
      </c>
      <c r="F25" s="25">
        <v>9</v>
      </c>
      <c r="G25" s="192"/>
      <c r="H25" s="195">
        <v>483.89</v>
      </c>
      <c r="I25" s="196">
        <f t="shared" si="1"/>
        <v>10.526670727462582</v>
      </c>
      <c r="J25" s="197">
        <f t="shared" si="2"/>
        <v>3.7480218445485693</v>
      </c>
      <c r="K25" s="404"/>
      <c r="L25" s="32"/>
      <c r="M25" s="365"/>
      <c r="N25" s="191"/>
      <c r="O25" s="191"/>
      <c r="P25" s="192"/>
      <c r="Q25" s="198"/>
      <c r="R25" s="394"/>
      <c r="S25" s="200"/>
      <c r="T25" s="393"/>
      <c r="U25" s="194"/>
      <c r="V25" s="200"/>
      <c r="X25" s="415">
        <v>1024</v>
      </c>
      <c r="Y25" s="332">
        <v>884</v>
      </c>
      <c r="Z25" s="333">
        <v>0</v>
      </c>
      <c r="AA25" s="334">
        <v>0</v>
      </c>
      <c r="AB25" s="334">
        <v>0</v>
      </c>
      <c r="AD25" s="354">
        <v>2876</v>
      </c>
      <c r="AE25" s="24">
        <v>2482.796875</v>
      </c>
      <c r="AF25" s="24">
        <v>0</v>
      </c>
      <c r="AG25" s="24">
        <v>0</v>
      </c>
      <c r="AH25" s="24">
        <v>0</v>
      </c>
      <c r="AI25" s="349"/>
      <c r="AK25" s="419">
        <f t="shared" si="0"/>
        <v>0</v>
      </c>
    </row>
    <row r="26" spans="1:37" x14ac:dyDescent="0.2">
      <c r="A26" s="380" t="s">
        <v>353</v>
      </c>
      <c r="B26" s="456" t="s">
        <v>372</v>
      </c>
      <c r="C26" s="28">
        <v>1200</v>
      </c>
      <c r="D26" s="27" t="s">
        <v>137</v>
      </c>
      <c r="E26" s="26" t="s">
        <v>3</v>
      </c>
      <c r="F26" s="25">
        <v>9</v>
      </c>
      <c r="G26" s="201"/>
      <c r="H26" s="195">
        <v>500</v>
      </c>
      <c r="I26" s="196">
        <f t="shared" si="1"/>
        <v>18.280198888563909</v>
      </c>
      <c r="J26" s="197">
        <f t="shared" si="2"/>
        <v>9.2306898926081704</v>
      </c>
      <c r="K26" s="404"/>
      <c r="L26" s="32"/>
      <c r="M26" s="365"/>
      <c r="N26" s="191"/>
      <c r="O26" s="191"/>
      <c r="P26" s="192"/>
      <c r="Q26" s="198"/>
      <c r="R26" s="394"/>
      <c r="S26" s="200"/>
      <c r="T26" s="393"/>
      <c r="U26" s="194"/>
      <c r="V26" s="200"/>
      <c r="X26" s="415">
        <v>968</v>
      </c>
      <c r="Y26" s="332">
        <v>526</v>
      </c>
      <c r="Z26" s="333">
        <v>0</v>
      </c>
      <c r="AA26" s="334">
        <v>0</v>
      </c>
      <c r="AB26" s="334">
        <v>0</v>
      </c>
      <c r="AD26" s="354">
        <v>1917</v>
      </c>
      <c r="AE26" s="24">
        <v>1041.6756198347107</v>
      </c>
      <c r="AF26" s="24">
        <v>0</v>
      </c>
      <c r="AG26" s="24">
        <v>0</v>
      </c>
      <c r="AH26" s="24">
        <v>0</v>
      </c>
      <c r="AI26" s="349"/>
      <c r="AK26" s="419">
        <f t="shared" si="0"/>
        <v>0</v>
      </c>
    </row>
    <row r="27" spans="1:37" x14ac:dyDescent="0.2">
      <c r="A27" s="380" t="s">
        <v>353</v>
      </c>
      <c r="B27" s="456" t="s">
        <v>373</v>
      </c>
      <c r="C27" s="28">
        <v>1250</v>
      </c>
      <c r="D27" s="27" t="s">
        <v>136</v>
      </c>
      <c r="E27" s="26" t="s">
        <v>3</v>
      </c>
      <c r="F27" s="25">
        <v>4</v>
      </c>
      <c r="G27" s="202"/>
      <c r="H27" s="195">
        <v>6484.35</v>
      </c>
      <c r="I27" s="196">
        <f t="shared" si="1"/>
        <v>12.484885709004651</v>
      </c>
      <c r="J27" s="197">
        <f t="shared" si="2"/>
        <v>7.0085126871984649</v>
      </c>
      <c r="K27" s="404"/>
      <c r="L27" s="32"/>
      <c r="M27" s="365"/>
      <c r="N27" s="191"/>
      <c r="O27" s="191"/>
      <c r="P27" s="192"/>
      <c r="Q27" s="198"/>
      <c r="R27" s="394"/>
      <c r="S27" s="200"/>
      <c r="T27" s="393">
        <v>1375.89</v>
      </c>
      <c r="U27" s="194">
        <f t="shared" si="5"/>
        <v>3.0766771019677992</v>
      </c>
      <c r="V27" s="200">
        <f t="shared" si="6"/>
        <v>1.7271227791858907</v>
      </c>
      <c r="X27" s="415">
        <v>10585</v>
      </c>
      <c r="Y27" s="332">
        <v>9988</v>
      </c>
      <c r="Z27" s="333">
        <v>0</v>
      </c>
      <c r="AA27" s="334">
        <v>0</v>
      </c>
      <c r="AB27" s="353">
        <v>8600</v>
      </c>
      <c r="AD27" s="354">
        <v>18856</v>
      </c>
      <c r="AE27" s="24">
        <v>17792.510911667454</v>
      </c>
      <c r="AF27" s="24">
        <v>0</v>
      </c>
      <c r="AG27" s="24">
        <v>0</v>
      </c>
      <c r="AH27" s="24">
        <v>15319.943316013227</v>
      </c>
      <c r="AI27" s="349" t="s">
        <v>270</v>
      </c>
      <c r="AK27" s="419">
        <f t="shared" si="0"/>
        <v>8600</v>
      </c>
    </row>
    <row r="28" spans="1:37" x14ac:dyDescent="0.2">
      <c r="A28" s="380" t="s">
        <v>345</v>
      </c>
      <c r="B28" s="456" t="s">
        <v>374</v>
      </c>
      <c r="C28" s="28">
        <v>1300</v>
      </c>
      <c r="D28" s="27" t="s">
        <v>135</v>
      </c>
      <c r="E28" s="26" t="s">
        <v>8</v>
      </c>
      <c r="F28" s="25">
        <v>2</v>
      </c>
      <c r="G28" s="203"/>
      <c r="H28" s="195">
        <v>7374.23</v>
      </c>
      <c r="I28" s="196">
        <f t="shared" si="1"/>
        <v>14.071454195734807</v>
      </c>
      <c r="J28" s="197">
        <f t="shared" si="2"/>
        <v>4.8780314387272927</v>
      </c>
      <c r="K28" s="404"/>
      <c r="L28" s="32"/>
      <c r="M28" s="208">
        <v>2638.22</v>
      </c>
      <c r="N28" s="191">
        <f t="shared" si="3"/>
        <v>5.6066968725826065</v>
      </c>
      <c r="O28" s="191">
        <f t="shared" si="4"/>
        <v>1.9436259558846367</v>
      </c>
      <c r="P28" s="192"/>
      <c r="Q28" s="198">
        <v>2561.69</v>
      </c>
      <c r="R28" s="394">
        <f t="shared" si="7"/>
        <v>6.6491117871196161</v>
      </c>
      <c r="S28" s="200">
        <f t="shared" si="8"/>
        <v>2.3049910752659049</v>
      </c>
      <c r="T28" s="393"/>
      <c r="U28" s="194"/>
      <c r="V28" s="200"/>
      <c r="X28" s="415">
        <v>12528</v>
      </c>
      <c r="Y28" s="332">
        <v>10078</v>
      </c>
      <c r="Z28" s="333">
        <v>9049</v>
      </c>
      <c r="AA28" s="334">
        <v>7409</v>
      </c>
      <c r="AB28" s="353">
        <v>0</v>
      </c>
      <c r="AD28" s="354">
        <v>36139</v>
      </c>
      <c r="AE28" s="24">
        <v>29071.587005108559</v>
      </c>
      <c r="AF28" s="24">
        <v>26103.27354725415</v>
      </c>
      <c r="AG28" s="24">
        <v>21372.433828224777</v>
      </c>
      <c r="AH28" s="24">
        <v>0</v>
      </c>
      <c r="AI28" s="349"/>
      <c r="AK28" s="419">
        <f t="shared" si="0"/>
        <v>7409</v>
      </c>
    </row>
    <row r="29" spans="1:37" x14ac:dyDescent="0.2">
      <c r="A29" s="380" t="s">
        <v>349</v>
      </c>
      <c r="B29" s="456" t="s">
        <v>375</v>
      </c>
      <c r="C29" s="28">
        <v>1350</v>
      </c>
      <c r="D29" s="27" t="s">
        <v>134</v>
      </c>
      <c r="E29" s="26" t="s">
        <v>11</v>
      </c>
      <c r="F29" s="25">
        <v>4</v>
      </c>
      <c r="G29" s="203"/>
      <c r="H29" s="195">
        <v>5558.23</v>
      </c>
      <c r="I29" s="196">
        <f t="shared" si="1"/>
        <v>7.8375889765023068</v>
      </c>
      <c r="J29" s="197">
        <f t="shared" si="2"/>
        <v>3.3852789351185284</v>
      </c>
      <c r="K29" s="404"/>
      <c r="L29" s="32"/>
      <c r="M29" s="208">
        <v>4980.3500000000004</v>
      </c>
      <c r="N29" s="191">
        <f t="shared" si="3"/>
        <v>7.0227277854862544</v>
      </c>
      <c r="O29" s="191">
        <f t="shared" si="4"/>
        <v>3.0333170711750981</v>
      </c>
      <c r="P29" s="192"/>
      <c r="Q29" s="198"/>
      <c r="R29" s="394"/>
      <c r="S29" s="200"/>
      <c r="T29" s="393">
        <v>4323</v>
      </c>
      <c r="U29" s="194">
        <f t="shared" si="5"/>
        <v>7.865148096936176</v>
      </c>
      <c r="V29" s="200">
        <f t="shared" si="6"/>
        <v>3.3971825077803359</v>
      </c>
      <c r="X29" s="415">
        <v>14134</v>
      </c>
      <c r="Y29" s="332">
        <v>13638</v>
      </c>
      <c r="Z29" s="333">
        <v>13638</v>
      </c>
      <c r="AA29" s="334">
        <v>0</v>
      </c>
      <c r="AB29" s="353">
        <v>10570</v>
      </c>
      <c r="AD29" s="354">
        <v>32723</v>
      </c>
      <c r="AE29" s="24">
        <v>31574.662091410781</v>
      </c>
      <c r="AF29" s="24">
        <v>31574.662091410781</v>
      </c>
      <c r="AG29" s="24">
        <v>0</v>
      </c>
      <c r="AH29" s="24">
        <v>24471.636479411347</v>
      </c>
      <c r="AI29" s="349" t="s">
        <v>270</v>
      </c>
      <c r="AK29" s="419">
        <f t="shared" si="0"/>
        <v>10570</v>
      </c>
    </row>
    <row r="30" spans="1:37" x14ac:dyDescent="0.2">
      <c r="A30" s="380" t="s">
        <v>353</v>
      </c>
      <c r="B30" s="456" t="s">
        <v>376</v>
      </c>
      <c r="C30" s="28">
        <v>1400</v>
      </c>
      <c r="D30" s="27" t="s">
        <v>133</v>
      </c>
      <c r="E30" s="26" t="s">
        <v>3</v>
      </c>
      <c r="F30" s="25">
        <v>11</v>
      </c>
      <c r="G30" s="203"/>
      <c r="H30" s="195">
        <v>2092.9</v>
      </c>
      <c r="I30" s="196">
        <f t="shared" si="1"/>
        <v>12.000022934727765</v>
      </c>
      <c r="J30" s="197">
        <f t="shared" si="2"/>
        <v>6.0484964085142972</v>
      </c>
      <c r="K30" s="404"/>
      <c r="L30" s="32"/>
      <c r="M30" s="208">
        <v>598.21</v>
      </c>
      <c r="N30" s="191">
        <f t="shared" si="3"/>
        <v>3.4299458740424749</v>
      </c>
      <c r="O30" s="191">
        <f t="shared" si="4"/>
        <v>1.7288313041890857</v>
      </c>
      <c r="P30" s="199"/>
      <c r="Q30" s="198"/>
      <c r="R30" s="394"/>
      <c r="S30" s="200"/>
      <c r="T30" s="393"/>
      <c r="U30" s="194"/>
      <c r="V30" s="200"/>
      <c r="X30" s="415">
        <v>6986</v>
      </c>
      <c r="Y30" s="332">
        <v>3354</v>
      </c>
      <c r="Z30" s="333">
        <v>3354</v>
      </c>
      <c r="AA30" s="334">
        <v>0</v>
      </c>
      <c r="AB30" s="353">
        <v>0</v>
      </c>
      <c r="AD30" s="354">
        <v>13860</v>
      </c>
      <c r="AE30" s="24">
        <v>6654.2284569138283</v>
      </c>
      <c r="AF30" s="24">
        <v>6654.2284569138283</v>
      </c>
      <c r="AG30" s="24">
        <v>0</v>
      </c>
      <c r="AH30" s="24">
        <v>0</v>
      </c>
      <c r="AI30" s="349"/>
      <c r="AK30" s="419">
        <f t="shared" si="0"/>
        <v>0</v>
      </c>
    </row>
    <row r="31" spans="1:37" x14ac:dyDescent="0.2">
      <c r="A31" s="380" t="s">
        <v>377</v>
      </c>
      <c r="B31" s="456" t="s">
        <v>378</v>
      </c>
      <c r="C31" s="28">
        <v>1450</v>
      </c>
      <c r="D31" s="27" t="s">
        <v>132</v>
      </c>
      <c r="E31" s="26" t="s">
        <v>8</v>
      </c>
      <c r="F31" s="25">
        <v>6</v>
      </c>
      <c r="G31" s="203"/>
      <c r="H31" s="195">
        <v>16608</v>
      </c>
      <c r="I31" s="196">
        <f t="shared" si="1"/>
        <v>13.018571531594805</v>
      </c>
      <c r="J31" s="197">
        <f t="shared" si="2"/>
        <v>4.9075488731396613</v>
      </c>
      <c r="K31" s="404"/>
      <c r="L31" s="32"/>
      <c r="M31" s="208">
        <v>8664</v>
      </c>
      <c r="N31" s="191">
        <f t="shared" si="3"/>
        <v>6.7914802354128971</v>
      </c>
      <c r="O31" s="191">
        <f t="shared" si="4"/>
        <v>2.5601519410454014</v>
      </c>
      <c r="P31" s="192"/>
      <c r="Q31" s="198">
        <v>8978</v>
      </c>
      <c r="R31" s="394">
        <f t="shared" si="7"/>
        <v>8.0989701732735782</v>
      </c>
      <c r="S31" s="200">
        <f t="shared" si="8"/>
        <v>3.0530301923663878</v>
      </c>
      <c r="T31" s="393"/>
      <c r="U31" s="194"/>
      <c r="V31" s="200"/>
      <c r="X31" s="415">
        <v>27238</v>
      </c>
      <c r="Y31" s="332">
        <v>24533</v>
      </c>
      <c r="Z31" s="333">
        <v>24533</v>
      </c>
      <c r="AA31" s="334">
        <v>21318</v>
      </c>
      <c r="AB31" s="353">
        <v>0</v>
      </c>
      <c r="AD31" s="354">
        <v>72256</v>
      </c>
      <c r="AE31" s="24">
        <v>65080.271972978924</v>
      </c>
      <c r="AF31" s="24">
        <v>65080.271972978924</v>
      </c>
      <c r="AG31" s="24">
        <v>56551.634040678466</v>
      </c>
      <c r="AH31" s="24">
        <v>0</v>
      </c>
      <c r="AI31" s="349"/>
      <c r="AK31" s="419">
        <f t="shared" si="0"/>
        <v>21318</v>
      </c>
    </row>
    <row r="32" spans="1:37" x14ac:dyDescent="0.2">
      <c r="A32" s="380" t="s">
        <v>377</v>
      </c>
      <c r="B32" s="456" t="s">
        <v>379</v>
      </c>
      <c r="C32" s="28">
        <v>1500</v>
      </c>
      <c r="D32" s="27" t="s">
        <v>131</v>
      </c>
      <c r="E32" s="26" t="s">
        <v>8</v>
      </c>
      <c r="F32" s="25">
        <v>7</v>
      </c>
      <c r="G32" s="203"/>
      <c r="H32" s="195">
        <v>34383</v>
      </c>
      <c r="I32" s="196">
        <f t="shared" si="1"/>
        <v>12.359094176851187</v>
      </c>
      <c r="J32" s="197">
        <f t="shared" si="2"/>
        <v>4.4517030950146941</v>
      </c>
      <c r="K32" s="404"/>
      <c r="L32" s="32"/>
      <c r="M32" s="208">
        <v>15372</v>
      </c>
      <c r="N32" s="191">
        <f t="shared" si="3"/>
        <v>5.5255212077641991</v>
      </c>
      <c r="O32" s="191">
        <f t="shared" si="4"/>
        <v>1.9902736810797741</v>
      </c>
      <c r="P32" s="192"/>
      <c r="Q32" s="198">
        <v>17606</v>
      </c>
      <c r="R32" s="394">
        <f t="shared" si="7"/>
        <v>6.3882438316400583</v>
      </c>
      <c r="S32" s="200">
        <f t="shared" si="8"/>
        <v>2.3010233946017284</v>
      </c>
      <c r="T32" s="393"/>
      <c r="U32" s="194"/>
      <c r="V32" s="200"/>
      <c r="X32" s="415">
        <v>57250</v>
      </c>
      <c r="Y32" s="332">
        <v>53500</v>
      </c>
      <c r="Z32" s="333">
        <v>53500</v>
      </c>
      <c r="AA32" s="334">
        <v>53000</v>
      </c>
      <c r="AB32" s="353">
        <v>0</v>
      </c>
      <c r="AD32" s="354">
        <v>158941</v>
      </c>
      <c r="AE32" s="24">
        <v>148530.01746724889</v>
      </c>
      <c r="AF32" s="24">
        <v>148530.01746724889</v>
      </c>
      <c r="AG32" s="24">
        <v>147141.8864628821</v>
      </c>
      <c r="AH32" s="24">
        <v>0</v>
      </c>
      <c r="AI32" s="349"/>
      <c r="AK32" s="419">
        <f t="shared" si="0"/>
        <v>53000</v>
      </c>
    </row>
    <row r="33" spans="1:37" x14ac:dyDescent="0.2">
      <c r="A33" s="380" t="s">
        <v>345</v>
      </c>
      <c r="B33" s="456" t="s">
        <v>380</v>
      </c>
      <c r="C33" s="28">
        <v>1520</v>
      </c>
      <c r="D33" s="27" t="s">
        <v>130</v>
      </c>
      <c r="E33" s="26" t="s">
        <v>8</v>
      </c>
      <c r="F33" s="25">
        <v>2</v>
      </c>
      <c r="G33" s="203"/>
      <c r="H33" s="195">
        <v>18545</v>
      </c>
      <c r="I33" s="196">
        <f t="shared" si="1"/>
        <v>9.9175365791049881</v>
      </c>
      <c r="J33" s="197">
        <f t="shared" si="2"/>
        <v>4.2148330115344237</v>
      </c>
      <c r="K33" s="404"/>
      <c r="L33" s="32"/>
      <c r="M33" s="208">
        <v>7976.43</v>
      </c>
      <c r="N33" s="191">
        <f t="shared" si="3"/>
        <v>4.2656530760674247</v>
      </c>
      <c r="O33" s="191">
        <f t="shared" si="4"/>
        <v>1.8128509289939889</v>
      </c>
      <c r="P33" s="192"/>
      <c r="Q33" s="198">
        <v>5184.46</v>
      </c>
      <c r="R33" s="394">
        <f t="shared" si="7"/>
        <v>2.7725571147428765</v>
      </c>
      <c r="S33" s="200">
        <f t="shared" si="8"/>
        <v>1.1783032167689274</v>
      </c>
      <c r="T33" s="393"/>
      <c r="U33" s="194"/>
      <c r="V33" s="200"/>
      <c r="X33" s="415">
        <v>37747</v>
      </c>
      <c r="Y33" s="332">
        <v>35960</v>
      </c>
      <c r="Z33" s="333">
        <v>35960</v>
      </c>
      <c r="AA33" s="334">
        <v>35960</v>
      </c>
      <c r="AB33" s="353">
        <v>0</v>
      </c>
      <c r="AD33" s="354">
        <v>88819</v>
      </c>
      <c r="AE33" s="24">
        <v>84614.174371473229</v>
      </c>
      <c r="AF33" s="24">
        <v>84614.174371473229</v>
      </c>
      <c r="AG33" s="24">
        <v>84614.174371473229</v>
      </c>
      <c r="AH33" s="24">
        <v>0</v>
      </c>
      <c r="AI33" s="349"/>
      <c r="AK33" s="419">
        <f t="shared" si="0"/>
        <v>35960</v>
      </c>
    </row>
    <row r="34" spans="1:37" x14ac:dyDescent="0.2">
      <c r="A34" s="380" t="s">
        <v>345</v>
      </c>
      <c r="B34" s="456" t="s">
        <v>352</v>
      </c>
      <c r="C34" s="28">
        <v>1550</v>
      </c>
      <c r="D34" s="27" t="s">
        <v>129</v>
      </c>
      <c r="E34" s="26" t="s">
        <v>8</v>
      </c>
      <c r="F34" s="25">
        <v>3</v>
      </c>
      <c r="G34" s="203"/>
      <c r="H34" s="195">
        <v>35821</v>
      </c>
      <c r="I34" s="196">
        <f t="shared" si="1"/>
        <v>15.96110624934277</v>
      </c>
      <c r="J34" s="197">
        <f t="shared" si="2"/>
        <v>5.358024279661544</v>
      </c>
      <c r="K34" s="404"/>
      <c r="L34" s="32"/>
      <c r="M34" s="208">
        <v>10955</v>
      </c>
      <c r="N34" s="191">
        <f t="shared" si="3"/>
        <v>5.2688027240984594</v>
      </c>
      <c r="O34" s="191">
        <f t="shared" si="4"/>
        <v>1.7686977631408776</v>
      </c>
      <c r="P34" s="192"/>
      <c r="Q34" s="198">
        <v>10838</v>
      </c>
      <c r="R34" s="394">
        <f t="shared" si="7"/>
        <v>6.4197337806652168</v>
      </c>
      <c r="S34" s="200">
        <f t="shared" si="8"/>
        <v>2.1550567315585658</v>
      </c>
      <c r="T34" s="393"/>
      <c r="U34" s="194"/>
      <c r="V34" s="200"/>
      <c r="X34" s="415">
        <v>50940</v>
      </c>
      <c r="Y34" s="332">
        <v>43159</v>
      </c>
      <c r="Z34" s="333">
        <v>39985</v>
      </c>
      <c r="AA34" s="334">
        <v>32466</v>
      </c>
      <c r="AB34" s="353">
        <v>0</v>
      </c>
      <c r="AD34" s="354">
        <v>151746</v>
      </c>
      <c r="AE34" s="24">
        <v>128567.05170789165</v>
      </c>
      <c r="AF34" s="24">
        <v>119111.9711425206</v>
      </c>
      <c r="AG34" s="24">
        <v>96713.498939929341</v>
      </c>
      <c r="AH34" s="24">
        <v>0</v>
      </c>
      <c r="AI34" s="349"/>
      <c r="AK34" s="419">
        <f t="shared" si="0"/>
        <v>32466</v>
      </c>
    </row>
    <row r="35" spans="1:37" x14ac:dyDescent="0.2">
      <c r="A35" s="380" t="s">
        <v>381</v>
      </c>
      <c r="B35" s="456" t="s">
        <v>382</v>
      </c>
      <c r="C35" s="28">
        <v>1600</v>
      </c>
      <c r="D35" s="27" t="s">
        <v>128</v>
      </c>
      <c r="E35" s="26" t="s">
        <v>3</v>
      </c>
      <c r="F35" s="25">
        <v>9</v>
      </c>
      <c r="G35" s="203"/>
      <c r="H35" s="195">
        <v>1113</v>
      </c>
      <c r="I35" s="196">
        <f>(H35*1000)/Y35/52</f>
        <v>31.476244343891402</v>
      </c>
      <c r="J35" s="197">
        <f t="shared" si="2"/>
        <v>29.909918244085606</v>
      </c>
      <c r="K35" s="404"/>
      <c r="L35" s="32"/>
      <c r="M35" s="365"/>
      <c r="N35" s="191"/>
      <c r="O35" s="191"/>
      <c r="P35" s="192"/>
      <c r="Q35" s="198"/>
      <c r="R35" s="394"/>
      <c r="S35" s="200"/>
      <c r="T35" s="393"/>
      <c r="U35" s="194"/>
      <c r="V35" s="200"/>
      <c r="X35" s="415">
        <v>2597</v>
      </c>
      <c r="Y35" s="332">
        <v>680</v>
      </c>
      <c r="Z35" s="333">
        <v>0</v>
      </c>
      <c r="AA35" s="334">
        <v>0</v>
      </c>
      <c r="AB35" s="353">
        <v>0</v>
      </c>
      <c r="AD35" s="354">
        <v>2733</v>
      </c>
      <c r="AE35" s="24">
        <v>715.610319599538</v>
      </c>
      <c r="AF35" s="24">
        <v>0</v>
      </c>
      <c r="AG35" s="24">
        <v>0</v>
      </c>
      <c r="AH35" s="24">
        <v>0</v>
      </c>
      <c r="AI35" s="349"/>
      <c r="AK35" s="419">
        <f t="shared" si="0"/>
        <v>0</v>
      </c>
    </row>
    <row r="36" spans="1:37" x14ac:dyDescent="0.2">
      <c r="A36" s="380" t="s">
        <v>353</v>
      </c>
      <c r="B36" s="456" t="s">
        <v>383</v>
      </c>
      <c r="C36" s="28">
        <v>1700</v>
      </c>
      <c r="D36" s="27" t="s">
        <v>127</v>
      </c>
      <c r="E36" s="26" t="s">
        <v>3</v>
      </c>
      <c r="F36" s="25">
        <v>9</v>
      </c>
      <c r="G36" s="203"/>
      <c r="H36" s="195">
        <v>450</v>
      </c>
      <c r="I36" s="196">
        <f t="shared" si="1"/>
        <v>10.438897652407906</v>
      </c>
      <c r="J36" s="197">
        <f t="shared" si="2"/>
        <v>9.5439921544284925</v>
      </c>
      <c r="K36" s="404"/>
      <c r="L36" s="32"/>
      <c r="M36" s="365"/>
      <c r="N36" s="191"/>
      <c r="O36" s="191"/>
      <c r="P36" s="192"/>
      <c r="Q36" s="198"/>
      <c r="R36" s="394"/>
      <c r="S36" s="200"/>
      <c r="T36" s="393"/>
      <c r="U36" s="194"/>
      <c r="V36" s="200"/>
      <c r="X36" s="415">
        <v>1909</v>
      </c>
      <c r="Y36" s="332">
        <v>829</v>
      </c>
      <c r="Z36" s="333">
        <v>0</v>
      </c>
      <c r="AA36" s="334">
        <v>0</v>
      </c>
      <c r="AB36" s="353">
        <v>0</v>
      </c>
      <c r="AD36" s="354">
        <v>2088</v>
      </c>
      <c r="AE36" s="24">
        <v>906.73232058669464</v>
      </c>
      <c r="AF36" s="24">
        <v>0</v>
      </c>
      <c r="AG36" s="24">
        <v>0</v>
      </c>
      <c r="AH36" s="24">
        <v>0</v>
      </c>
      <c r="AI36" s="349"/>
      <c r="AK36" s="419">
        <f t="shared" si="0"/>
        <v>0</v>
      </c>
    </row>
    <row r="37" spans="1:37" x14ac:dyDescent="0.2">
      <c r="A37" s="380" t="s">
        <v>384</v>
      </c>
      <c r="B37" s="456" t="s">
        <v>385</v>
      </c>
      <c r="C37" s="28">
        <v>1720</v>
      </c>
      <c r="D37" s="27" t="s">
        <v>126</v>
      </c>
      <c r="E37" s="26" t="s">
        <v>6</v>
      </c>
      <c r="F37" s="25">
        <v>4</v>
      </c>
      <c r="G37" s="203"/>
      <c r="H37" s="195">
        <v>17434</v>
      </c>
      <c r="I37" s="196">
        <f t="shared" si="1"/>
        <v>16.107871181379398</v>
      </c>
      <c r="J37" s="197">
        <f t="shared" si="2"/>
        <v>7.3973600531149435</v>
      </c>
      <c r="K37" s="404"/>
      <c r="L37" s="32"/>
      <c r="M37" s="208">
        <v>5128</v>
      </c>
      <c r="N37" s="191">
        <f t="shared" si="3"/>
        <v>4.737935265464813</v>
      </c>
      <c r="O37" s="191">
        <f t="shared" si="4"/>
        <v>2.1758438885151676</v>
      </c>
      <c r="P37" s="192"/>
      <c r="Q37" s="198"/>
      <c r="R37" s="394"/>
      <c r="S37" s="200"/>
      <c r="T37" s="393"/>
      <c r="U37" s="194"/>
      <c r="V37" s="200"/>
      <c r="X37" s="415">
        <v>25654</v>
      </c>
      <c r="Y37" s="332">
        <v>20814</v>
      </c>
      <c r="Z37" s="333">
        <v>20814</v>
      </c>
      <c r="AA37" s="334">
        <v>0</v>
      </c>
      <c r="AB37" s="353">
        <v>0</v>
      </c>
      <c r="AD37" s="354">
        <v>55862</v>
      </c>
      <c r="AE37" s="24">
        <v>45322.821704217669</v>
      </c>
      <c r="AF37" s="24">
        <v>45322.821704217669</v>
      </c>
      <c r="AG37" s="24">
        <v>0</v>
      </c>
      <c r="AH37" s="24">
        <v>0</v>
      </c>
      <c r="AI37" s="349"/>
      <c r="AK37" s="419">
        <f t="shared" si="0"/>
        <v>0</v>
      </c>
    </row>
    <row r="38" spans="1:37" x14ac:dyDescent="0.2">
      <c r="A38" s="380" t="s">
        <v>349</v>
      </c>
      <c r="B38" s="456" t="s">
        <v>386</v>
      </c>
      <c r="C38" s="28">
        <v>1730</v>
      </c>
      <c r="D38" s="27" t="s">
        <v>125</v>
      </c>
      <c r="E38" s="26" t="s">
        <v>11</v>
      </c>
      <c r="F38" s="25">
        <v>4</v>
      </c>
      <c r="G38" s="192"/>
      <c r="H38" s="195">
        <v>7388</v>
      </c>
      <c r="I38" s="196">
        <f t="shared" si="1"/>
        <v>6.6618335010513938</v>
      </c>
      <c r="J38" s="197">
        <f t="shared" si="2"/>
        <v>3.3280452705683476</v>
      </c>
      <c r="K38" s="404"/>
      <c r="L38" s="32"/>
      <c r="M38" s="208">
        <v>6254</v>
      </c>
      <c r="N38" s="191">
        <f t="shared" si="3"/>
        <v>5.6392943578201704</v>
      </c>
      <c r="O38" s="191">
        <f t="shared" si="4"/>
        <v>2.8172164485834381</v>
      </c>
      <c r="P38" s="192"/>
      <c r="Q38" s="198"/>
      <c r="R38" s="394"/>
      <c r="S38" s="200"/>
      <c r="T38" s="393">
        <v>7586</v>
      </c>
      <c r="U38" s="194">
        <f t="shared" si="5"/>
        <v>8.2304437452533357</v>
      </c>
      <c r="V38" s="200">
        <f t="shared" si="6"/>
        <v>4.1116742675640587</v>
      </c>
      <c r="X38" s="415">
        <v>25498</v>
      </c>
      <c r="Y38" s="332">
        <v>21327</v>
      </c>
      <c r="Z38" s="333">
        <v>21327</v>
      </c>
      <c r="AA38" s="334">
        <v>0</v>
      </c>
      <c r="AB38" s="353">
        <v>17725</v>
      </c>
      <c r="AD38" s="354">
        <v>51040</v>
      </c>
      <c r="AE38" s="24">
        <v>42690.802415875754</v>
      </c>
      <c r="AF38" s="24">
        <v>42690.802415875754</v>
      </c>
      <c r="AG38" s="24">
        <v>0</v>
      </c>
      <c r="AH38" s="24">
        <v>35480.586712683347</v>
      </c>
      <c r="AI38" s="349" t="s">
        <v>270</v>
      </c>
      <c r="AK38" s="419">
        <f t="shared" si="0"/>
        <v>17725</v>
      </c>
    </row>
    <row r="39" spans="1:37" x14ac:dyDescent="0.2">
      <c r="A39" s="380" t="s">
        <v>353</v>
      </c>
      <c r="B39" s="456" t="s">
        <v>387</v>
      </c>
      <c r="C39" s="28">
        <v>1750</v>
      </c>
      <c r="D39" s="27" t="s">
        <v>124</v>
      </c>
      <c r="E39" s="26" t="s">
        <v>3</v>
      </c>
      <c r="F39" s="25">
        <v>10</v>
      </c>
      <c r="G39" s="192"/>
      <c r="H39" s="195">
        <v>1323</v>
      </c>
      <c r="I39" s="196">
        <f t="shared" si="1"/>
        <v>10.308876698666001</v>
      </c>
      <c r="J39" s="197">
        <f t="shared" si="2"/>
        <v>5.9055876565222327</v>
      </c>
      <c r="K39" s="404"/>
      <c r="L39" s="32"/>
      <c r="M39" s="365">
        <v>0</v>
      </c>
      <c r="N39" s="191"/>
      <c r="O39" s="191"/>
      <c r="P39" s="192"/>
      <c r="Q39" s="198"/>
      <c r="R39" s="394"/>
      <c r="S39" s="200"/>
      <c r="T39" s="393"/>
      <c r="U39" s="194"/>
      <c r="V39" s="200"/>
      <c r="X39" s="415">
        <v>2850</v>
      </c>
      <c r="Y39" s="332">
        <v>2468</v>
      </c>
      <c r="Z39" s="333">
        <v>0</v>
      </c>
      <c r="AA39" s="334">
        <v>0</v>
      </c>
      <c r="AB39" s="353">
        <v>0</v>
      </c>
      <c r="AD39" s="354">
        <v>4975</v>
      </c>
      <c r="AE39" s="24">
        <v>4308.1754385964914</v>
      </c>
      <c r="AF39" s="24">
        <v>0</v>
      </c>
      <c r="AG39" s="24">
        <v>0</v>
      </c>
      <c r="AH39" s="24">
        <v>0</v>
      </c>
      <c r="AI39" s="349"/>
      <c r="AK39" s="419">
        <f t="shared" si="0"/>
        <v>0</v>
      </c>
    </row>
    <row r="40" spans="1:37" x14ac:dyDescent="0.2">
      <c r="A40" s="380" t="s">
        <v>358</v>
      </c>
      <c r="B40" s="456" t="s">
        <v>388</v>
      </c>
      <c r="C40" s="28">
        <v>1800</v>
      </c>
      <c r="D40" s="27" t="s">
        <v>123</v>
      </c>
      <c r="E40" s="26" t="s">
        <v>11</v>
      </c>
      <c r="F40" s="25">
        <v>4</v>
      </c>
      <c r="G40" s="192"/>
      <c r="H40" s="195">
        <v>13014.52</v>
      </c>
      <c r="I40" s="196">
        <f t="shared" si="1"/>
        <v>7.775303077735586</v>
      </c>
      <c r="J40" s="197">
        <f t="shared" si="2"/>
        <v>3.4355990343482818</v>
      </c>
      <c r="K40" s="404"/>
      <c r="L40" s="32"/>
      <c r="M40" s="208">
        <v>8912.3799999999992</v>
      </c>
      <c r="N40" s="191">
        <f t="shared" si="3"/>
        <v>5.3383144296057772</v>
      </c>
      <c r="O40" s="191">
        <f t="shared" si="4"/>
        <v>2.3587900968025526</v>
      </c>
      <c r="P40" s="192"/>
      <c r="Q40" s="198"/>
      <c r="R40" s="394"/>
      <c r="S40" s="200"/>
      <c r="T40" s="393">
        <v>11900.44</v>
      </c>
      <c r="U40" s="194">
        <f t="shared" si="5"/>
        <v>7.2291946610422775</v>
      </c>
      <c r="V40" s="200">
        <f t="shared" si="6"/>
        <v>3.1942953153442621</v>
      </c>
      <c r="X40" s="415">
        <v>32243</v>
      </c>
      <c r="Y40" s="332">
        <v>32189</v>
      </c>
      <c r="Z40" s="333">
        <v>32106</v>
      </c>
      <c r="AA40" s="334">
        <v>0</v>
      </c>
      <c r="AB40" s="353">
        <v>31657</v>
      </c>
      <c r="AD40" s="354">
        <v>72971</v>
      </c>
      <c r="AE40" s="24">
        <v>72848.789473684214</v>
      </c>
      <c r="AF40" s="24">
        <v>72660.947368421053</v>
      </c>
      <c r="AG40" s="24">
        <v>0</v>
      </c>
      <c r="AH40" s="24">
        <v>71644.789473684214</v>
      </c>
      <c r="AI40" s="349" t="s">
        <v>270</v>
      </c>
      <c r="AK40" s="419">
        <f t="shared" si="0"/>
        <v>31657</v>
      </c>
    </row>
    <row r="41" spans="1:37" x14ac:dyDescent="0.2">
      <c r="A41" s="380" t="s">
        <v>341</v>
      </c>
      <c r="B41" s="456" t="s">
        <v>389</v>
      </c>
      <c r="C41" s="28">
        <v>1860</v>
      </c>
      <c r="D41" s="27" t="s">
        <v>122</v>
      </c>
      <c r="E41" s="26" t="s">
        <v>3</v>
      </c>
      <c r="F41" s="25">
        <v>8</v>
      </c>
      <c r="G41" s="192"/>
      <c r="H41" s="204">
        <v>0</v>
      </c>
      <c r="I41" s="196"/>
      <c r="J41" s="197"/>
      <c r="K41" s="404"/>
      <c r="L41" s="32"/>
      <c r="M41" s="365">
        <v>0</v>
      </c>
      <c r="N41" s="191"/>
      <c r="O41" s="191"/>
      <c r="P41" s="192"/>
      <c r="Q41" s="198"/>
      <c r="R41" s="394"/>
      <c r="S41" s="200"/>
      <c r="T41" s="393"/>
      <c r="U41" s="194"/>
      <c r="V41" s="200"/>
      <c r="X41" s="415">
        <v>740</v>
      </c>
      <c r="Y41" s="332">
        <v>0</v>
      </c>
      <c r="Z41" s="333">
        <v>0</v>
      </c>
      <c r="AA41" s="334">
        <v>0</v>
      </c>
      <c r="AB41" s="353">
        <v>0</v>
      </c>
      <c r="AD41" s="354">
        <v>1533</v>
      </c>
      <c r="AE41" s="24">
        <v>0</v>
      </c>
      <c r="AF41" s="24">
        <v>0</v>
      </c>
      <c r="AG41" s="24">
        <v>0</v>
      </c>
      <c r="AH41" s="24">
        <v>0</v>
      </c>
      <c r="AI41" s="349"/>
      <c r="AK41" s="419">
        <f t="shared" si="0"/>
        <v>0</v>
      </c>
    </row>
    <row r="42" spans="1:37" x14ac:dyDescent="0.2">
      <c r="A42" s="380" t="s">
        <v>362</v>
      </c>
      <c r="B42" s="456" t="s">
        <v>390</v>
      </c>
      <c r="C42" s="28">
        <v>2000</v>
      </c>
      <c r="D42" s="27" t="s">
        <v>121</v>
      </c>
      <c r="E42" s="26" t="s">
        <v>3</v>
      </c>
      <c r="F42" s="25">
        <v>9</v>
      </c>
      <c r="G42" s="192"/>
      <c r="H42" s="195">
        <v>700</v>
      </c>
      <c r="I42" s="196">
        <f t="shared" si="1"/>
        <v>8.253549026081215</v>
      </c>
      <c r="J42" s="197">
        <f t="shared" si="2"/>
        <v>5.426965101211854</v>
      </c>
      <c r="K42" s="404"/>
      <c r="L42" s="32"/>
      <c r="M42" s="208">
        <v>254.74</v>
      </c>
      <c r="N42" s="191">
        <f t="shared" si="3"/>
        <v>3.0713768989631061</v>
      </c>
      <c r="O42" s="191">
        <f t="shared" si="4"/>
        <v>2.019525805283203</v>
      </c>
      <c r="P42" s="192"/>
      <c r="Q42" s="198"/>
      <c r="R42" s="394"/>
      <c r="S42" s="200"/>
      <c r="T42" s="393">
        <v>182</v>
      </c>
      <c r="U42" s="194">
        <f t="shared" si="5"/>
        <v>3.051438535309503</v>
      </c>
      <c r="V42" s="200">
        <f t="shared" si="6"/>
        <v>2.0064157112640788</v>
      </c>
      <c r="X42" s="415">
        <v>2855</v>
      </c>
      <c r="Y42" s="332">
        <v>1631</v>
      </c>
      <c r="Z42" s="333">
        <v>1595</v>
      </c>
      <c r="AA42" s="334">
        <v>0</v>
      </c>
      <c r="AB42" s="353">
        <v>1147</v>
      </c>
      <c r="AD42" s="354">
        <v>4342</v>
      </c>
      <c r="AE42" s="24">
        <v>2480.4910683012258</v>
      </c>
      <c r="AF42" s="24">
        <v>2425.7408056042032</v>
      </c>
      <c r="AG42" s="24">
        <v>0</v>
      </c>
      <c r="AH42" s="24">
        <v>1744.4042031523643</v>
      </c>
      <c r="AI42" s="349" t="s">
        <v>270</v>
      </c>
      <c r="AK42" s="419">
        <f t="shared" si="0"/>
        <v>1147</v>
      </c>
    </row>
    <row r="43" spans="1:37" x14ac:dyDescent="0.2">
      <c r="A43" s="380" t="s">
        <v>356</v>
      </c>
      <c r="B43" s="456" t="s">
        <v>368</v>
      </c>
      <c r="C43" s="28">
        <v>2060</v>
      </c>
      <c r="D43" s="27" t="s">
        <v>120</v>
      </c>
      <c r="E43" s="26" t="s">
        <v>3</v>
      </c>
      <c r="F43" s="25">
        <v>10</v>
      </c>
      <c r="G43" s="192"/>
      <c r="H43" s="195">
        <v>1229.18</v>
      </c>
      <c r="I43" s="196">
        <f t="shared" si="1"/>
        <v>7.6747002997002998</v>
      </c>
      <c r="J43" s="197">
        <f t="shared" si="2"/>
        <v>3.9194304832673486</v>
      </c>
      <c r="K43" s="404"/>
      <c r="L43" s="32"/>
      <c r="M43" s="208">
        <v>730</v>
      </c>
      <c r="N43" s="191">
        <f t="shared" si="3"/>
        <v>4.557942057942058</v>
      </c>
      <c r="O43" s="191">
        <f t="shared" si="4"/>
        <v>2.3277178710889901</v>
      </c>
      <c r="P43" s="192"/>
      <c r="Q43" s="198"/>
      <c r="R43" s="394"/>
      <c r="S43" s="200"/>
      <c r="T43" s="393">
        <v>702.92</v>
      </c>
      <c r="U43" s="194">
        <f t="shared" si="5"/>
        <v>4.9515356438433367</v>
      </c>
      <c r="V43" s="200">
        <f t="shared" si="6"/>
        <v>2.5287241173733195</v>
      </c>
      <c r="X43" s="415">
        <v>5181</v>
      </c>
      <c r="Y43" s="332">
        <v>3080</v>
      </c>
      <c r="Z43" s="333">
        <v>3080</v>
      </c>
      <c r="AA43" s="334">
        <v>0</v>
      </c>
      <c r="AB43" s="353">
        <v>2730</v>
      </c>
      <c r="AD43" s="354">
        <v>10145</v>
      </c>
      <c r="AE43" s="24">
        <v>6030.9978768577494</v>
      </c>
      <c r="AF43" s="24">
        <v>6030.9978768577494</v>
      </c>
      <c r="AG43" s="24">
        <v>0</v>
      </c>
      <c r="AH43" s="24">
        <v>5345.6572090330055</v>
      </c>
      <c r="AI43" s="349" t="s">
        <v>270</v>
      </c>
      <c r="AK43" s="419">
        <f t="shared" si="0"/>
        <v>2730</v>
      </c>
    </row>
    <row r="44" spans="1:37" x14ac:dyDescent="0.2">
      <c r="A44" s="380" t="s">
        <v>353</v>
      </c>
      <c r="B44" s="456" t="s">
        <v>391</v>
      </c>
      <c r="C44" s="28">
        <v>2150</v>
      </c>
      <c r="D44" s="27" t="s">
        <v>119</v>
      </c>
      <c r="E44" s="26" t="s">
        <v>3</v>
      </c>
      <c r="F44" s="25">
        <v>9</v>
      </c>
      <c r="G44" s="192"/>
      <c r="H44" s="195">
        <v>2000</v>
      </c>
      <c r="I44" s="196">
        <f t="shared" si="1"/>
        <v>26.821156528269498</v>
      </c>
      <c r="J44" s="197">
        <f t="shared" si="2"/>
        <v>18.715654508463981</v>
      </c>
      <c r="K44" s="404"/>
      <c r="L44" s="32"/>
      <c r="M44" s="365">
        <v>0</v>
      </c>
      <c r="N44" s="191"/>
      <c r="O44" s="191"/>
      <c r="P44" s="192"/>
      <c r="Q44" s="198"/>
      <c r="R44" s="394"/>
      <c r="S44" s="200"/>
      <c r="T44" s="393"/>
      <c r="U44" s="194"/>
      <c r="V44" s="200"/>
      <c r="X44" s="415">
        <v>2974</v>
      </c>
      <c r="Y44" s="332">
        <v>1434</v>
      </c>
      <c r="Z44" s="333">
        <v>0</v>
      </c>
      <c r="AA44" s="334">
        <v>0</v>
      </c>
      <c r="AB44" s="353">
        <v>0</v>
      </c>
      <c r="AD44" s="354">
        <v>4262</v>
      </c>
      <c r="AE44" s="24">
        <v>2055.0464021519838</v>
      </c>
      <c r="AF44" s="24">
        <v>0</v>
      </c>
      <c r="AG44" s="24">
        <v>0</v>
      </c>
      <c r="AH44" s="24">
        <v>0</v>
      </c>
      <c r="AI44" s="349"/>
      <c r="AK44" s="419">
        <f t="shared" si="0"/>
        <v>0</v>
      </c>
    </row>
    <row r="45" spans="1:37" x14ac:dyDescent="0.2">
      <c r="A45" s="380" t="s">
        <v>362</v>
      </c>
      <c r="B45" s="456" t="s">
        <v>392</v>
      </c>
      <c r="C45" s="28">
        <v>2200</v>
      </c>
      <c r="D45" s="27" t="s">
        <v>118</v>
      </c>
      <c r="E45" s="26" t="s">
        <v>3</v>
      </c>
      <c r="F45" s="25">
        <v>10</v>
      </c>
      <c r="G45" s="192"/>
      <c r="H45" s="195">
        <v>1743</v>
      </c>
      <c r="I45" s="196">
        <f t="shared" si="1"/>
        <v>9.6876389506447307</v>
      </c>
      <c r="J45" s="197">
        <f t="shared" si="2"/>
        <v>4.3867842049058359</v>
      </c>
      <c r="K45" s="404"/>
      <c r="L45" s="32"/>
      <c r="M45" s="208">
        <v>665</v>
      </c>
      <c r="N45" s="191">
        <f t="shared" si="3"/>
        <v>3.6960871498443755</v>
      </c>
      <c r="O45" s="191">
        <f t="shared" si="4"/>
        <v>1.6736726886186923</v>
      </c>
      <c r="P45" s="192"/>
      <c r="Q45" s="198">
        <v>837</v>
      </c>
      <c r="R45" s="394">
        <f t="shared" si="7"/>
        <v>4.6520675855935973</v>
      </c>
      <c r="S45" s="200">
        <f t="shared" si="8"/>
        <v>2.1065624667275875</v>
      </c>
      <c r="T45" s="393"/>
      <c r="U45" s="194"/>
      <c r="V45" s="200"/>
      <c r="X45" s="415">
        <v>3489</v>
      </c>
      <c r="Y45" s="332">
        <v>3460</v>
      </c>
      <c r="Z45" s="333">
        <v>3460</v>
      </c>
      <c r="AA45" s="334">
        <v>3460</v>
      </c>
      <c r="AB45" s="353">
        <v>0</v>
      </c>
      <c r="AD45" s="354">
        <v>7705</v>
      </c>
      <c r="AE45" s="24">
        <v>7640.9572943536832</v>
      </c>
      <c r="AF45" s="24">
        <v>7640.9572943536832</v>
      </c>
      <c r="AG45" s="24">
        <v>7640.9572943536832</v>
      </c>
      <c r="AH45" s="24">
        <v>0</v>
      </c>
      <c r="AI45" s="349"/>
      <c r="AK45" s="419">
        <f t="shared" si="0"/>
        <v>3460</v>
      </c>
    </row>
    <row r="46" spans="1:37" x14ac:dyDescent="0.2">
      <c r="A46" s="380" t="s">
        <v>341</v>
      </c>
      <c r="B46" s="456" t="s">
        <v>393</v>
      </c>
      <c r="C46" s="28">
        <v>2310</v>
      </c>
      <c r="D46" s="27" t="s">
        <v>117</v>
      </c>
      <c r="E46" s="26" t="s">
        <v>3</v>
      </c>
      <c r="F46" s="25">
        <v>11</v>
      </c>
      <c r="G46" s="199"/>
      <c r="H46" s="195">
        <v>2095.98</v>
      </c>
      <c r="I46" s="196">
        <f t="shared" si="1"/>
        <v>6.65356680295604</v>
      </c>
      <c r="J46" s="197">
        <f t="shared" si="2"/>
        <v>3.8089888827578067</v>
      </c>
      <c r="K46" s="404"/>
      <c r="L46" s="32"/>
      <c r="M46" s="208">
        <v>1264</v>
      </c>
      <c r="N46" s="191">
        <f t="shared" si="3"/>
        <v>4.0124946034487134</v>
      </c>
      <c r="O46" s="191">
        <f t="shared" si="4"/>
        <v>2.2970457484355133</v>
      </c>
      <c r="P46" s="199"/>
      <c r="Q46" s="198"/>
      <c r="R46" s="394"/>
      <c r="S46" s="200"/>
      <c r="T46" s="393">
        <v>2228.98</v>
      </c>
      <c r="U46" s="194">
        <f t="shared" si="5"/>
        <v>7.0757675800594253</v>
      </c>
      <c r="V46" s="200">
        <f t="shared" si="6"/>
        <v>4.0506875255916066</v>
      </c>
      <c r="X46" s="415">
        <v>6576</v>
      </c>
      <c r="Y46" s="332">
        <v>6058</v>
      </c>
      <c r="Z46" s="333">
        <v>6058</v>
      </c>
      <c r="AA46" s="334">
        <v>0</v>
      </c>
      <c r="AB46" s="353">
        <v>6058</v>
      </c>
      <c r="AD46" s="354">
        <v>11487</v>
      </c>
      <c r="AE46" s="24">
        <v>10582.154197080292</v>
      </c>
      <c r="AF46" s="24">
        <v>10582.154197080292</v>
      </c>
      <c r="AG46" s="24">
        <v>0</v>
      </c>
      <c r="AH46" s="24">
        <v>10582.154197080292</v>
      </c>
      <c r="AI46" s="349" t="s">
        <v>270</v>
      </c>
      <c r="AK46" s="419">
        <f t="shared" si="0"/>
        <v>6058</v>
      </c>
    </row>
    <row r="47" spans="1:37" x14ac:dyDescent="0.2">
      <c r="A47" s="380" t="s">
        <v>353</v>
      </c>
      <c r="B47" s="456" t="s">
        <v>394</v>
      </c>
      <c r="C47" s="28">
        <v>2350</v>
      </c>
      <c r="D47" s="27" t="s">
        <v>116</v>
      </c>
      <c r="E47" s="26" t="s">
        <v>3</v>
      </c>
      <c r="F47" s="25">
        <v>11</v>
      </c>
      <c r="G47" s="192"/>
      <c r="H47" s="195">
        <v>2527</v>
      </c>
      <c r="I47" s="196">
        <f t="shared" si="1"/>
        <v>11.156141837960019</v>
      </c>
      <c r="J47" s="197">
        <f t="shared" si="2"/>
        <v>3.8951710360815843</v>
      </c>
      <c r="K47" s="404"/>
      <c r="L47" s="32"/>
      <c r="M47" s="208">
        <v>1006</v>
      </c>
      <c r="N47" s="191">
        <f t="shared" si="3"/>
        <v>4.6062271062271058</v>
      </c>
      <c r="O47" s="191">
        <f t="shared" si="4"/>
        <v>1.6082658924916058</v>
      </c>
      <c r="P47" s="192"/>
      <c r="Q47" s="198"/>
      <c r="R47" s="394"/>
      <c r="S47" s="200"/>
      <c r="T47" s="393"/>
      <c r="U47" s="194"/>
      <c r="V47" s="200"/>
      <c r="X47" s="415">
        <v>4356</v>
      </c>
      <c r="Y47" s="332">
        <v>4356</v>
      </c>
      <c r="Z47" s="333">
        <v>4200</v>
      </c>
      <c r="AA47" s="334">
        <v>0</v>
      </c>
      <c r="AB47" s="353">
        <v>0</v>
      </c>
      <c r="AD47" s="354">
        <v>12476</v>
      </c>
      <c r="AE47" s="24">
        <v>12476</v>
      </c>
      <c r="AF47" s="24">
        <v>12029.201101928375</v>
      </c>
      <c r="AG47" s="24">
        <v>0</v>
      </c>
      <c r="AH47" s="24">
        <v>0</v>
      </c>
      <c r="AI47" s="349"/>
      <c r="AK47" s="419">
        <f t="shared" si="0"/>
        <v>0</v>
      </c>
    </row>
    <row r="48" spans="1:37" x14ac:dyDescent="0.2">
      <c r="A48" s="380" t="s">
        <v>341</v>
      </c>
      <c r="B48" s="456" t="s">
        <v>389</v>
      </c>
      <c r="C48" s="28">
        <v>2500</v>
      </c>
      <c r="D48" s="27" t="s">
        <v>115</v>
      </c>
      <c r="E48" s="26" t="s">
        <v>3</v>
      </c>
      <c r="F48" s="25">
        <v>4</v>
      </c>
      <c r="G48" s="192"/>
      <c r="H48" s="195">
        <v>2765</v>
      </c>
      <c r="I48" s="196">
        <f t="shared" si="1"/>
        <v>15.607008195795986</v>
      </c>
      <c r="J48" s="197">
        <f t="shared" si="2"/>
        <v>8.2436263508283005</v>
      </c>
      <c r="K48" s="404"/>
      <c r="L48" s="32"/>
      <c r="M48" s="365"/>
      <c r="N48" s="191"/>
      <c r="O48" s="191"/>
      <c r="P48" s="192"/>
      <c r="Q48" s="198"/>
      <c r="R48" s="394"/>
      <c r="S48" s="200"/>
      <c r="T48" s="393"/>
      <c r="U48" s="194"/>
      <c r="V48" s="200"/>
      <c r="X48" s="415">
        <v>3924</v>
      </c>
      <c r="Y48" s="332">
        <v>3407</v>
      </c>
      <c r="Z48" s="333">
        <v>0</v>
      </c>
      <c r="AA48" s="334">
        <v>0</v>
      </c>
      <c r="AB48" s="353">
        <v>0</v>
      </c>
      <c r="AD48" s="354">
        <v>7429</v>
      </c>
      <c r="AE48" s="24">
        <v>6450.2046381243626</v>
      </c>
      <c r="AF48" s="24">
        <v>0</v>
      </c>
      <c r="AG48" s="24">
        <v>0</v>
      </c>
      <c r="AH48" s="24">
        <v>0</v>
      </c>
      <c r="AI48" s="349"/>
      <c r="AK48" s="419">
        <f t="shared" si="0"/>
        <v>0</v>
      </c>
    </row>
    <row r="49" spans="1:37" x14ac:dyDescent="0.2">
      <c r="A49" s="380" t="s">
        <v>353</v>
      </c>
      <c r="B49" s="456" t="s">
        <v>395</v>
      </c>
      <c r="C49" s="28">
        <v>2600</v>
      </c>
      <c r="D49" s="27" t="s">
        <v>114</v>
      </c>
      <c r="E49" s="26" t="s">
        <v>3</v>
      </c>
      <c r="F49" s="25">
        <v>4</v>
      </c>
      <c r="G49" s="192"/>
      <c r="H49" s="195">
        <v>11735</v>
      </c>
      <c r="I49" s="196">
        <f t="shared" si="1"/>
        <v>13.70872779267871</v>
      </c>
      <c r="J49" s="197">
        <f t="shared" si="2"/>
        <v>6.0197575612721357</v>
      </c>
      <c r="K49" s="404"/>
      <c r="L49" s="32"/>
      <c r="M49" s="365">
        <v>3445</v>
      </c>
      <c r="N49" s="191">
        <f t="shared" si="3"/>
        <v>4.024419876078241</v>
      </c>
      <c r="O49" s="191">
        <f t="shared" si="4"/>
        <v>1.7671976820266304</v>
      </c>
      <c r="P49" s="192"/>
      <c r="Q49" s="198"/>
      <c r="R49" s="394"/>
      <c r="S49" s="200"/>
      <c r="T49" s="393"/>
      <c r="U49" s="194"/>
      <c r="V49" s="200"/>
      <c r="X49" s="415">
        <v>18414</v>
      </c>
      <c r="Y49" s="332">
        <v>16462</v>
      </c>
      <c r="Z49" s="333">
        <v>16462</v>
      </c>
      <c r="AA49" s="334">
        <v>0</v>
      </c>
      <c r="AB49" s="353">
        <v>0</v>
      </c>
      <c r="AD49" s="354">
        <v>41934</v>
      </c>
      <c r="AE49" s="24">
        <v>37488.731834473772</v>
      </c>
      <c r="AF49" s="24">
        <v>37488.731834473772</v>
      </c>
      <c r="AG49" s="24">
        <v>0</v>
      </c>
      <c r="AH49" s="24">
        <v>0</v>
      </c>
      <c r="AI49" s="349"/>
      <c r="AK49" s="419">
        <f t="shared" si="0"/>
        <v>0</v>
      </c>
    </row>
    <row r="50" spans="1:37" x14ac:dyDescent="0.2">
      <c r="A50" s="380" t="s">
        <v>384</v>
      </c>
      <c r="B50" s="456" t="s">
        <v>396</v>
      </c>
      <c r="C50" s="28">
        <v>2700</v>
      </c>
      <c r="D50" s="27" t="s">
        <v>113</v>
      </c>
      <c r="E50" s="26" t="s">
        <v>11</v>
      </c>
      <c r="F50" s="25">
        <v>10</v>
      </c>
      <c r="G50" s="192"/>
      <c r="H50" s="195">
        <v>1223.1199999999999</v>
      </c>
      <c r="I50" s="196">
        <f t="shared" si="1"/>
        <v>6.7281288505544801</v>
      </c>
      <c r="J50" s="197">
        <f t="shared" si="2"/>
        <v>3.7237028516010602</v>
      </c>
      <c r="K50" s="404"/>
      <c r="L50" s="32"/>
      <c r="M50" s="208">
        <v>831.84</v>
      </c>
      <c r="N50" s="191">
        <f t="shared" si="3"/>
        <v>4.6113932190611351</v>
      </c>
      <c r="O50" s="191">
        <f t="shared" si="4"/>
        <v>2.5521892432628728</v>
      </c>
      <c r="P50" s="192"/>
      <c r="Q50" s="198"/>
      <c r="R50" s="394"/>
      <c r="S50" s="200"/>
      <c r="T50" s="393"/>
      <c r="U50" s="194"/>
      <c r="V50" s="200"/>
      <c r="X50" s="415">
        <v>5089</v>
      </c>
      <c r="Y50" s="332">
        <v>3496</v>
      </c>
      <c r="Z50" s="333">
        <v>3469</v>
      </c>
      <c r="AA50" s="334">
        <v>0</v>
      </c>
      <c r="AB50" s="353">
        <v>0</v>
      </c>
      <c r="AD50" s="354">
        <v>9195</v>
      </c>
      <c r="AE50" s="24">
        <v>6316.7066221261548</v>
      </c>
      <c r="AF50" s="24">
        <v>6267.9219886028695</v>
      </c>
      <c r="AG50" s="24">
        <v>0</v>
      </c>
      <c r="AH50" s="24">
        <v>0</v>
      </c>
      <c r="AI50" s="349"/>
      <c r="AK50" s="419">
        <f t="shared" si="0"/>
        <v>0</v>
      </c>
    </row>
    <row r="51" spans="1:37" x14ac:dyDescent="0.2">
      <c r="A51" s="380" t="s">
        <v>356</v>
      </c>
      <c r="B51" s="456" t="s">
        <v>397</v>
      </c>
      <c r="C51" s="28">
        <v>2750</v>
      </c>
      <c r="D51" s="27" t="s">
        <v>112</v>
      </c>
      <c r="E51" s="26" t="s">
        <v>3</v>
      </c>
      <c r="F51" s="25">
        <v>4</v>
      </c>
      <c r="G51" s="199"/>
      <c r="H51" s="195">
        <v>6538</v>
      </c>
      <c r="I51" s="196">
        <f t="shared" si="1"/>
        <v>5.7111410052586526</v>
      </c>
      <c r="J51" s="197">
        <f t="shared" si="2"/>
        <v>3.5513340773948792</v>
      </c>
      <c r="K51" s="404"/>
      <c r="L51" s="32"/>
      <c r="M51" s="208">
        <v>4849.45</v>
      </c>
      <c r="N51" s="191">
        <f t="shared" si="3"/>
        <v>4.2548888514533187</v>
      </c>
      <c r="O51" s="191">
        <f t="shared" si="4"/>
        <v>2.645799107355324</v>
      </c>
      <c r="P51" s="199"/>
      <c r="Q51" s="198">
        <v>4902.04</v>
      </c>
      <c r="R51" s="394">
        <f t="shared" si="7"/>
        <v>4.5001909490166128</v>
      </c>
      <c r="S51" s="200">
        <f t="shared" si="8"/>
        <v>2.7983342483246747</v>
      </c>
      <c r="T51" s="393"/>
      <c r="U51" s="194"/>
      <c r="V51" s="200"/>
      <c r="X51" s="415">
        <v>23556</v>
      </c>
      <c r="Y51" s="332">
        <v>22015</v>
      </c>
      <c r="Z51" s="333">
        <v>21918</v>
      </c>
      <c r="AA51" s="334">
        <v>20948</v>
      </c>
      <c r="AB51" s="353">
        <v>0</v>
      </c>
      <c r="AD51" s="354">
        <v>37882</v>
      </c>
      <c r="AE51" s="24">
        <v>35403.813465783664</v>
      </c>
      <c r="AF51" s="24">
        <v>35247.821192052979</v>
      </c>
      <c r="AG51" s="24">
        <v>33687.898454746137</v>
      </c>
      <c r="AH51" s="24">
        <v>0</v>
      </c>
      <c r="AI51" s="349"/>
      <c r="AK51" s="419">
        <f t="shared" si="0"/>
        <v>20948</v>
      </c>
    </row>
    <row r="52" spans="1:37" x14ac:dyDescent="0.2">
      <c r="A52" s="380" t="s">
        <v>347</v>
      </c>
      <c r="B52" s="456" t="s">
        <v>398</v>
      </c>
      <c r="C52" s="28">
        <v>2850</v>
      </c>
      <c r="D52" s="27" t="s">
        <v>111</v>
      </c>
      <c r="E52" s="26" t="s">
        <v>8</v>
      </c>
      <c r="F52" s="25">
        <v>3</v>
      </c>
      <c r="G52" s="192"/>
      <c r="H52" s="195">
        <v>69574</v>
      </c>
      <c r="I52" s="196">
        <f t="shared" si="1"/>
        <v>22.237834299463792</v>
      </c>
      <c r="J52" s="197">
        <f t="shared" si="2"/>
        <v>7.1157327956208718</v>
      </c>
      <c r="K52" s="404"/>
      <c r="L52" s="32"/>
      <c r="M52" s="208">
        <v>12450.1</v>
      </c>
      <c r="N52" s="191">
        <f t="shared" si="3"/>
        <v>3.9794069740384939</v>
      </c>
      <c r="O52" s="191">
        <f t="shared" si="4"/>
        <v>1.2733432730439449</v>
      </c>
      <c r="P52" s="192"/>
      <c r="Q52" s="198"/>
      <c r="R52" s="394"/>
      <c r="S52" s="200"/>
      <c r="T52" s="393"/>
      <c r="U52" s="194"/>
      <c r="V52" s="200"/>
      <c r="X52" s="415">
        <v>65418</v>
      </c>
      <c r="Y52" s="332">
        <v>60166</v>
      </c>
      <c r="Z52" s="333">
        <v>60166</v>
      </c>
      <c r="AA52" s="334">
        <v>0</v>
      </c>
      <c r="AB52" s="353">
        <v>0</v>
      </c>
      <c r="AD52" s="354">
        <v>204442</v>
      </c>
      <c r="AE52" s="24">
        <v>188028.6369500749</v>
      </c>
      <c r="AF52" s="24">
        <v>188028.6369500749</v>
      </c>
      <c r="AG52" s="24">
        <v>0</v>
      </c>
      <c r="AH52" s="24">
        <v>0</v>
      </c>
      <c r="AI52" s="349"/>
      <c r="AK52" s="419">
        <f t="shared" si="0"/>
        <v>0</v>
      </c>
    </row>
    <row r="53" spans="1:37" x14ac:dyDescent="0.2">
      <c r="A53" s="380" t="s">
        <v>353</v>
      </c>
      <c r="B53" s="456" t="s">
        <v>399</v>
      </c>
      <c r="C53" s="28">
        <v>2900</v>
      </c>
      <c r="D53" s="27" t="s">
        <v>110</v>
      </c>
      <c r="E53" s="26" t="s">
        <v>3</v>
      </c>
      <c r="F53" s="25">
        <v>10</v>
      </c>
      <c r="G53" s="192"/>
      <c r="H53" s="195">
        <v>1573.49</v>
      </c>
      <c r="I53" s="196">
        <f t="shared" si="1"/>
        <v>9.7990359705061785</v>
      </c>
      <c r="J53" s="197">
        <f t="shared" si="2"/>
        <v>5.4470343481735179</v>
      </c>
      <c r="K53" s="404"/>
      <c r="L53" s="32"/>
      <c r="M53" s="208">
        <v>572.84</v>
      </c>
      <c r="N53" s="191">
        <f t="shared" si="3"/>
        <v>3.569719327982452</v>
      </c>
      <c r="O53" s="191">
        <f t="shared" si="4"/>
        <v>1.9843159930613956</v>
      </c>
      <c r="P53" s="192"/>
      <c r="Q53" s="198"/>
      <c r="R53" s="394"/>
      <c r="S53" s="200"/>
      <c r="T53" s="393">
        <v>203.82</v>
      </c>
      <c r="U53" s="194">
        <f t="shared" si="5"/>
        <v>1.2889231781043686</v>
      </c>
      <c r="V53" s="200">
        <f t="shared" si="6"/>
        <v>0.71647954394934232</v>
      </c>
      <c r="X53" s="415">
        <v>5422</v>
      </c>
      <c r="Y53" s="332">
        <v>3088</v>
      </c>
      <c r="Z53" s="333">
        <v>3086</v>
      </c>
      <c r="AA53" s="334">
        <v>0</v>
      </c>
      <c r="AB53" s="353">
        <v>3041</v>
      </c>
      <c r="AD53" s="354">
        <v>9754</v>
      </c>
      <c r="AE53" s="24">
        <v>5555.2106233862041</v>
      </c>
      <c r="AF53" s="24">
        <v>5551.612689044633</v>
      </c>
      <c r="AG53" s="24">
        <v>0</v>
      </c>
      <c r="AH53" s="24">
        <v>5470.6591663592772</v>
      </c>
      <c r="AI53" s="349" t="s">
        <v>270</v>
      </c>
      <c r="AK53" s="419">
        <f t="shared" si="0"/>
        <v>3041</v>
      </c>
    </row>
    <row r="54" spans="1:37" x14ac:dyDescent="0.2">
      <c r="A54" s="380" t="s">
        <v>353</v>
      </c>
      <c r="B54" s="456" t="s">
        <v>400</v>
      </c>
      <c r="C54" s="28">
        <v>2950</v>
      </c>
      <c r="D54" s="27" t="s">
        <v>109</v>
      </c>
      <c r="E54" s="26" t="s">
        <v>3</v>
      </c>
      <c r="F54" s="25">
        <v>9</v>
      </c>
      <c r="G54" s="192"/>
      <c r="H54" s="195">
        <v>845</v>
      </c>
      <c r="I54" s="196">
        <f t="shared" si="1"/>
        <v>15.446768060836501</v>
      </c>
      <c r="J54" s="197">
        <f t="shared" si="2"/>
        <v>7.8259381223972477</v>
      </c>
      <c r="K54" s="404"/>
      <c r="L54" s="344"/>
      <c r="M54" s="208">
        <v>525</v>
      </c>
      <c r="N54" s="191">
        <f t="shared" si="3"/>
        <v>9.5971044164960517</v>
      </c>
      <c r="O54" s="191">
        <f t="shared" si="4"/>
        <v>4.862269247643261</v>
      </c>
      <c r="P54" s="192"/>
      <c r="Q54" s="198"/>
      <c r="R54" s="394"/>
      <c r="S54" s="200"/>
      <c r="T54" s="393"/>
      <c r="U54" s="194"/>
      <c r="V54" s="200"/>
      <c r="X54" s="415">
        <v>2213</v>
      </c>
      <c r="Y54" s="332">
        <v>1052</v>
      </c>
      <c r="Z54" s="333">
        <v>1052</v>
      </c>
      <c r="AA54" s="334">
        <v>0</v>
      </c>
      <c r="AB54" s="353">
        <v>0</v>
      </c>
      <c r="AD54" s="354">
        <v>4368</v>
      </c>
      <c r="AE54" s="24">
        <v>2076.428377767736</v>
      </c>
      <c r="AF54" s="24">
        <v>2076.428377767736</v>
      </c>
      <c r="AG54" s="24">
        <v>0</v>
      </c>
      <c r="AH54" s="24">
        <v>0</v>
      </c>
      <c r="AI54" s="349"/>
      <c r="AK54" s="419">
        <f t="shared" si="0"/>
        <v>0</v>
      </c>
    </row>
    <row r="55" spans="1:37" x14ac:dyDescent="0.2">
      <c r="A55" s="380" t="s">
        <v>343</v>
      </c>
      <c r="B55" s="456" t="s">
        <v>401</v>
      </c>
      <c r="C55" s="28">
        <v>3020</v>
      </c>
      <c r="D55" s="27" t="s">
        <v>108</v>
      </c>
      <c r="E55" s="26" t="s">
        <v>3</v>
      </c>
      <c r="F55" s="25">
        <v>6</v>
      </c>
      <c r="G55" s="192"/>
      <c r="H55" s="195">
        <v>1546</v>
      </c>
      <c r="I55" s="196">
        <f t="shared" si="1"/>
        <v>7.8882380553911462</v>
      </c>
      <c r="J55" s="197">
        <f t="shared" si="2"/>
        <v>3.7517122877068685</v>
      </c>
      <c r="K55" s="404"/>
      <c r="L55" s="32"/>
      <c r="M55" s="208">
        <v>393.86</v>
      </c>
      <c r="N55" s="191">
        <f t="shared" si="3"/>
        <v>2.0096128334387817</v>
      </c>
      <c r="O55" s="191">
        <f t="shared" si="4"/>
        <v>0.95578874620713283</v>
      </c>
      <c r="P55" s="192"/>
      <c r="Q55" s="198"/>
      <c r="R55" s="394"/>
      <c r="S55" s="200"/>
      <c r="T55" s="393"/>
      <c r="U55" s="194"/>
      <c r="V55" s="200"/>
      <c r="X55" s="415">
        <v>4280</v>
      </c>
      <c r="Y55" s="332">
        <v>3769</v>
      </c>
      <c r="Z55" s="333">
        <v>3769</v>
      </c>
      <c r="AA55" s="334">
        <v>0</v>
      </c>
      <c r="AB55" s="353">
        <v>0</v>
      </c>
      <c r="AD55" s="354">
        <v>8999</v>
      </c>
      <c r="AE55" s="24">
        <v>7924.5866822429898</v>
      </c>
      <c r="AF55" s="24">
        <v>7924.5866822429898</v>
      </c>
      <c r="AG55" s="24">
        <v>0</v>
      </c>
      <c r="AH55" s="24">
        <v>0</v>
      </c>
      <c r="AI55" s="349"/>
      <c r="AK55" s="419">
        <f t="shared" si="0"/>
        <v>0</v>
      </c>
    </row>
    <row r="56" spans="1:37" x14ac:dyDescent="0.2">
      <c r="A56" s="380" t="s">
        <v>358</v>
      </c>
      <c r="B56" s="456" t="s">
        <v>402</v>
      </c>
      <c r="C56" s="28">
        <v>3050</v>
      </c>
      <c r="D56" s="27" t="s">
        <v>107</v>
      </c>
      <c r="E56" s="26" t="s">
        <v>11</v>
      </c>
      <c r="F56" s="25">
        <v>9</v>
      </c>
      <c r="G56" s="192"/>
      <c r="H56" s="195">
        <v>1870.14</v>
      </c>
      <c r="I56" s="196">
        <f t="shared" si="1"/>
        <v>17.416092382194076</v>
      </c>
      <c r="J56" s="197">
        <f t="shared" si="2"/>
        <v>11.178701156943173</v>
      </c>
      <c r="K56" s="404"/>
      <c r="L56" s="32"/>
      <c r="M56" s="208">
        <v>517.44000000000005</v>
      </c>
      <c r="N56" s="191">
        <f t="shared" si="3"/>
        <v>4.8187744458930899</v>
      </c>
      <c r="O56" s="191">
        <f t="shared" si="4"/>
        <v>3.0929808071313785</v>
      </c>
      <c r="P56" s="192"/>
      <c r="Q56" s="198">
        <v>285.83999999999997</v>
      </c>
      <c r="R56" s="394">
        <f t="shared" si="7"/>
        <v>3.4878953533775867</v>
      </c>
      <c r="S56" s="200">
        <f t="shared" si="8"/>
        <v>2.2387421337958466</v>
      </c>
      <c r="T56" s="393"/>
      <c r="U56" s="194"/>
      <c r="V56" s="200"/>
      <c r="X56" s="415">
        <v>3312</v>
      </c>
      <c r="Y56" s="332">
        <v>2065</v>
      </c>
      <c r="Z56" s="333">
        <v>2065</v>
      </c>
      <c r="AA56" s="334">
        <v>1576</v>
      </c>
      <c r="AB56" s="353">
        <v>0</v>
      </c>
      <c r="AD56" s="354">
        <v>5160</v>
      </c>
      <c r="AE56" s="24">
        <v>3217.2101449275365</v>
      </c>
      <c r="AF56" s="24">
        <v>3217.2101449275365</v>
      </c>
      <c r="AG56" s="24">
        <v>2455.3623188405795</v>
      </c>
      <c r="AH56" s="24">
        <v>0</v>
      </c>
      <c r="AI56" s="349"/>
      <c r="AK56" s="419">
        <f t="shared" si="0"/>
        <v>1576</v>
      </c>
    </row>
    <row r="57" spans="1:37" x14ac:dyDescent="0.2">
      <c r="A57" s="459" t="s">
        <v>384</v>
      </c>
      <c r="B57" s="456" t="s">
        <v>403</v>
      </c>
      <c r="C57" s="28">
        <v>3100</v>
      </c>
      <c r="D57" s="27" t="s">
        <v>106</v>
      </c>
      <c r="E57" s="26" t="s">
        <v>6</v>
      </c>
      <c r="F57" s="25">
        <v>7</v>
      </c>
      <c r="G57" s="192"/>
      <c r="H57" s="195">
        <v>39837</v>
      </c>
      <c r="I57" s="196">
        <f t="shared" si="1"/>
        <v>11.30852688532222</v>
      </c>
      <c r="J57" s="197">
        <f t="shared" si="2"/>
        <v>4.5123594381324201</v>
      </c>
      <c r="K57" s="404"/>
      <c r="L57" s="32"/>
      <c r="M57" s="208">
        <v>20152</v>
      </c>
      <c r="N57" s="191">
        <f t="shared" si="3"/>
        <v>5.7014426754908136</v>
      </c>
      <c r="O57" s="191">
        <f t="shared" si="4"/>
        <v>2.2750053060504238</v>
      </c>
      <c r="P57" s="192"/>
      <c r="Q57" s="198">
        <v>20254</v>
      </c>
      <c r="R57" s="394">
        <f t="shared" si="7"/>
        <v>6.1477027005697868</v>
      </c>
      <c r="S57" s="200">
        <f t="shared" si="8"/>
        <v>2.4530732061798348</v>
      </c>
      <c r="T57" s="393"/>
      <c r="U57" s="194"/>
      <c r="V57" s="200"/>
      <c r="X57" s="415">
        <v>69086</v>
      </c>
      <c r="Y57" s="332">
        <v>67745</v>
      </c>
      <c r="Z57" s="333">
        <v>67972</v>
      </c>
      <c r="AA57" s="334">
        <v>63357</v>
      </c>
      <c r="AB57" s="353">
        <v>0</v>
      </c>
      <c r="AD57" s="354">
        <v>173138</v>
      </c>
      <c r="AE57" s="24">
        <v>169777.28932055697</v>
      </c>
      <c r="AF57" s="24">
        <v>170346.17919694295</v>
      </c>
      <c r="AG57" s="24">
        <v>158780.4224589642</v>
      </c>
      <c r="AH57" s="24">
        <v>0</v>
      </c>
      <c r="AI57" s="349"/>
      <c r="AK57" s="419">
        <f t="shared" si="0"/>
        <v>63357</v>
      </c>
    </row>
    <row r="58" spans="1:37" x14ac:dyDescent="0.2">
      <c r="A58" s="380" t="s">
        <v>356</v>
      </c>
      <c r="B58" s="456" t="s">
        <v>404</v>
      </c>
      <c r="C58" s="28">
        <v>3310</v>
      </c>
      <c r="D58" s="27" t="s">
        <v>105</v>
      </c>
      <c r="E58" s="26" t="s">
        <v>3</v>
      </c>
      <c r="F58" s="25">
        <v>4</v>
      </c>
      <c r="G58" s="199"/>
      <c r="H58" s="195">
        <v>4934.54</v>
      </c>
      <c r="I58" s="196">
        <f t="shared" si="1"/>
        <v>8.9053115615615628</v>
      </c>
      <c r="J58" s="197">
        <f t="shared" si="2"/>
        <v>4.695253946840241</v>
      </c>
      <c r="K58" s="404"/>
      <c r="L58" s="32"/>
      <c r="M58" s="208">
        <v>2056.8200000000002</v>
      </c>
      <c r="N58" s="191">
        <f t="shared" si="3"/>
        <v>3.711921055671056</v>
      </c>
      <c r="O58" s="191">
        <f t="shared" si="4"/>
        <v>1.9570805430577007</v>
      </c>
      <c r="P58" s="199"/>
      <c r="Q58" s="198"/>
      <c r="R58" s="394"/>
      <c r="S58" s="200"/>
      <c r="T58" s="393">
        <v>1086.22</v>
      </c>
      <c r="U58" s="194">
        <f t="shared" si="5"/>
        <v>4.9011839872937948</v>
      </c>
      <c r="V58" s="200">
        <f>(T58*1000)/AH58/52</f>
        <v>2.5841098653819738</v>
      </c>
      <c r="X58" s="415">
        <v>15580</v>
      </c>
      <c r="Y58" s="332">
        <v>10656</v>
      </c>
      <c r="Z58" s="333">
        <v>10656</v>
      </c>
      <c r="AA58" s="334">
        <v>0</v>
      </c>
      <c r="AB58" s="353">
        <v>4262</v>
      </c>
      <c r="AD58" s="354">
        <v>29550</v>
      </c>
      <c r="AE58" s="24">
        <v>20210.834403080873</v>
      </c>
      <c r="AF58" s="24">
        <v>20210.834403080873</v>
      </c>
      <c r="AG58" s="24">
        <v>0</v>
      </c>
      <c r="AH58" s="24">
        <v>8083.5750962772781</v>
      </c>
      <c r="AI58" s="349" t="s">
        <v>270</v>
      </c>
      <c r="AK58" s="419">
        <f t="shared" si="0"/>
        <v>4262</v>
      </c>
    </row>
    <row r="59" spans="1:37" x14ac:dyDescent="0.2">
      <c r="A59" s="380" t="s">
        <v>358</v>
      </c>
      <c r="B59" s="456" t="s">
        <v>402</v>
      </c>
      <c r="C59" s="28">
        <v>3350</v>
      </c>
      <c r="D59" s="27" t="s">
        <v>104</v>
      </c>
      <c r="E59" s="26" t="s">
        <v>11</v>
      </c>
      <c r="F59" s="25">
        <v>4</v>
      </c>
      <c r="G59" s="192"/>
      <c r="H59" s="195">
        <v>10852</v>
      </c>
      <c r="I59" s="196">
        <f t="shared" si="1"/>
        <v>9.6229219206117804</v>
      </c>
      <c r="J59" s="197">
        <f t="shared" si="2"/>
        <v>4.7923503607079745</v>
      </c>
      <c r="K59" s="404"/>
      <c r="L59" s="32"/>
      <c r="M59" s="208">
        <v>5127</v>
      </c>
      <c r="N59" s="191">
        <f t="shared" si="3"/>
        <v>4.5585165216216117</v>
      </c>
      <c r="O59" s="191">
        <f t="shared" si="4"/>
        <v>2.2702052949108547</v>
      </c>
      <c r="P59" s="192"/>
      <c r="Q59" s="198">
        <v>4847</v>
      </c>
      <c r="R59" s="394">
        <f t="shared" si="7"/>
        <v>5.4544758886733256</v>
      </c>
      <c r="S59" s="200">
        <f t="shared" si="8"/>
        <v>2.7164056518599207</v>
      </c>
      <c r="T59" s="393"/>
      <c r="U59" s="194"/>
      <c r="V59" s="200"/>
      <c r="X59" s="415">
        <v>24450</v>
      </c>
      <c r="Y59" s="332">
        <v>21687</v>
      </c>
      <c r="Z59" s="333">
        <v>21629</v>
      </c>
      <c r="AA59" s="334">
        <v>17089</v>
      </c>
      <c r="AB59" s="353">
        <v>0</v>
      </c>
      <c r="AD59" s="354">
        <v>49095</v>
      </c>
      <c r="AE59" s="24">
        <v>43546.963803680985</v>
      </c>
      <c r="AF59" s="24">
        <v>43430.501226993867</v>
      </c>
      <c r="AG59" s="24">
        <v>34314.292638036808</v>
      </c>
      <c r="AH59" s="24">
        <v>0</v>
      </c>
      <c r="AI59" s="349"/>
      <c r="AK59" s="419">
        <f t="shared" si="0"/>
        <v>17089</v>
      </c>
    </row>
    <row r="60" spans="1:37" x14ac:dyDescent="0.2">
      <c r="A60" s="382" t="s">
        <v>362</v>
      </c>
      <c r="B60" s="456" t="s">
        <v>405</v>
      </c>
      <c r="C60" s="28">
        <v>3370</v>
      </c>
      <c r="D60" s="27" t="s">
        <v>103</v>
      </c>
      <c r="E60" s="26" t="s">
        <v>3</v>
      </c>
      <c r="F60" s="25">
        <v>11</v>
      </c>
      <c r="G60" s="192"/>
      <c r="H60" s="195">
        <v>2265</v>
      </c>
      <c r="I60" s="196">
        <f t="shared" si="1"/>
        <v>14.253171566653243</v>
      </c>
      <c r="J60" s="197">
        <f t="shared" si="2"/>
        <v>9.3267766534151271</v>
      </c>
      <c r="K60" s="404"/>
      <c r="L60" s="32"/>
      <c r="M60" s="208">
        <v>730</v>
      </c>
      <c r="N60" s="191">
        <f t="shared" si="3"/>
        <v>4.6951376382814507</v>
      </c>
      <c r="O60" s="191">
        <f t="shared" si="4"/>
        <v>3.0723337542464191</v>
      </c>
      <c r="P60" s="192"/>
      <c r="Q60" s="198"/>
      <c r="R60" s="394"/>
      <c r="S60" s="200"/>
      <c r="T60" s="393"/>
      <c r="U60" s="194"/>
      <c r="V60" s="200"/>
      <c r="X60" s="415">
        <v>6791</v>
      </c>
      <c r="Y60" s="332">
        <v>3056</v>
      </c>
      <c r="Z60" s="333">
        <v>2990</v>
      </c>
      <c r="AA60" s="334">
        <v>0</v>
      </c>
      <c r="AB60" s="353">
        <v>0</v>
      </c>
      <c r="AD60" s="354">
        <v>10378</v>
      </c>
      <c r="AE60" s="24">
        <v>4670.1764099543507</v>
      </c>
      <c r="AF60" s="24">
        <v>4569.3152702105726</v>
      </c>
      <c r="AG60" s="24">
        <v>0</v>
      </c>
      <c r="AH60" s="24">
        <v>0</v>
      </c>
      <c r="AI60" s="349"/>
      <c r="AK60" s="419">
        <f t="shared" si="0"/>
        <v>0</v>
      </c>
    </row>
    <row r="61" spans="1:37" x14ac:dyDescent="0.2">
      <c r="A61" s="380" t="s">
        <v>358</v>
      </c>
      <c r="B61" s="456" t="s">
        <v>402</v>
      </c>
      <c r="C61" s="28">
        <v>3400</v>
      </c>
      <c r="D61" s="27" t="s">
        <v>102</v>
      </c>
      <c r="E61" s="26" t="s">
        <v>11</v>
      </c>
      <c r="F61" s="25">
        <v>4</v>
      </c>
      <c r="G61" s="192"/>
      <c r="H61" s="195">
        <v>8233</v>
      </c>
      <c r="I61" s="196">
        <f t="shared" si="1"/>
        <v>7.4668422503736593</v>
      </c>
      <c r="J61" s="197">
        <f t="shared" si="2"/>
        <v>4.7971207932615734</v>
      </c>
      <c r="K61" s="404"/>
      <c r="L61" s="32"/>
      <c r="M61" s="208">
        <v>5002</v>
      </c>
      <c r="N61" s="191">
        <f t="shared" si="3"/>
        <v>4.5365170577394682</v>
      </c>
      <c r="O61" s="191">
        <f t="shared" si="4"/>
        <v>2.9145145400090362</v>
      </c>
      <c r="P61" s="192"/>
      <c r="Q61" s="198">
        <v>5559</v>
      </c>
      <c r="R61" s="394">
        <f t="shared" si="7"/>
        <v>5.5906205498298371</v>
      </c>
      <c r="S61" s="200">
        <f t="shared" si="8"/>
        <v>3.5917301032417126</v>
      </c>
      <c r="T61" s="393"/>
      <c r="U61" s="194"/>
      <c r="V61" s="200"/>
      <c r="X61" s="415">
        <v>23591</v>
      </c>
      <c r="Y61" s="332">
        <v>21204</v>
      </c>
      <c r="Z61" s="333">
        <v>21204</v>
      </c>
      <c r="AA61" s="334">
        <v>19122</v>
      </c>
      <c r="AB61" s="353">
        <v>0</v>
      </c>
      <c r="AD61" s="354">
        <v>36720</v>
      </c>
      <c r="AE61" s="24">
        <v>33004.5729303548</v>
      </c>
      <c r="AF61" s="24">
        <v>33004.5729303548</v>
      </c>
      <c r="AG61" s="24">
        <v>29763.886227798739</v>
      </c>
      <c r="AH61" s="24">
        <v>0</v>
      </c>
      <c r="AI61" s="349"/>
      <c r="AK61" s="419">
        <f t="shared" si="0"/>
        <v>19122</v>
      </c>
    </row>
    <row r="62" spans="1:37" x14ac:dyDescent="0.2">
      <c r="A62" s="380" t="s">
        <v>381</v>
      </c>
      <c r="B62" s="456" t="s">
        <v>406</v>
      </c>
      <c r="C62" s="28">
        <v>3450</v>
      </c>
      <c r="D62" s="27" t="s">
        <v>101</v>
      </c>
      <c r="E62" s="26" t="s">
        <v>3</v>
      </c>
      <c r="F62" s="25">
        <v>4</v>
      </c>
      <c r="G62" s="192"/>
      <c r="H62" s="195">
        <v>8822</v>
      </c>
      <c r="I62" s="196">
        <f t="shared" si="1"/>
        <v>20.755302930492558</v>
      </c>
      <c r="J62" s="197">
        <f t="shared" si="2"/>
        <v>6.8082121980881443</v>
      </c>
      <c r="K62" s="404"/>
      <c r="L62" s="32"/>
      <c r="M62" s="208">
        <v>1516</v>
      </c>
      <c r="N62" s="191">
        <f t="shared" si="3"/>
        <v>3.6955059137845296</v>
      </c>
      <c r="O62" s="191">
        <f t="shared" si="4"/>
        <v>1.2122101288809102</v>
      </c>
      <c r="P62" s="192"/>
      <c r="Q62" s="198"/>
      <c r="R62" s="394"/>
      <c r="S62" s="200"/>
      <c r="T62" s="393"/>
      <c r="U62" s="194"/>
      <c r="V62" s="200"/>
      <c r="X62" s="415">
        <v>8524</v>
      </c>
      <c r="Y62" s="332">
        <v>8174</v>
      </c>
      <c r="Z62" s="333">
        <v>7889</v>
      </c>
      <c r="AA62" s="334">
        <v>0</v>
      </c>
      <c r="AB62" s="353">
        <v>0</v>
      </c>
      <c r="AD62" s="354">
        <v>25986</v>
      </c>
      <c r="AE62" s="24">
        <v>24919.000938526515</v>
      </c>
      <c r="AF62" s="24">
        <v>24050.158845612386</v>
      </c>
      <c r="AG62" s="24">
        <v>0</v>
      </c>
      <c r="AH62" s="24">
        <v>0</v>
      </c>
      <c r="AI62" s="349"/>
      <c r="AK62" s="419">
        <f t="shared" si="0"/>
        <v>0</v>
      </c>
    </row>
    <row r="63" spans="1:37" x14ac:dyDescent="0.2">
      <c r="A63" s="380" t="s">
        <v>362</v>
      </c>
      <c r="B63" s="456" t="s">
        <v>392</v>
      </c>
      <c r="C63" s="28">
        <v>3500</v>
      </c>
      <c r="D63" s="27" t="s">
        <v>100</v>
      </c>
      <c r="E63" s="26" t="s">
        <v>3</v>
      </c>
      <c r="F63" s="25">
        <v>9</v>
      </c>
      <c r="G63" s="199"/>
      <c r="H63" s="195">
        <v>640</v>
      </c>
      <c r="I63" s="196">
        <f t="shared" si="1"/>
        <v>9.253903990746096</v>
      </c>
      <c r="J63" s="197">
        <f t="shared" si="2"/>
        <v>4.4569521616772336</v>
      </c>
      <c r="K63" s="404"/>
      <c r="L63" s="32"/>
      <c r="M63" s="208">
        <v>113</v>
      </c>
      <c r="N63" s="191">
        <f t="shared" si="3"/>
        <v>1.6338924233661076</v>
      </c>
      <c r="O63" s="191">
        <f t="shared" si="4"/>
        <v>0.78693061604613657</v>
      </c>
      <c r="P63" s="199"/>
      <c r="Q63" s="198"/>
      <c r="R63" s="394"/>
      <c r="S63" s="200"/>
      <c r="T63" s="393">
        <v>160</v>
      </c>
      <c r="U63" s="194">
        <f t="shared" si="5"/>
        <v>3.5124692658939236</v>
      </c>
      <c r="V63" s="200">
        <f t="shared" si="6"/>
        <v>1.6917084403626486</v>
      </c>
      <c r="X63" s="415">
        <v>1809</v>
      </c>
      <c r="Y63" s="332">
        <v>1330</v>
      </c>
      <c r="Z63" s="333">
        <v>1330</v>
      </c>
      <c r="AA63" s="334">
        <v>0</v>
      </c>
      <c r="AB63" s="353">
        <v>876</v>
      </c>
      <c r="AD63" s="354">
        <v>3756</v>
      </c>
      <c r="AE63" s="24">
        <v>2761.4593698175786</v>
      </c>
      <c r="AF63" s="24">
        <v>2761.4593698175786</v>
      </c>
      <c r="AG63" s="24">
        <v>0</v>
      </c>
      <c r="AH63" s="24">
        <v>1818.8258706467661</v>
      </c>
      <c r="AI63" s="349" t="s">
        <v>270</v>
      </c>
      <c r="AK63" s="419">
        <f t="shared" si="0"/>
        <v>876</v>
      </c>
    </row>
    <row r="64" spans="1:37" x14ac:dyDescent="0.2">
      <c r="A64" s="380" t="s">
        <v>343</v>
      </c>
      <c r="B64" s="456" t="s">
        <v>407</v>
      </c>
      <c r="C64" s="28">
        <v>3550</v>
      </c>
      <c r="D64" s="27" t="s">
        <v>99</v>
      </c>
      <c r="E64" s="26" t="s">
        <v>3</v>
      </c>
      <c r="F64" s="25">
        <v>11</v>
      </c>
      <c r="G64" s="192"/>
      <c r="H64" s="195">
        <v>2475.66</v>
      </c>
      <c r="I64" s="196">
        <f t="shared" si="1"/>
        <v>11.26037042427771</v>
      </c>
      <c r="J64" s="197">
        <f t="shared" si="2"/>
        <v>5.8144138418839679</v>
      </c>
      <c r="K64" s="404"/>
      <c r="L64" s="32"/>
      <c r="M64" s="208">
        <v>1300</v>
      </c>
      <c r="N64" s="191">
        <f t="shared" si="3"/>
        <v>5.9129612109744567</v>
      </c>
      <c r="O64" s="191">
        <f t="shared" si="4"/>
        <v>3.0532213609498715</v>
      </c>
      <c r="P64" s="192"/>
      <c r="Q64" s="198">
        <v>853.09</v>
      </c>
      <c r="R64" s="394">
        <f t="shared" si="7"/>
        <v>4.8797075916350163</v>
      </c>
      <c r="S64" s="200">
        <f t="shared" si="8"/>
        <v>2.5196896990152848</v>
      </c>
      <c r="T64" s="393"/>
      <c r="U64" s="194"/>
      <c r="V64" s="200"/>
      <c r="X64" s="415">
        <v>6612</v>
      </c>
      <c r="Y64" s="332">
        <v>4228</v>
      </c>
      <c r="Z64" s="333">
        <v>4228</v>
      </c>
      <c r="AA64" s="334">
        <v>3362</v>
      </c>
      <c r="AB64" s="353">
        <v>0</v>
      </c>
      <c r="AD64" s="354">
        <v>12805</v>
      </c>
      <c r="AE64" s="24">
        <v>8188.0732002419845</v>
      </c>
      <c r="AF64" s="24">
        <v>8188.0732002419845</v>
      </c>
      <c r="AG64" s="24">
        <v>6510.951300665457</v>
      </c>
      <c r="AH64" s="24">
        <v>0</v>
      </c>
      <c r="AI64" s="349"/>
      <c r="AK64" s="419">
        <f t="shared" si="0"/>
        <v>3362</v>
      </c>
    </row>
    <row r="65" spans="1:37" x14ac:dyDescent="0.2">
      <c r="A65" s="380" t="s">
        <v>343</v>
      </c>
      <c r="B65" s="456" t="s">
        <v>344</v>
      </c>
      <c r="C65" s="28">
        <v>3650</v>
      </c>
      <c r="D65" s="27" t="s">
        <v>98</v>
      </c>
      <c r="E65" s="26" t="s">
        <v>3</v>
      </c>
      <c r="F65" s="25">
        <v>9</v>
      </c>
      <c r="G65" s="192"/>
      <c r="H65" s="195">
        <v>711.06</v>
      </c>
      <c r="I65" s="196">
        <f t="shared" si="1"/>
        <v>10.758639472250803</v>
      </c>
      <c r="J65" s="197">
        <f t="shared" si="2"/>
        <v>3.0046650778358095</v>
      </c>
      <c r="K65" s="404"/>
      <c r="L65" s="32"/>
      <c r="M65" s="208">
        <v>295.89999999999998</v>
      </c>
      <c r="N65" s="191">
        <f t="shared" si="3"/>
        <v>4.4770925376747561</v>
      </c>
      <c r="O65" s="191">
        <f t="shared" si="4"/>
        <v>1.2503591771884455</v>
      </c>
      <c r="P65" s="192"/>
      <c r="Q65" s="198"/>
      <c r="R65" s="394"/>
      <c r="S65" s="200"/>
      <c r="T65" s="393"/>
      <c r="U65" s="194"/>
      <c r="V65" s="200"/>
      <c r="X65" s="415">
        <v>1271</v>
      </c>
      <c r="Y65" s="332">
        <v>1271</v>
      </c>
      <c r="Z65" s="333">
        <v>1271</v>
      </c>
      <c r="AA65" s="334">
        <v>0</v>
      </c>
      <c r="AB65" s="353">
        <v>0</v>
      </c>
      <c r="AD65" s="354">
        <v>4551</v>
      </c>
      <c r="AE65" s="24">
        <v>4551</v>
      </c>
      <c r="AF65" s="24">
        <v>4551</v>
      </c>
      <c r="AG65" s="24">
        <v>0</v>
      </c>
      <c r="AH65" s="24">
        <v>0</v>
      </c>
      <c r="AI65" s="349"/>
      <c r="AK65" s="419">
        <f t="shared" si="0"/>
        <v>0</v>
      </c>
    </row>
    <row r="66" spans="1:37" x14ac:dyDescent="0.2">
      <c r="A66" s="380" t="s">
        <v>343</v>
      </c>
      <c r="B66" s="456" t="s">
        <v>408</v>
      </c>
      <c r="C66" s="28">
        <v>3660</v>
      </c>
      <c r="D66" s="27" t="s">
        <v>97</v>
      </c>
      <c r="E66" s="26" t="s">
        <v>3</v>
      </c>
      <c r="F66" s="25">
        <v>10</v>
      </c>
      <c r="G66" s="192"/>
      <c r="H66" s="195">
        <v>444.5</v>
      </c>
      <c r="I66" s="196">
        <f t="shared" si="1"/>
        <v>6.4126608575220736</v>
      </c>
      <c r="J66" s="197">
        <f t="shared" si="2"/>
        <v>4.0604239723339246</v>
      </c>
      <c r="K66" s="404"/>
      <c r="L66" s="32"/>
      <c r="M66" s="208">
        <v>254.7</v>
      </c>
      <c r="N66" s="191">
        <f t="shared" si="3"/>
        <v>3.674476311385539</v>
      </c>
      <c r="O66" s="191">
        <f t="shared" si="4"/>
        <v>2.3266366383654682</v>
      </c>
      <c r="P66" s="192"/>
      <c r="Q66" s="198"/>
      <c r="R66" s="394"/>
      <c r="S66" s="200"/>
      <c r="T66" s="393">
        <v>188.3</v>
      </c>
      <c r="U66" s="194">
        <f t="shared" si="5"/>
        <v>2.716544520745571</v>
      </c>
      <c r="V66" s="200">
        <f t="shared" si="6"/>
        <v>1.720085115839096</v>
      </c>
      <c r="X66" s="415">
        <v>3209</v>
      </c>
      <c r="Y66" s="332">
        <v>1333</v>
      </c>
      <c r="Z66" s="333">
        <v>1333</v>
      </c>
      <c r="AA66" s="334">
        <v>0</v>
      </c>
      <c r="AB66" s="353">
        <v>1333</v>
      </c>
      <c r="AD66" s="354">
        <v>5068</v>
      </c>
      <c r="AE66" s="24">
        <v>2105.21782486756</v>
      </c>
      <c r="AF66" s="24">
        <v>2105.21782486756</v>
      </c>
      <c r="AG66" s="24">
        <v>0</v>
      </c>
      <c r="AH66" s="24">
        <v>2105.21782486756</v>
      </c>
      <c r="AI66" s="349" t="s">
        <v>270</v>
      </c>
      <c r="AK66" s="419">
        <f t="shared" si="0"/>
        <v>1333</v>
      </c>
    </row>
    <row r="67" spans="1:37" x14ac:dyDescent="0.2">
      <c r="A67" s="380" t="s">
        <v>356</v>
      </c>
      <c r="B67" s="456" t="s">
        <v>369</v>
      </c>
      <c r="C67" s="28">
        <v>3700</v>
      </c>
      <c r="D67" s="27" t="s">
        <v>96</v>
      </c>
      <c r="E67" s="26" t="s">
        <v>3</v>
      </c>
      <c r="F67" s="25">
        <v>9</v>
      </c>
      <c r="G67" s="192"/>
      <c r="H67" s="195">
        <v>421</v>
      </c>
      <c r="I67" s="196">
        <f t="shared" si="1"/>
        <v>8.0001520218911519</v>
      </c>
      <c r="J67" s="197">
        <f t="shared" si="2"/>
        <v>5.2866627905049732</v>
      </c>
      <c r="K67" s="404"/>
      <c r="L67" s="32"/>
      <c r="M67" s="208">
        <v>222</v>
      </c>
      <c r="N67" s="191">
        <f t="shared" si="3"/>
        <v>4.3298486503354656</v>
      </c>
      <c r="O67" s="191">
        <f t="shared" si="4"/>
        <v>2.861251846916232</v>
      </c>
      <c r="P67" s="192"/>
      <c r="Q67" s="198"/>
      <c r="R67" s="394"/>
      <c r="S67" s="200"/>
      <c r="T67" s="393">
        <v>190</v>
      </c>
      <c r="U67" s="194">
        <f t="shared" si="5"/>
        <v>3.7513820881377353</v>
      </c>
      <c r="V67" s="200">
        <f t="shared" si="6"/>
        <v>2.4789894047083956</v>
      </c>
      <c r="X67" s="415">
        <v>2449</v>
      </c>
      <c r="Y67" s="332">
        <v>1012</v>
      </c>
      <c r="Z67" s="333">
        <v>986</v>
      </c>
      <c r="AA67" s="334">
        <v>0</v>
      </c>
      <c r="AB67" s="353">
        <v>974</v>
      </c>
      <c r="AD67" s="354">
        <v>3706</v>
      </c>
      <c r="AE67" s="24">
        <v>1531.4299714169049</v>
      </c>
      <c r="AF67" s="24">
        <v>1492.0849326255616</v>
      </c>
      <c r="AG67" s="24">
        <v>0</v>
      </c>
      <c r="AH67" s="24">
        <v>1473.9256839526336</v>
      </c>
      <c r="AI67" s="349" t="s">
        <v>270</v>
      </c>
      <c r="AK67" s="419">
        <f t="shared" si="0"/>
        <v>974</v>
      </c>
    </row>
    <row r="68" spans="1:37" x14ac:dyDescent="0.2">
      <c r="A68" s="380" t="s">
        <v>358</v>
      </c>
      <c r="B68" s="456" t="s">
        <v>409</v>
      </c>
      <c r="C68" s="28">
        <v>3750</v>
      </c>
      <c r="D68" s="27" t="s">
        <v>95</v>
      </c>
      <c r="E68" s="26" t="s">
        <v>11</v>
      </c>
      <c r="F68" s="25">
        <v>4</v>
      </c>
      <c r="G68" s="192"/>
      <c r="H68" s="195">
        <v>10411</v>
      </c>
      <c r="I68" s="196">
        <f t="shared" si="1"/>
        <v>6.9133818529536759</v>
      </c>
      <c r="J68" s="197">
        <f t="shared" si="2"/>
        <v>3.0492041940268626</v>
      </c>
      <c r="K68" s="404"/>
      <c r="L68" s="32"/>
      <c r="M68" s="208">
        <v>8949</v>
      </c>
      <c r="N68" s="191">
        <f t="shared" si="3"/>
        <v>5.8238969152674738</v>
      </c>
      <c r="O68" s="191">
        <f t="shared" si="4"/>
        <v>2.568677859451181</v>
      </c>
      <c r="P68" s="192"/>
      <c r="Q68" s="198"/>
      <c r="R68" s="394"/>
      <c r="S68" s="200"/>
      <c r="T68" s="393">
        <v>13872</v>
      </c>
      <c r="U68" s="194">
        <f t="shared" si="5"/>
        <v>9.5373504976307881</v>
      </c>
      <c r="V68" s="200">
        <f t="shared" si="6"/>
        <v>4.2065272475662931</v>
      </c>
      <c r="X68" s="415">
        <v>34459</v>
      </c>
      <c r="Y68" s="332">
        <v>28960</v>
      </c>
      <c r="Z68" s="333">
        <v>29550</v>
      </c>
      <c r="AA68" s="334">
        <v>0</v>
      </c>
      <c r="AB68" s="353">
        <v>27971</v>
      </c>
      <c r="AD68" s="354">
        <v>78128</v>
      </c>
      <c r="AE68" s="24">
        <v>65660.259438753303</v>
      </c>
      <c r="AF68" s="24">
        <v>66997.951188368781</v>
      </c>
      <c r="AG68" s="24">
        <v>0</v>
      </c>
      <c r="AH68" s="24">
        <v>63417.925302533447</v>
      </c>
      <c r="AI68" s="349" t="s">
        <v>270</v>
      </c>
      <c r="AK68" s="419">
        <f t="shared" si="0"/>
        <v>27971</v>
      </c>
    </row>
    <row r="69" spans="1:37" x14ac:dyDescent="0.2">
      <c r="A69" s="380" t="s">
        <v>347</v>
      </c>
      <c r="B69" s="456" t="s">
        <v>410</v>
      </c>
      <c r="C69" s="28">
        <v>3800</v>
      </c>
      <c r="D69" s="27" t="s">
        <v>94</v>
      </c>
      <c r="E69" s="26" t="s">
        <v>6</v>
      </c>
      <c r="F69" s="25">
        <v>6</v>
      </c>
      <c r="G69" s="192"/>
      <c r="H69" s="195">
        <v>17821</v>
      </c>
      <c r="I69" s="196">
        <f t="shared" si="1"/>
        <v>14.64141233227404</v>
      </c>
      <c r="J69" s="197">
        <f t="shared" si="2"/>
        <v>5.6368131277713331</v>
      </c>
      <c r="K69" s="404"/>
      <c r="L69" s="32"/>
      <c r="M69" s="208">
        <v>6399</v>
      </c>
      <c r="N69" s="191">
        <f t="shared" si="3"/>
        <v>5.2573030421537279</v>
      </c>
      <c r="O69" s="191">
        <f t="shared" si="4"/>
        <v>2.0240147693512576</v>
      </c>
      <c r="P69" s="192"/>
      <c r="Q69" s="198">
        <v>3904</v>
      </c>
      <c r="R69" s="394">
        <f t="shared" si="7"/>
        <v>6.006153846153846</v>
      </c>
      <c r="S69" s="200">
        <f t="shared" si="8"/>
        <v>2.3123156481828273</v>
      </c>
      <c r="T69" s="393"/>
      <c r="U69" s="194"/>
      <c r="V69" s="200"/>
      <c r="X69" s="415">
        <v>25461</v>
      </c>
      <c r="Y69" s="332">
        <v>23407</v>
      </c>
      <c r="Z69" s="333">
        <v>23407</v>
      </c>
      <c r="AA69" s="334">
        <v>12500</v>
      </c>
      <c r="AB69" s="353">
        <v>0</v>
      </c>
      <c r="AD69" s="354">
        <v>66134</v>
      </c>
      <c r="AE69" s="24">
        <v>60798.811437099874</v>
      </c>
      <c r="AF69" s="24">
        <v>60798.811437099874</v>
      </c>
      <c r="AG69" s="24">
        <v>32468.284827775813</v>
      </c>
      <c r="AH69" s="24">
        <v>0</v>
      </c>
      <c r="AI69" s="349"/>
      <c r="AK69" s="419">
        <f t="shared" ref="AK69:AK132" si="9">AA69+AB69</f>
        <v>12500</v>
      </c>
    </row>
    <row r="70" spans="1:37" x14ac:dyDescent="0.2">
      <c r="A70" s="380" t="s">
        <v>381</v>
      </c>
      <c r="B70" s="456" t="s">
        <v>411</v>
      </c>
      <c r="C70" s="28">
        <v>3850</v>
      </c>
      <c r="D70" s="27" t="s">
        <v>93</v>
      </c>
      <c r="E70" s="26" t="s">
        <v>3</v>
      </c>
      <c r="F70" s="25">
        <v>9</v>
      </c>
      <c r="G70" s="192"/>
      <c r="H70" s="204">
        <v>750</v>
      </c>
      <c r="I70" s="196">
        <f t="shared" ref="I70:I133" si="10">(H70*1000)/Y70/52</f>
        <v>12.222946544980443</v>
      </c>
      <c r="J70" s="197">
        <f t="shared" ref="J70:J133" si="11">(H70*1000)/AE70/52</f>
        <v>7.7560077609529117</v>
      </c>
      <c r="K70" s="404"/>
      <c r="L70" s="32"/>
      <c r="M70" s="365"/>
      <c r="N70" s="191"/>
      <c r="O70" s="191"/>
      <c r="P70" s="192"/>
      <c r="Q70" s="198"/>
      <c r="R70" s="394"/>
      <c r="S70" s="200"/>
      <c r="T70" s="393"/>
      <c r="U70" s="194"/>
      <c r="V70" s="200"/>
      <c r="X70" s="415">
        <v>1903</v>
      </c>
      <c r="Y70" s="332">
        <v>1180</v>
      </c>
      <c r="Z70" s="333">
        <v>0</v>
      </c>
      <c r="AA70" s="334">
        <v>0</v>
      </c>
      <c r="AB70" s="353">
        <v>0</v>
      </c>
      <c r="AD70" s="354">
        <v>2999</v>
      </c>
      <c r="AE70" s="24">
        <v>1859.6006305832896</v>
      </c>
      <c r="AF70" s="24">
        <v>0</v>
      </c>
      <c r="AG70" s="24">
        <v>0</v>
      </c>
      <c r="AH70" s="24">
        <v>0</v>
      </c>
      <c r="AI70" s="349"/>
      <c r="AK70" s="419">
        <f t="shared" si="9"/>
        <v>0</v>
      </c>
    </row>
    <row r="71" spans="1:37" x14ac:dyDescent="0.2">
      <c r="A71" s="380" t="s">
        <v>347</v>
      </c>
      <c r="B71" s="456" t="s">
        <v>348</v>
      </c>
      <c r="C71" s="28">
        <v>3950</v>
      </c>
      <c r="D71" s="27" t="s">
        <v>92</v>
      </c>
      <c r="E71" s="26" t="s">
        <v>8</v>
      </c>
      <c r="F71" s="25">
        <v>3</v>
      </c>
      <c r="G71" s="192"/>
      <c r="H71" s="195">
        <v>32414</v>
      </c>
      <c r="I71" s="196">
        <f t="shared" si="10"/>
        <v>16.638092989354167</v>
      </c>
      <c r="J71" s="197">
        <f t="shared" si="11"/>
        <v>5.5020226476790821</v>
      </c>
      <c r="K71" s="404"/>
      <c r="L71" s="346"/>
      <c r="M71" s="208">
        <v>7478</v>
      </c>
      <c r="N71" s="191">
        <f t="shared" ref="N71:N133" si="12">(M71*1000)/Z71/52</f>
        <v>3.8384543522672443</v>
      </c>
      <c r="O71" s="191">
        <f t="shared" ref="O71:O133" si="13">(M71*1000)/AF71/52</f>
        <v>1.2693319355631572</v>
      </c>
      <c r="P71" s="192"/>
      <c r="Q71" s="198"/>
      <c r="R71" s="394"/>
      <c r="S71" s="200"/>
      <c r="T71" s="393"/>
      <c r="U71" s="194"/>
      <c r="V71" s="200"/>
      <c r="X71" s="415">
        <v>37465</v>
      </c>
      <c r="Y71" s="332">
        <v>37465</v>
      </c>
      <c r="Z71" s="333">
        <v>37465</v>
      </c>
      <c r="AA71" s="334">
        <v>0</v>
      </c>
      <c r="AB71" s="353">
        <v>0</v>
      </c>
      <c r="AD71" s="354">
        <v>113294</v>
      </c>
      <c r="AE71" s="24">
        <v>113294</v>
      </c>
      <c r="AF71" s="24">
        <v>113294</v>
      </c>
      <c r="AG71" s="24">
        <v>0</v>
      </c>
      <c r="AH71" s="24">
        <v>0</v>
      </c>
      <c r="AI71" s="349"/>
      <c r="AK71" s="419">
        <f t="shared" si="9"/>
        <v>0</v>
      </c>
    </row>
    <row r="72" spans="1:37" x14ac:dyDescent="0.2">
      <c r="A72" s="380" t="s">
        <v>412</v>
      </c>
      <c r="B72" s="456" t="s">
        <v>413</v>
      </c>
      <c r="C72" s="35">
        <v>4000</v>
      </c>
      <c r="D72" s="34" t="s">
        <v>91</v>
      </c>
      <c r="E72" s="26" t="s">
        <v>8</v>
      </c>
      <c r="F72" s="25">
        <v>7</v>
      </c>
      <c r="G72" s="192"/>
      <c r="H72" s="195">
        <v>32697</v>
      </c>
      <c r="I72" s="196">
        <f t="shared" si="10"/>
        <v>11.256506651243493</v>
      </c>
      <c r="J72" s="197">
        <f t="shared" si="11"/>
        <v>3.6986899782619345</v>
      </c>
      <c r="K72" s="404"/>
      <c r="L72" s="32"/>
      <c r="M72" s="208">
        <v>14829</v>
      </c>
      <c r="N72" s="191">
        <f t="shared" si="12"/>
        <v>5.1051392216805747</v>
      </c>
      <c r="O72" s="191">
        <f t="shared" si="13"/>
        <v>1.6774589010504397</v>
      </c>
      <c r="P72" s="192"/>
      <c r="Q72" s="198">
        <v>20381</v>
      </c>
      <c r="R72" s="394">
        <f t="shared" ref="R72:R133" si="14">(Q72*1000)/AA72/52</f>
        <v>8.7303939878894212</v>
      </c>
      <c r="S72" s="200">
        <f t="shared" ref="S72:S133" si="15">(Q72*1000)/AG72/52</f>
        <v>2.868653815055286</v>
      </c>
      <c r="T72" s="393"/>
      <c r="U72" s="194"/>
      <c r="V72" s="200"/>
      <c r="X72" s="415">
        <v>56044</v>
      </c>
      <c r="Y72" s="332">
        <v>55860</v>
      </c>
      <c r="Z72" s="333">
        <v>55860</v>
      </c>
      <c r="AA72" s="334">
        <v>44894</v>
      </c>
      <c r="AB72" s="353">
        <v>0</v>
      </c>
      <c r="AD72" s="354">
        <v>170563</v>
      </c>
      <c r="AE72" s="24">
        <v>170003.01869959317</v>
      </c>
      <c r="AF72" s="24">
        <v>170003.01869959317</v>
      </c>
      <c r="AG72" s="24">
        <v>136629.35054599956</v>
      </c>
      <c r="AH72" s="24">
        <v>0</v>
      </c>
      <c r="AI72" s="349"/>
      <c r="AK72" s="419">
        <f t="shared" si="9"/>
        <v>44894</v>
      </c>
    </row>
    <row r="73" spans="1:37" x14ac:dyDescent="0.2">
      <c r="A73" s="380" t="s">
        <v>412</v>
      </c>
      <c r="B73" s="456" t="s">
        <v>414</v>
      </c>
      <c r="C73" s="28">
        <v>4100</v>
      </c>
      <c r="D73" s="27" t="s">
        <v>90</v>
      </c>
      <c r="E73" s="26" t="s">
        <v>8</v>
      </c>
      <c r="F73" s="25">
        <v>2</v>
      </c>
      <c r="G73" s="192"/>
      <c r="H73" s="195">
        <v>3049.46</v>
      </c>
      <c r="I73" s="196">
        <f t="shared" si="10"/>
        <v>11.48070899343413</v>
      </c>
      <c r="J73" s="197">
        <f t="shared" si="11"/>
        <v>4.6597301341643309</v>
      </c>
      <c r="K73" s="404"/>
      <c r="L73" s="32"/>
      <c r="M73" s="208">
        <v>1196.01</v>
      </c>
      <c r="N73" s="191">
        <f t="shared" si="12"/>
        <v>3.8442574473829696</v>
      </c>
      <c r="O73" s="191">
        <f t="shared" si="13"/>
        <v>1.8275641712834014</v>
      </c>
      <c r="P73" s="192"/>
      <c r="Q73" s="198">
        <v>1251.8</v>
      </c>
      <c r="R73" s="394">
        <f t="shared" si="14"/>
        <v>4.7128185049093423</v>
      </c>
      <c r="S73" s="200">
        <f t="shared" si="15"/>
        <v>1.9128141316649208</v>
      </c>
      <c r="T73" s="393"/>
      <c r="U73" s="194"/>
      <c r="V73" s="200"/>
      <c r="X73" s="415">
        <v>5983</v>
      </c>
      <c r="Y73" s="332">
        <v>5108</v>
      </c>
      <c r="Z73" s="333">
        <v>5983</v>
      </c>
      <c r="AA73" s="334">
        <v>5108</v>
      </c>
      <c r="AB73" s="353">
        <v>0</v>
      </c>
      <c r="AD73" s="354">
        <v>14741</v>
      </c>
      <c r="AE73" s="24">
        <v>12585.162627444426</v>
      </c>
      <c r="AF73" s="24">
        <v>12585.162627444426</v>
      </c>
      <c r="AG73" s="24">
        <v>12585.162627444426</v>
      </c>
      <c r="AH73" s="24">
        <v>0</v>
      </c>
      <c r="AI73" s="349"/>
      <c r="AK73" s="419">
        <f t="shared" si="9"/>
        <v>5108</v>
      </c>
    </row>
    <row r="74" spans="1:37" x14ac:dyDescent="0.2">
      <c r="A74" s="380" t="s">
        <v>345</v>
      </c>
      <c r="B74" s="456" t="s">
        <v>415</v>
      </c>
      <c r="C74" s="28">
        <v>4150</v>
      </c>
      <c r="D74" s="33" t="s">
        <v>89</v>
      </c>
      <c r="E74" s="26" t="s">
        <v>8</v>
      </c>
      <c r="F74" s="25">
        <v>3</v>
      </c>
      <c r="G74" s="192"/>
      <c r="H74" s="195">
        <v>17550</v>
      </c>
      <c r="I74" s="196">
        <f t="shared" si="10"/>
        <v>12.591404268019698</v>
      </c>
      <c r="J74" s="197">
        <f t="shared" si="11"/>
        <v>4.4705570909510763</v>
      </c>
      <c r="K74" s="404"/>
      <c r="L74" s="32"/>
      <c r="M74" s="208">
        <v>6606</v>
      </c>
      <c r="N74" s="191">
        <f t="shared" si="12"/>
        <v>5.160598835701407</v>
      </c>
      <c r="O74" s="191">
        <f t="shared" si="13"/>
        <v>1.8322620120374569</v>
      </c>
      <c r="P74" s="192"/>
      <c r="Q74" s="198">
        <v>6995</v>
      </c>
      <c r="R74" s="394">
        <f t="shared" si="14"/>
        <v>5.9272628671174612</v>
      </c>
      <c r="S74" s="200">
        <f t="shared" si="15"/>
        <v>2.1044647980864521</v>
      </c>
      <c r="T74" s="393"/>
      <c r="U74" s="194"/>
      <c r="V74" s="200"/>
      <c r="X74" s="415">
        <v>30706</v>
      </c>
      <c r="Y74" s="332">
        <v>26804</v>
      </c>
      <c r="Z74" s="333">
        <v>24617</v>
      </c>
      <c r="AA74" s="334">
        <v>22695</v>
      </c>
      <c r="AB74" s="353">
        <v>0</v>
      </c>
      <c r="AD74" s="354">
        <v>86484</v>
      </c>
      <c r="AE74" s="24">
        <v>75493.946981046043</v>
      </c>
      <c r="AF74" s="24">
        <v>69334.222236696412</v>
      </c>
      <c r="AG74" s="24">
        <v>63920.874747606336</v>
      </c>
      <c r="AH74" s="24">
        <v>0</v>
      </c>
      <c r="AI74" s="349"/>
      <c r="AK74" s="419">
        <f t="shared" si="9"/>
        <v>22695</v>
      </c>
    </row>
    <row r="75" spans="1:37" x14ac:dyDescent="0.2">
      <c r="A75" s="380" t="s">
        <v>343</v>
      </c>
      <c r="B75" s="456" t="s">
        <v>416</v>
      </c>
      <c r="C75" s="28">
        <v>4200</v>
      </c>
      <c r="D75" s="27" t="s">
        <v>88</v>
      </c>
      <c r="E75" s="26" t="s">
        <v>3</v>
      </c>
      <c r="F75" s="25">
        <v>11</v>
      </c>
      <c r="G75" s="199"/>
      <c r="H75" s="195">
        <v>5000</v>
      </c>
      <c r="I75" s="196">
        <f t="shared" si="10"/>
        <v>14.792899408284025</v>
      </c>
      <c r="J75" s="197">
        <f t="shared" si="11"/>
        <v>6.882855889069325</v>
      </c>
      <c r="K75" s="404"/>
      <c r="L75" s="32"/>
      <c r="M75" s="208">
        <v>4000</v>
      </c>
      <c r="N75" s="191">
        <f t="shared" si="12"/>
        <v>11.834319526627219</v>
      </c>
      <c r="O75" s="191">
        <f t="shared" si="13"/>
        <v>5.5062847112554607</v>
      </c>
      <c r="P75" s="199"/>
      <c r="Q75" s="198"/>
      <c r="R75" s="394"/>
      <c r="S75" s="200"/>
      <c r="T75" s="393"/>
      <c r="U75" s="194"/>
      <c r="V75" s="200"/>
      <c r="X75" s="415">
        <v>7880</v>
      </c>
      <c r="Y75" s="332">
        <v>6500</v>
      </c>
      <c r="Z75" s="333">
        <v>6500</v>
      </c>
      <c r="AA75" s="334">
        <v>0</v>
      </c>
      <c r="AB75" s="353">
        <v>0</v>
      </c>
      <c r="AD75" s="354">
        <v>16936</v>
      </c>
      <c r="AE75" s="24">
        <v>13970.05076142132</v>
      </c>
      <c r="AF75" s="24">
        <v>13970.05076142132</v>
      </c>
      <c r="AG75" s="24">
        <v>0</v>
      </c>
      <c r="AH75" s="24">
        <v>0</v>
      </c>
      <c r="AI75" s="349"/>
      <c r="AK75" s="419">
        <f t="shared" si="9"/>
        <v>0</v>
      </c>
    </row>
    <row r="76" spans="1:37" x14ac:dyDescent="0.2">
      <c r="A76" s="380" t="s">
        <v>381</v>
      </c>
      <c r="B76" s="456" t="s">
        <v>417</v>
      </c>
      <c r="C76" s="28">
        <v>4250</v>
      </c>
      <c r="D76" s="27" t="s">
        <v>87</v>
      </c>
      <c r="E76" s="26" t="s">
        <v>3</v>
      </c>
      <c r="F76" s="25">
        <v>8</v>
      </c>
      <c r="G76" s="192"/>
      <c r="H76" s="195">
        <v>60</v>
      </c>
      <c r="I76" s="196">
        <f t="shared" si="10"/>
        <v>2.1894613924974458</v>
      </c>
      <c r="J76" s="197">
        <f t="shared" si="11"/>
        <v>0.75612460933561843</v>
      </c>
      <c r="K76" s="404"/>
      <c r="L76" s="32"/>
      <c r="M76" s="365"/>
      <c r="N76" s="191"/>
      <c r="O76" s="191"/>
      <c r="P76" s="192"/>
      <c r="Q76" s="198"/>
      <c r="R76" s="394"/>
      <c r="S76" s="200"/>
      <c r="T76" s="393"/>
      <c r="U76" s="194"/>
      <c r="V76" s="200"/>
      <c r="X76" s="415">
        <v>527</v>
      </c>
      <c r="Y76" s="332">
        <v>527</v>
      </c>
      <c r="Z76" s="333">
        <v>0</v>
      </c>
      <c r="AA76" s="334">
        <v>0</v>
      </c>
      <c r="AB76" s="353">
        <v>0</v>
      </c>
      <c r="AD76" s="354">
        <v>1526</v>
      </c>
      <c r="AE76" s="24">
        <v>1526</v>
      </c>
      <c r="AF76" s="24">
        <v>0</v>
      </c>
      <c r="AG76" s="24">
        <v>0</v>
      </c>
      <c r="AH76" s="24">
        <v>0</v>
      </c>
      <c r="AI76" s="349"/>
      <c r="AK76" s="419">
        <f t="shared" si="9"/>
        <v>0</v>
      </c>
    </row>
    <row r="77" spans="1:37" x14ac:dyDescent="0.2">
      <c r="A77" s="380" t="s">
        <v>362</v>
      </c>
      <c r="B77" s="456" t="s">
        <v>418</v>
      </c>
      <c r="C77" s="28">
        <v>4300</v>
      </c>
      <c r="D77" s="27" t="s">
        <v>86</v>
      </c>
      <c r="E77" s="26" t="s">
        <v>3</v>
      </c>
      <c r="F77" s="25">
        <v>10</v>
      </c>
      <c r="G77" s="192"/>
      <c r="H77" s="195">
        <v>834</v>
      </c>
      <c r="I77" s="196">
        <f t="shared" si="10"/>
        <v>9.3573287855668248</v>
      </c>
      <c r="J77" s="197">
        <f t="shared" si="11"/>
        <v>3.4996109262232271</v>
      </c>
      <c r="K77" s="404"/>
      <c r="L77" s="32"/>
      <c r="M77" s="366">
        <v>419</v>
      </c>
      <c r="N77" s="191">
        <f t="shared" si="12"/>
        <v>4.7011040301588727</v>
      </c>
      <c r="O77" s="191">
        <f t="shared" si="13"/>
        <v>1.7581978154526765</v>
      </c>
      <c r="P77" s="192"/>
      <c r="Q77" s="198"/>
      <c r="R77" s="394"/>
      <c r="S77" s="200"/>
      <c r="T77" s="393"/>
      <c r="U77" s="194"/>
      <c r="V77" s="200"/>
      <c r="X77" s="415">
        <v>2330</v>
      </c>
      <c r="Y77" s="332">
        <v>1714</v>
      </c>
      <c r="Z77" s="333">
        <v>1714</v>
      </c>
      <c r="AA77" s="334">
        <v>0</v>
      </c>
      <c r="AB77" s="353">
        <v>0</v>
      </c>
      <c r="AD77" s="354">
        <v>6230</v>
      </c>
      <c r="AE77" s="24">
        <v>4582.9270386266089</v>
      </c>
      <c r="AF77" s="24">
        <v>4582.9270386266089</v>
      </c>
      <c r="AG77" s="24">
        <v>0</v>
      </c>
      <c r="AH77" s="24">
        <v>0</v>
      </c>
      <c r="AI77" s="349"/>
      <c r="AK77" s="419">
        <f t="shared" si="9"/>
        <v>0</v>
      </c>
    </row>
    <row r="78" spans="1:37" x14ac:dyDescent="0.2">
      <c r="A78" s="380" t="s">
        <v>358</v>
      </c>
      <c r="B78" s="456" t="s">
        <v>419</v>
      </c>
      <c r="C78" s="28">
        <v>4350</v>
      </c>
      <c r="D78" s="27" t="s">
        <v>85</v>
      </c>
      <c r="E78" s="26" t="s">
        <v>11</v>
      </c>
      <c r="F78" s="25">
        <v>4</v>
      </c>
      <c r="G78" s="192"/>
      <c r="H78" s="195">
        <v>6222</v>
      </c>
      <c r="I78" s="196">
        <f t="shared" si="10"/>
        <v>10.079508563208337</v>
      </c>
      <c r="J78" s="197">
        <f t="shared" si="11"/>
        <v>4.8421301748871741</v>
      </c>
      <c r="K78" s="404"/>
      <c r="L78" s="32"/>
      <c r="M78" s="208">
        <v>2823.6</v>
      </c>
      <c r="N78" s="191">
        <f t="shared" si="12"/>
        <v>4.5818918234748125</v>
      </c>
      <c r="O78" s="191">
        <f t="shared" si="13"/>
        <v>2.2011109487518805</v>
      </c>
      <c r="P78" s="192"/>
      <c r="Q78" s="198"/>
      <c r="R78" s="394"/>
      <c r="S78" s="200"/>
      <c r="T78" s="393">
        <v>2263.1</v>
      </c>
      <c r="U78" s="194">
        <f t="shared" ref="U78:U125" si="16">(T78*1000)/AB78/52</f>
        <v>5.6199837094723462</v>
      </c>
      <c r="V78" s="200">
        <f t="shared" ref="V78:V125" si="17">(T78*1000)/AH78/52</f>
        <v>2.6998035203165225</v>
      </c>
      <c r="X78" s="415">
        <v>14260</v>
      </c>
      <c r="Y78" s="332">
        <v>11871</v>
      </c>
      <c r="Z78" s="333">
        <v>11851</v>
      </c>
      <c r="AA78" s="334">
        <v>0</v>
      </c>
      <c r="AB78" s="353">
        <v>7744</v>
      </c>
      <c r="AD78" s="354">
        <v>29684</v>
      </c>
      <c r="AE78" s="24">
        <v>24710.993267882186</v>
      </c>
      <c r="AF78" s="24">
        <v>24669.360729312764</v>
      </c>
      <c r="AG78" s="24">
        <v>0</v>
      </c>
      <c r="AH78" s="24">
        <v>16120.118934081345</v>
      </c>
      <c r="AI78" s="349" t="s">
        <v>270</v>
      </c>
      <c r="AK78" s="419">
        <f t="shared" si="9"/>
        <v>7744</v>
      </c>
    </row>
    <row r="79" spans="1:37" x14ac:dyDescent="0.2">
      <c r="A79" s="380" t="s">
        <v>420</v>
      </c>
      <c r="B79" s="456" t="s">
        <v>421</v>
      </c>
      <c r="C79" s="28">
        <v>4400</v>
      </c>
      <c r="D79" s="27" t="s">
        <v>84</v>
      </c>
      <c r="E79" s="26" t="s">
        <v>6</v>
      </c>
      <c r="F79" s="25">
        <v>4</v>
      </c>
      <c r="G79" s="192"/>
      <c r="H79" s="195">
        <v>3661.18</v>
      </c>
      <c r="I79" s="196">
        <f t="shared" si="10"/>
        <v>7.6314012239657156</v>
      </c>
      <c r="J79" s="197">
        <f t="shared" si="11"/>
        <v>3.7189995269546943</v>
      </c>
      <c r="K79" s="404"/>
      <c r="L79" s="32"/>
      <c r="M79" s="208">
        <v>2606.79</v>
      </c>
      <c r="N79" s="191">
        <f t="shared" si="12"/>
        <v>5.4336198702663037</v>
      </c>
      <c r="O79" s="191">
        <f t="shared" si="13"/>
        <v>2.6479579744427277</v>
      </c>
      <c r="P79" s="192"/>
      <c r="Q79" s="198">
        <v>3761.57</v>
      </c>
      <c r="R79" s="394">
        <f t="shared" si="14"/>
        <v>8.2738058578731124</v>
      </c>
      <c r="S79" s="200">
        <f t="shared" si="15"/>
        <v>4.0320616317372799</v>
      </c>
      <c r="T79" s="393"/>
      <c r="U79" s="194"/>
      <c r="V79" s="200"/>
      <c r="X79" s="415">
        <v>10480</v>
      </c>
      <c r="Y79" s="332">
        <v>9226</v>
      </c>
      <c r="Z79" s="333">
        <v>9226</v>
      </c>
      <c r="AA79" s="334">
        <v>8743</v>
      </c>
      <c r="AB79" s="353">
        <v>0</v>
      </c>
      <c r="AD79" s="354">
        <v>21505</v>
      </c>
      <c r="AE79" s="24">
        <v>18931.787213740459</v>
      </c>
      <c r="AF79" s="24">
        <v>18931.787213740459</v>
      </c>
      <c r="AG79" s="24">
        <v>17940.669370229007</v>
      </c>
      <c r="AH79" s="24">
        <v>0</v>
      </c>
      <c r="AI79" s="349"/>
      <c r="AK79" s="419">
        <f t="shared" si="9"/>
        <v>8743</v>
      </c>
    </row>
    <row r="80" spans="1:37" x14ac:dyDescent="0.2">
      <c r="A80" s="380" t="s">
        <v>345</v>
      </c>
      <c r="B80" s="456" t="s">
        <v>415</v>
      </c>
      <c r="C80" s="28">
        <v>4450</v>
      </c>
      <c r="D80" s="27" t="s">
        <v>83</v>
      </c>
      <c r="E80" s="26" t="s">
        <v>8</v>
      </c>
      <c r="F80" s="25">
        <v>2</v>
      </c>
      <c r="G80" s="192"/>
      <c r="H80" s="195">
        <v>10980</v>
      </c>
      <c r="I80" s="196">
        <f t="shared" si="10"/>
        <v>9.6708732322912034</v>
      </c>
      <c r="J80" s="197">
        <f t="shared" si="11"/>
        <v>3.6268529990203495</v>
      </c>
      <c r="K80" s="404"/>
      <c r="L80" s="32"/>
      <c r="M80" s="208">
        <v>5226</v>
      </c>
      <c r="N80" s="191">
        <f t="shared" si="12"/>
        <v>4.5915570175438596</v>
      </c>
      <c r="O80" s="191">
        <f t="shared" si="13"/>
        <v>1.7219647015584449</v>
      </c>
      <c r="P80" s="192"/>
      <c r="Q80" s="198">
        <v>4669</v>
      </c>
      <c r="R80" s="394">
        <f t="shared" si="14"/>
        <v>4.1119463976214297</v>
      </c>
      <c r="S80" s="200">
        <f t="shared" si="15"/>
        <v>1.5420970542999191</v>
      </c>
      <c r="T80" s="393"/>
      <c r="U80" s="194"/>
      <c r="V80" s="200"/>
      <c r="X80" s="415">
        <v>23035</v>
      </c>
      <c r="Y80" s="332">
        <v>21834</v>
      </c>
      <c r="Z80" s="333">
        <v>21888</v>
      </c>
      <c r="AA80" s="334">
        <v>21836</v>
      </c>
      <c r="AB80" s="353">
        <v>0</v>
      </c>
      <c r="AD80" s="354">
        <v>61422</v>
      </c>
      <c r="AE80" s="24">
        <v>58219.57664423703</v>
      </c>
      <c r="AF80" s="24">
        <v>58363.565704362925</v>
      </c>
      <c r="AG80" s="24">
        <v>58224.909572389843</v>
      </c>
      <c r="AH80" s="24">
        <v>0</v>
      </c>
      <c r="AI80" s="349"/>
      <c r="AK80" s="419">
        <f t="shared" si="9"/>
        <v>21836</v>
      </c>
    </row>
    <row r="81" spans="1:37" x14ac:dyDescent="0.2">
      <c r="A81" s="380" t="s">
        <v>412</v>
      </c>
      <c r="B81" s="456" t="s">
        <v>422</v>
      </c>
      <c r="C81" s="28">
        <v>4500</v>
      </c>
      <c r="D81" s="27" t="s">
        <v>82</v>
      </c>
      <c r="E81" s="26" t="s">
        <v>8</v>
      </c>
      <c r="F81" s="25">
        <v>3</v>
      </c>
      <c r="G81" s="192"/>
      <c r="H81" s="195">
        <v>22404.12</v>
      </c>
      <c r="I81" s="196">
        <f t="shared" si="10"/>
        <v>10.188915043713321</v>
      </c>
      <c r="J81" s="197">
        <f t="shared" si="11"/>
        <v>3.6614379018219521</v>
      </c>
      <c r="K81" s="404"/>
      <c r="L81" s="32"/>
      <c r="M81" s="208">
        <v>12610</v>
      </c>
      <c r="N81" s="191">
        <f t="shared" si="12"/>
        <v>5.7347585489287232</v>
      </c>
      <c r="O81" s="191">
        <f t="shared" si="13"/>
        <v>2.0608143476277943</v>
      </c>
      <c r="P81" s="192"/>
      <c r="Q81" s="198">
        <v>20901.3</v>
      </c>
      <c r="R81" s="394">
        <f t="shared" si="14"/>
        <v>11.467520952984991</v>
      </c>
      <c r="S81" s="200">
        <f t="shared" si="15"/>
        <v>4.120911370549063</v>
      </c>
      <c r="T81" s="393"/>
      <c r="U81" s="194"/>
      <c r="V81" s="200"/>
      <c r="X81" s="415">
        <v>44150</v>
      </c>
      <c r="Y81" s="332">
        <v>42286</v>
      </c>
      <c r="Z81" s="333">
        <v>42286</v>
      </c>
      <c r="AA81" s="334">
        <v>35051</v>
      </c>
      <c r="AB81" s="353">
        <v>0</v>
      </c>
      <c r="AD81" s="354">
        <v>122859</v>
      </c>
      <c r="AE81" s="24">
        <v>117671.92919592299</v>
      </c>
      <c r="AF81" s="24">
        <v>117671.92919592299</v>
      </c>
      <c r="AG81" s="24">
        <v>97538.636670441672</v>
      </c>
      <c r="AH81" s="24">
        <v>0</v>
      </c>
      <c r="AI81" s="349"/>
      <c r="AK81" s="419">
        <f t="shared" si="9"/>
        <v>35051</v>
      </c>
    </row>
    <row r="82" spans="1:37" x14ac:dyDescent="0.2">
      <c r="A82" s="380" t="s">
        <v>349</v>
      </c>
      <c r="B82" s="456" t="s">
        <v>423</v>
      </c>
      <c r="C82" s="28">
        <v>4550</v>
      </c>
      <c r="D82" s="27" t="s">
        <v>81</v>
      </c>
      <c r="E82" s="26" t="s">
        <v>11</v>
      </c>
      <c r="F82" s="25">
        <v>10</v>
      </c>
      <c r="G82" s="192"/>
      <c r="H82" s="195">
        <v>1043.9000000000001</v>
      </c>
      <c r="I82" s="196">
        <f t="shared" si="10"/>
        <v>10.012468827930176</v>
      </c>
      <c r="J82" s="197">
        <f t="shared" si="11"/>
        <v>4.2655615862305032</v>
      </c>
      <c r="K82" s="404"/>
      <c r="L82" s="32"/>
      <c r="M82" s="365">
        <v>741.9</v>
      </c>
      <c r="N82" s="191">
        <f t="shared" si="12"/>
        <v>7.1158641856896221</v>
      </c>
      <c r="O82" s="191">
        <f t="shared" si="13"/>
        <v>3.0315357226021744</v>
      </c>
      <c r="P82" s="192"/>
      <c r="Q82" s="198"/>
      <c r="R82" s="394"/>
      <c r="S82" s="200"/>
      <c r="T82" s="393"/>
      <c r="U82" s="194"/>
      <c r="V82" s="200"/>
      <c r="X82" s="415">
        <v>4063</v>
      </c>
      <c r="Y82" s="332">
        <v>2005</v>
      </c>
      <c r="Z82" s="333">
        <v>2005</v>
      </c>
      <c r="AA82" s="334">
        <v>0</v>
      </c>
      <c r="AB82" s="353">
        <v>0</v>
      </c>
      <c r="AD82" s="354">
        <v>9537</v>
      </c>
      <c r="AE82" s="24">
        <v>4706.2970711297066</v>
      </c>
      <c r="AF82" s="24">
        <v>4706.2970711297066</v>
      </c>
      <c r="AG82" s="24">
        <v>0</v>
      </c>
      <c r="AH82" s="24">
        <v>0</v>
      </c>
      <c r="AI82" s="349"/>
      <c r="AK82" s="419">
        <f t="shared" si="9"/>
        <v>0</v>
      </c>
    </row>
    <row r="83" spans="1:37" x14ac:dyDescent="0.2">
      <c r="A83" s="380" t="s">
        <v>353</v>
      </c>
      <c r="B83" s="456" t="s">
        <v>424</v>
      </c>
      <c r="C83" s="28">
        <v>4600</v>
      </c>
      <c r="D83" s="27" t="s">
        <v>80</v>
      </c>
      <c r="E83" s="26" t="s">
        <v>3</v>
      </c>
      <c r="F83" s="25">
        <v>10</v>
      </c>
      <c r="G83" s="192"/>
      <c r="H83" s="195">
        <v>2550</v>
      </c>
      <c r="I83" s="196">
        <f t="shared" si="10"/>
        <v>19.359834796076406</v>
      </c>
      <c r="J83" s="197">
        <f t="shared" si="11"/>
        <v>7.2467063009400823</v>
      </c>
      <c r="K83" s="404"/>
      <c r="L83" s="32"/>
      <c r="M83" s="365"/>
      <c r="N83" s="191"/>
      <c r="O83" s="191"/>
      <c r="P83" s="192"/>
      <c r="Q83" s="198">
        <v>320</v>
      </c>
      <c r="R83" s="394">
        <f t="shared" si="14"/>
        <v>3.9022486707965465</v>
      </c>
      <c r="S83" s="200">
        <f t="shared" si="15"/>
        <v>1.4606762055752407</v>
      </c>
      <c r="T83" s="393"/>
      <c r="U83" s="194"/>
      <c r="V83" s="200"/>
      <c r="X83" s="415">
        <v>2533</v>
      </c>
      <c r="Y83" s="332">
        <v>2533</v>
      </c>
      <c r="Z83" s="333">
        <v>0</v>
      </c>
      <c r="AA83" s="334">
        <v>1577</v>
      </c>
      <c r="AB83" s="353">
        <v>0</v>
      </c>
      <c r="AD83" s="354">
        <v>6767</v>
      </c>
      <c r="AE83" s="24">
        <v>6767</v>
      </c>
      <c r="AF83" s="24">
        <v>0</v>
      </c>
      <c r="AG83" s="24">
        <v>4213.0118436636394</v>
      </c>
      <c r="AH83" s="24">
        <v>0</v>
      </c>
      <c r="AI83" s="349"/>
      <c r="AK83" s="419">
        <f t="shared" si="9"/>
        <v>1577</v>
      </c>
    </row>
    <row r="84" spans="1:37" x14ac:dyDescent="0.2">
      <c r="A84" s="380" t="s">
        <v>384</v>
      </c>
      <c r="B84" s="456" t="s">
        <v>425</v>
      </c>
      <c r="C84" s="28">
        <v>4650</v>
      </c>
      <c r="D84" s="27" t="s">
        <v>79</v>
      </c>
      <c r="E84" s="26" t="s">
        <v>6</v>
      </c>
      <c r="F84" s="25">
        <v>5</v>
      </c>
      <c r="G84" s="192"/>
      <c r="H84" s="195">
        <v>53940</v>
      </c>
      <c r="I84" s="196">
        <f t="shared" si="10"/>
        <v>13.612783195859533</v>
      </c>
      <c r="J84" s="197">
        <f t="shared" si="11"/>
        <v>5.1269131543078812</v>
      </c>
      <c r="K84" s="404"/>
      <c r="L84" s="32"/>
      <c r="M84" s="208">
        <v>19607</v>
      </c>
      <c r="N84" s="191">
        <f t="shared" si="12"/>
        <v>5.018402772445496</v>
      </c>
      <c r="O84" s="191">
        <f t="shared" si="13"/>
        <v>1.8900554587170437</v>
      </c>
      <c r="P84" s="192"/>
      <c r="Q84" s="198">
        <v>22173</v>
      </c>
      <c r="R84" s="394">
        <f t="shared" si="14"/>
        <v>5.6751693106254901</v>
      </c>
      <c r="S84" s="200">
        <f t="shared" si="15"/>
        <v>2.1374100926267663</v>
      </c>
      <c r="T84" s="393"/>
      <c r="U84" s="194"/>
      <c r="V84" s="200"/>
      <c r="X84" s="415">
        <v>76894</v>
      </c>
      <c r="Y84" s="332">
        <v>76201</v>
      </c>
      <c r="Z84" s="333">
        <v>75135</v>
      </c>
      <c r="AA84" s="334">
        <v>75135</v>
      </c>
      <c r="AB84" s="353">
        <v>0</v>
      </c>
      <c r="AD84" s="354">
        <v>204166</v>
      </c>
      <c r="AE84" s="24">
        <v>202325.97297578485</v>
      </c>
      <c r="AF84" s="24">
        <v>199495.57065570785</v>
      </c>
      <c r="AG84" s="24">
        <v>199495.57065570785</v>
      </c>
      <c r="AH84" s="24">
        <v>0</v>
      </c>
      <c r="AI84" s="349"/>
      <c r="AK84" s="419">
        <f t="shared" si="9"/>
        <v>75135</v>
      </c>
    </row>
    <row r="85" spans="1:37" x14ac:dyDescent="0.2">
      <c r="A85" s="380" t="s">
        <v>412</v>
      </c>
      <c r="B85" s="456" t="s">
        <v>426</v>
      </c>
      <c r="C85" s="28">
        <v>4700</v>
      </c>
      <c r="D85" s="27" t="s">
        <v>78</v>
      </c>
      <c r="E85" s="26" t="s">
        <v>8</v>
      </c>
      <c r="F85" s="25">
        <v>2</v>
      </c>
      <c r="G85" s="192"/>
      <c r="H85" s="195">
        <v>6381</v>
      </c>
      <c r="I85" s="196">
        <f t="shared" si="10"/>
        <v>8.02245936594786</v>
      </c>
      <c r="J85" s="197">
        <f t="shared" si="11"/>
        <v>3.4125403504418492</v>
      </c>
      <c r="K85" s="404"/>
      <c r="L85" s="32"/>
      <c r="M85" s="208">
        <v>6129</v>
      </c>
      <c r="N85" s="191">
        <f t="shared" si="12"/>
        <v>7.7056344544576758</v>
      </c>
      <c r="O85" s="191">
        <f t="shared" si="13"/>
        <v>3.277771479056276</v>
      </c>
      <c r="P85" s="192"/>
      <c r="Q85" s="198">
        <v>3170</v>
      </c>
      <c r="R85" s="394">
        <f t="shared" si="14"/>
        <v>3.9854562278725458</v>
      </c>
      <c r="S85" s="200">
        <f t="shared" si="15"/>
        <v>1.6953068344931299</v>
      </c>
      <c r="T85" s="393"/>
      <c r="U85" s="194"/>
      <c r="V85" s="200"/>
      <c r="X85" s="415">
        <v>15296</v>
      </c>
      <c r="Y85" s="332">
        <v>15296</v>
      </c>
      <c r="Z85" s="333">
        <v>15296</v>
      </c>
      <c r="AA85" s="334">
        <v>15296</v>
      </c>
      <c r="AB85" s="353">
        <v>0</v>
      </c>
      <c r="AD85" s="354">
        <v>35959</v>
      </c>
      <c r="AE85" s="24">
        <v>35959</v>
      </c>
      <c r="AF85" s="24">
        <v>35959</v>
      </c>
      <c r="AG85" s="24">
        <v>35959</v>
      </c>
      <c r="AH85" s="24">
        <v>0</v>
      </c>
      <c r="AI85" s="349"/>
      <c r="AK85" s="419">
        <f t="shared" si="9"/>
        <v>15296</v>
      </c>
    </row>
    <row r="86" spans="1:37" x14ac:dyDescent="0.2">
      <c r="A86" s="380" t="s">
        <v>381</v>
      </c>
      <c r="B86" s="456" t="s">
        <v>427</v>
      </c>
      <c r="C86" s="28">
        <v>4750</v>
      </c>
      <c r="D86" s="27" t="s">
        <v>77</v>
      </c>
      <c r="E86" s="26" t="s">
        <v>3</v>
      </c>
      <c r="F86" s="25">
        <v>11</v>
      </c>
      <c r="G86" s="192"/>
      <c r="H86" s="195">
        <v>1956.48</v>
      </c>
      <c r="I86" s="196">
        <f t="shared" si="10"/>
        <v>9.1901845101649702</v>
      </c>
      <c r="J86" s="197">
        <f t="shared" si="11"/>
        <v>4.1582724073902293</v>
      </c>
      <c r="K86" s="404"/>
      <c r="L86" s="32"/>
      <c r="M86" s="208">
        <v>718</v>
      </c>
      <c r="N86" s="191">
        <f t="shared" si="12"/>
        <v>3.448474602320756</v>
      </c>
      <c r="O86" s="191">
        <f t="shared" si="13"/>
        <v>1.5603274091565533</v>
      </c>
      <c r="P86" s="192"/>
      <c r="Q86" s="198"/>
      <c r="R86" s="394"/>
      <c r="S86" s="200"/>
      <c r="T86" s="393"/>
      <c r="U86" s="194"/>
      <c r="V86" s="200"/>
      <c r="X86" s="415">
        <v>5269</v>
      </c>
      <c r="Y86" s="332">
        <v>4094</v>
      </c>
      <c r="Z86" s="333">
        <v>4004</v>
      </c>
      <c r="AA86" s="334">
        <v>0</v>
      </c>
      <c r="AB86" s="353">
        <v>0</v>
      </c>
      <c r="AD86" s="354">
        <v>11645</v>
      </c>
      <c r="AE86" s="24">
        <v>9048.1362687416968</v>
      </c>
      <c r="AF86" s="24">
        <v>8849.2275574112737</v>
      </c>
      <c r="AG86" s="24">
        <v>0</v>
      </c>
      <c r="AH86" s="24">
        <v>0</v>
      </c>
      <c r="AI86" s="349"/>
      <c r="AK86" s="419">
        <f t="shared" si="9"/>
        <v>0</v>
      </c>
    </row>
    <row r="87" spans="1:37" x14ac:dyDescent="0.2">
      <c r="A87" s="380" t="s">
        <v>345</v>
      </c>
      <c r="B87" s="456" t="s">
        <v>346</v>
      </c>
      <c r="C87" s="28">
        <v>4800</v>
      </c>
      <c r="D87" s="27" t="s">
        <v>76</v>
      </c>
      <c r="E87" s="26" t="s">
        <v>8</v>
      </c>
      <c r="F87" s="25">
        <v>2</v>
      </c>
      <c r="G87" s="199"/>
      <c r="H87" s="195">
        <v>11293</v>
      </c>
      <c r="I87" s="196">
        <f t="shared" si="10"/>
        <v>8.660940256154614</v>
      </c>
      <c r="J87" s="197">
        <f t="shared" si="11"/>
        <v>3.6961855286792318</v>
      </c>
      <c r="K87" s="404"/>
      <c r="L87" s="32"/>
      <c r="M87" s="208">
        <v>5971</v>
      </c>
      <c r="N87" s="191">
        <f t="shared" si="12"/>
        <v>4.5793389063578491</v>
      </c>
      <c r="O87" s="191">
        <f t="shared" si="13"/>
        <v>1.9543012301198699</v>
      </c>
      <c r="P87" s="199"/>
      <c r="Q87" s="198">
        <v>1929</v>
      </c>
      <c r="R87" s="394">
        <f t="shared" si="14"/>
        <v>1.4794079300559859</v>
      </c>
      <c r="S87" s="200">
        <f t="shared" si="15"/>
        <v>0.63135941599417678</v>
      </c>
      <c r="T87" s="393">
        <v>107</v>
      </c>
      <c r="U87" s="194"/>
      <c r="V87" s="200"/>
      <c r="X87" s="415">
        <v>25075</v>
      </c>
      <c r="Y87" s="332">
        <v>25075</v>
      </c>
      <c r="Z87" s="333">
        <v>25075</v>
      </c>
      <c r="AA87" s="334">
        <v>25075</v>
      </c>
      <c r="AB87" s="353">
        <v>0</v>
      </c>
      <c r="AD87" s="354">
        <v>58756</v>
      </c>
      <c r="AE87" s="24">
        <v>58756</v>
      </c>
      <c r="AF87" s="24">
        <v>58756</v>
      </c>
      <c r="AG87" s="24">
        <v>58756</v>
      </c>
      <c r="AH87" s="24">
        <v>0</v>
      </c>
      <c r="AI87" s="349" t="s">
        <v>322</v>
      </c>
      <c r="AK87" s="419">
        <f t="shared" si="9"/>
        <v>25075</v>
      </c>
    </row>
    <row r="88" spans="1:37" x14ac:dyDescent="0.2">
      <c r="A88" s="380" t="s">
        <v>349</v>
      </c>
      <c r="B88" s="456" t="s">
        <v>428</v>
      </c>
      <c r="C88" s="28">
        <v>4850</v>
      </c>
      <c r="D88" s="27" t="s">
        <v>75</v>
      </c>
      <c r="E88" s="26" t="s">
        <v>11</v>
      </c>
      <c r="F88" s="25">
        <v>4</v>
      </c>
      <c r="G88" s="192"/>
      <c r="H88" s="195">
        <v>5207</v>
      </c>
      <c r="I88" s="196">
        <f t="shared" si="10"/>
        <v>6.8491528990845003</v>
      </c>
      <c r="J88" s="197">
        <f t="shared" si="11"/>
        <v>2.8270111662098176</v>
      </c>
      <c r="K88" s="404"/>
      <c r="L88" s="32"/>
      <c r="M88" s="208">
        <v>4560</v>
      </c>
      <c r="N88" s="191">
        <f t="shared" si="12"/>
        <v>5.9981058613069553</v>
      </c>
      <c r="O88" s="191">
        <f t="shared" si="13"/>
        <v>2.4757386053229826</v>
      </c>
      <c r="P88" s="192"/>
      <c r="Q88" s="198"/>
      <c r="R88" s="394"/>
      <c r="S88" s="200"/>
      <c r="T88" s="393">
        <v>5707</v>
      </c>
      <c r="U88" s="194">
        <f t="shared" si="16"/>
        <v>8.6855017410572959</v>
      </c>
      <c r="V88" s="200">
        <f t="shared" si="17"/>
        <v>3.584970399680496</v>
      </c>
      <c r="X88" s="415">
        <v>18467</v>
      </c>
      <c r="Y88" s="332">
        <v>14620</v>
      </c>
      <c r="Z88" s="333">
        <v>14620</v>
      </c>
      <c r="AA88" s="334">
        <v>0</v>
      </c>
      <c r="AB88" s="353">
        <v>12636</v>
      </c>
      <c r="AD88" s="354">
        <v>44741</v>
      </c>
      <c r="AE88" s="24">
        <v>35420.664969946389</v>
      </c>
      <c r="AF88" s="24">
        <v>35420.664969946389</v>
      </c>
      <c r="AG88" s="24">
        <v>0</v>
      </c>
      <c r="AH88" s="24">
        <v>30613.920831753941</v>
      </c>
      <c r="AI88" s="349" t="s">
        <v>270</v>
      </c>
      <c r="AK88" s="419">
        <f t="shared" si="9"/>
        <v>12636</v>
      </c>
    </row>
    <row r="89" spans="1:37" x14ac:dyDescent="0.2">
      <c r="A89" s="380" t="s">
        <v>353</v>
      </c>
      <c r="B89" s="456" t="s">
        <v>429</v>
      </c>
      <c r="C89" s="28">
        <v>4880</v>
      </c>
      <c r="D89" s="27" t="s">
        <v>74</v>
      </c>
      <c r="E89" s="26" t="s">
        <v>3</v>
      </c>
      <c r="F89" s="25">
        <v>4</v>
      </c>
      <c r="G89" s="192"/>
      <c r="H89" s="195">
        <v>5427</v>
      </c>
      <c r="I89" s="196">
        <f t="shared" si="10"/>
        <v>12.470472531411712</v>
      </c>
      <c r="J89" s="197">
        <f t="shared" si="11"/>
        <v>6.6090709390886682</v>
      </c>
      <c r="K89" s="404"/>
      <c r="L89" s="32"/>
      <c r="M89" s="208">
        <v>1416</v>
      </c>
      <c r="N89" s="191">
        <f t="shared" si="12"/>
        <v>3.2537661884059306</v>
      </c>
      <c r="O89" s="191">
        <f t="shared" si="13"/>
        <v>1.7244231527085967</v>
      </c>
      <c r="P89" s="192"/>
      <c r="Q89" s="198"/>
      <c r="R89" s="394"/>
      <c r="S89" s="200"/>
      <c r="T89" s="393"/>
      <c r="U89" s="194"/>
      <c r="V89" s="200"/>
      <c r="X89" s="415">
        <v>11350</v>
      </c>
      <c r="Y89" s="332">
        <v>8369</v>
      </c>
      <c r="Z89" s="333">
        <v>8369</v>
      </c>
      <c r="AA89" s="334">
        <v>0</v>
      </c>
      <c r="AB89" s="353">
        <v>0</v>
      </c>
      <c r="AD89" s="354">
        <v>21416</v>
      </c>
      <c r="AE89" s="24">
        <v>15791.23383259912</v>
      </c>
      <c r="AF89" s="24">
        <v>15791.23383259912</v>
      </c>
      <c r="AG89" s="24">
        <v>0</v>
      </c>
      <c r="AH89" s="24">
        <v>0</v>
      </c>
      <c r="AI89" s="349"/>
      <c r="AK89" s="419">
        <f t="shared" si="9"/>
        <v>0</v>
      </c>
    </row>
    <row r="90" spans="1:37" x14ac:dyDescent="0.2">
      <c r="A90" s="380" t="s">
        <v>347</v>
      </c>
      <c r="B90" s="456" t="s">
        <v>430</v>
      </c>
      <c r="C90" s="28">
        <v>4900</v>
      </c>
      <c r="D90" s="27" t="s">
        <v>73</v>
      </c>
      <c r="E90" s="26" t="s">
        <v>8</v>
      </c>
      <c r="F90" s="25">
        <v>7</v>
      </c>
      <c r="G90" s="192"/>
      <c r="H90" s="195">
        <v>47124</v>
      </c>
      <c r="I90" s="196">
        <f t="shared" si="10"/>
        <v>14.606730428270676</v>
      </c>
      <c r="J90" s="197">
        <f t="shared" si="11"/>
        <v>4.6717920321942392</v>
      </c>
      <c r="K90" s="404"/>
      <c r="L90" s="32"/>
      <c r="M90" s="208">
        <v>16592</v>
      </c>
      <c r="N90" s="191">
        <f t="shared" si="12"/>
        <v>5.3488830918298005</v>
      </c>
      <c r="O90" s="191">
        <f t="shared" si="13"/>
        <v>1.7107777494944456</v>
      </c>
      <c r="P90" s="192"/>
      <c r="Q90" s="198">
        <v>16260.34</v>
      </c>
      <c r="R90" s="394">
        <f t="shared" si="14"/>
        <v>6.1246248463225896</v>
      </c>
      <c r="S90" s="200">
        <f t="shared" si="15"/>
        <v>1.9588896842957826</v>
      </c>
      <c r="T90" s="393"/>
      <c r="U90" s="194"/>
      <c r="V90" s="200"/>
      <c r="X90" s="415">
        <v>65437</v>
      </c>
      <c r="Y90" s="332">
        <v>62042</v>
      </c>
      <c r="Z90" s="333">
        <v>59653</v>
      </c>
      <c r="AA90" s="334">
        <v>51056</v>
      </c>
      <c r="AB90" s="353">
        <v>0</v>
      </c>
      <c r="AD90" s="354">
        <v>204594</v>
      </c>
      <c r="AE90" s="24">
        <v>193979.26170209513</v>
      </c>
      <c r="AF90" s="24">
        <v>186509.86264651499</v>
      </c>
      <c r="AG90" s="24">
        <v>159630.65641762305</v>
      </c>
      <c r="AH90" s="24">
        <v>0</v>
      </c>
      <c r="AI90" s="349"/>
      <c r="AK90" s="419">
        <f t="shared" si="9"/>
        <v>51056</v>
      </c>
    </row>
    <row r="91" spans="1:37" x14ac:dyDescent="0.2">
      <c r="A91" s="380" t="s">
        <v>343</v>
      </c>
      <c r="B91" s="456" t="s">
        <v>431</v>
      </c>
      <c r="C91" s="28">
        <v>4920</v>
      </c>
      <c r="D91" s="27" t="s">
        <v>72</v>
      </c>
      <c r="E91" s="26" t="s">
        <v>3</v>
      </c>
      <c r="F91" s="25">
        <v>10</v>
      </c>
      <c r="G91" s="192"/>
      <c r="H91" s="195">
        <v>1513</v>
      </c>
      <c r="I91" s="196">
        <f t="shared" si="10"/>
        <v>10.325107823333516</v>
      </c>
      <c r="J91" s="197">
        <f t="shared" si="11"/>
        <v>3.8750759094660645</v>
      </c>
      <c r="K91" s="404"/>
      <c r="L91" s="32"/>
      <c r="M91" s="208">
        <v>486</v>
      </c>
      <c r="N91" s="191">
        <f t="shared" si="12"/>
        <v>3.3667701174905789</v>
      </c>
      <c r="O91" s="191">
        <f t="shared" si="13"/>
        <v>1.2635693494177811</v>
      </c>
      <c r="P91" s="192"/>
      <c r="Q91" s="198"/>
      <c r="R91" s="394"/>
      <c r="S91" s="200"/>
      <c r="T91" s="393"/>
      <c r="U91" s="194"/>
      <c r="V91" s="200"/>
      <c r="X91" s="415">
        <v>2912</v>
      </c>
      <c r="Y91" s="332">
        <v>2818</v>
      </c>
      <c r="Z91" s="333">
        <v>2776</v>
      </c>
      <c r="AA91" s="334">
        <v>0</v>
      </c>
      <c r="AB91" s="353">
        <v>0</v>
      </c>
      <c r="AD91" s="354">
        <v>7759</v>
      </c>
      <c r="AE91" s="24">
        <v>7508.5377747252751</v>
      </c>
      <c r="AF91" s="24">
        <v>7396.6291208791217</v>
      </c>
      <c r="AG91" s="24">
        <v>0</v>
      </c>
      <c r="AH91" s="24">
        <v>0</v>
      </c>
      <c r="AI91" s="349"/>
      <c r="AK91" s="419">
        <f t="shared" si="9"/>
        <v>0</v>
      </c>
    </row>
    <row r="92" spans="1:37" x14ac:dyDescent="0.2">
      <c r="A92" s="380" t="s">
        <v>362</v>
      </c>
      <c r="B92" s="456" t="s">
        <v>432</v>
      </c>
      <c r="C92" s="28">
        <v>4950</v>
      </c>
      <c r="D92" s="27" t="s">
        <v>71</v>
      </c>
      <c r="E92" s="26" t="s">
        <v>3</v>
      </c>
      <c r="F92" s="25">
        <v>9</v>
      </c>
      <c r="G92" s="192"/>
      <c r="H92" s="195">
        <v>384.8</v>
      </c>
      <c r="I92" s="196">
        <f t="shared" si="10"/>
        <v>7.8807241746538867</v>
      </c>
      <c r="J92" s="197">
        <f t="shared" si="11"/>
        <v>3.767116415388271</v>
      </c>
      <c r="K92" s="404"/>
      <c r="L92" s="32"/>
      <c r="M92" s="365">
        <v>209.57</v>
      </c>
      <c r="N92" s="191">
        <f t="shared" si="12"/>
        <v>4.2920045875317436</v>
      </c>
      <c r="O92" s="191">
        <f t="shared" si="13"/>
        <v>2.051649135064761</v>
      </c>
      <c r="P92" s="192"/>
      <c r="Q92" s="198"/>
      <c r="R92" s="394"/>
      <c r="S92" s="200"/>
      <c r="T92" s="393"/>
      <c r="U92" s="194"/>
      <c r="V92" s="200"/>
      <c r="X92" s="415">
        <v>1446</v>
      </c>
      <c r="Y92" s="332">
        <v>939</v>
      </c>
      <c r="Z92" s="333">
        <v>939</v>
      </c>
      <c r="AA92" s="334">
        <v>0</v>
      </c>
      <c r="AB92" s="353">
        <v>0</v>
      </c>
      <c r="AD92" s="354">
        <v>3025</v>
      </c>
      <c r="AE92" s="24">
        <v>1964.3672199170126</v>
      </c>
      <c r="AF92" s="24">
        <v>1964.3672199170126</v>
      </c>
      <c r="AG92" s="24">
        <v>0</v>
      </c>
      <c r="AH92" s="24">
        <v>0</v>
      </c>
      <c r="AI92" s="349"/>
      <c r="AK92" s="419">
        <f t="shared" si="9"/>
        <v>0</v>
      </c>
    </row>
    <row r="93" spans="1:37" x14ac:dyDescent="0.2">
      <c r="A93" s="380" t="s">
        <v>384</v>
      </c>
      <c r="B93" s="456" t="s">
        <v>433</v>
      </c>
      <c r="C93" s="28">
        <v>5050</v>
      </c>
      <c r="D93" s="27" t="s">
        <v>70</v>
      </c>
      <c r="E93" s="26" t="s">
        <v>6</v>
      </c>
      <c r="F93" s="25">
        <v>4</v>
      </c>
      <c r="G93" s="192"/>
      <c r="H93" s="195">
        <v>26110</v>
      </c>
      <c r="I93" s="196">
        <f t="shared" si="10"/>
        <v>16.80889744963125</v>
      </c>
      <c r="J93" s="197">
        <f t="shared" si="11"/>
        <v>6.4607409950055752</v>
      </c>
      <c r="K93" s="404"/>
      <c r="L93" s="32"/>
      <c r="M93" s="208">
        <v>6866</v>
      </c>
      <c r="N93" s="191">
        <f t="shared" si="12"/>
        <v>4.4160020581425261</v>
      </c>
      <c r="O93" s="191">
        <f t="shared" si="13"/>
        <v>1.6973537744854474</v>
      </c>
      <c r="P93" s="192"/>
      <c r="Q93" s="198"/>
      <c r="R93" s="394"/>
      <c r="S93" s="200"/>
      <c r="T93" s="393"/>
      <c r="U93" s="194"/>
      <c r="V93" s="200"/>
      <c r="X93" s="415">
        <v>29445</v>
      </c>
      <c r="Y93" s="332">
        <v>29872</v>
      </c>
      <c r="Z93" s="333">
        <v>29900</v>
      </c>
      <c r="AA93" s="334">
        <v>0</v>
      </c>
      <c r="AB93" s="353">
        <v>0</v>
      </c>
      <c r="AD93" s="354">
        <v>76607</v>
      </c>
      <c r="AE93" s="24">
        <v>77717.925080658853</v>
      </c>
      <c r="AF93" s="24">
        <v>77790.772626931575</v>
      </c>
      <c r="AG93" s="24">
        <v>0</v>
      </c>
      <c r="AH93" s="24">
        <v>0</v>
      </c>
      <c r="AI93" s="349"/>
      <c r="AK93" s="419">
        <f t="shared" si="9"/>
        <v>0</v>
      </c>
    </row>
    <row r="94" spans="1:37" x14ac:dyDescent="0.2">
      <c r="A94" s="380"/>
      <c r="B94" s="456" t="s">
        <v>434</v>
      </c>
      <c r="C94" s="35">
        <v>5150</v>
      </c>
      <c r="D94" s="34" t="s">
        <v>69</v>
      </c>
      <c r="E94" s="26" t="s">
        <v>8</v>
      </c>
      <c r="F94" s="25">
        <v>2</v>
      </c>
      <c r="G94" s="192"/>
      <c r="H94" s="195">
        <v>7573.3</v>
      </c>
      <c r="I94" s="196">
        <f t="shared" si="10"/>
        <v>8.3442411261249347</v>
      </c>
      <c r="J94" s="197">
        <f t="shared" si="11"/>
        <v>3.2368997098544385</v>
      </c>
      <c r="K94" s="404"/>
      <c r="L94" s="32"/>
      <c r="M94" s="208">
        <v>5304.78</v>
      </c>
      <c r="N94" s="191">
        <f t="shared" si="12"/>
        <v>5.8447920247507739</v>
      </c>
      <c r="O94" s="191">
        <f t="shared" si="13"/>
        <v>2.2673129075623084</v>
      </c>
      <c r="P94" s="192"/>
      <c r="Q94" s="198">
        <v>2749.28</v>
      </c>
      <c r="R94" s="394">
        <f t="shared" si="14"/>
        <v>4.0390198037256857</v>
      </c>
      <c r="S94" s="200">
        <f t="shared" si="15"/>
        <v>1.5668173813725255</v>
      </c>
      <c r="T94" s="393"/>
      <c r="U94" s="194"/>
      <c r="V94" s="200"/>
      <c r="X94" s="415">
        <v>17598</v>
      </c>
      <c r="Y94" s="332">
        <v>17454</v>
      </c>
      <c r="Z94" s="333">
        <v>17454</v>
      </c>
      <c r="AA94" s="334">
        <v>13090</v>
      </c>
      <c r="AB94" s="353">
        <v>0</v>
      </c>
      <c r="AD94" s="354">
        <v>45365</v>
      </c>
      <c r="AE94" s="24">
        <v>44993.789635185814</v>
      </c>
      <c r="AF94" s="24">
        <v>44993.789635185814</v>
      </c>
      <c r="AG94" s="24">
        <v>33744.053301511536</v>
      </c>
      <c r="AH94" s="24">
        <v>0</v>
      </c>
      <c r="AI94" s="349"/>
      <c r="AK94" s="419">
        <f t="shared" si="9"/>
        <v>13090</v>
      </c>
    </row>
    <row r="95" spans="1:37" x14ac:dyDescent="0.2">
      <c r="A95" s="380" t="s">
        <v>345</v>
      </c>
      <c r="B95" s="456" t="s">
        <v>346</v>
      </c>
      <c r="C95" s="28">
        <v>5200</v>
      </c>
      <c r="D95" s="27" t="s">
        <v>68</v>
      </c>
      <c r="E95" s="26" t="s">
        <v>8</v>
      </c>
      <c r="F95" s="25">
        <v>3</v>
      </c>
      <c r="G95" s="192"/>
      <c r="H95" s="195">
        <v>17183.89</v>
      </c>
      <c r="I95" s="196">
        <f t="shared" si="10"/>
        <v>10.550393431994223</v>
      </c>
      <c r="J95" s="197">
        <f t="shared" si="11"/>
        <v>4.1933651075259828</v>
      </c>
      <c r="K95" s="404"/>
      <c r="L95" s="32"/>
      <c r="M95" s="208">
        <v>7572.15</v>
      </c>
      <c r="N95" s="191">
        <f t="shared" si="12"/>
        <v>4.6923684217049342</v>
      </c>
      <c r="O95" s="191">
        <f t="shared" si="13"/>
        <v>1.8650313031515968</v>
      </c>
      <c r="P95" s="192"/>
      <c r="Q95" s="198">
        <v>3669.95</v>
      </c>
      <c r="R95" s="394">
        <f t="shared" si="14"/>
        <v>2.9358942359691147</v>
      </c>
      <c r="S95" s="200">
        <f t="shared" si="15"/>
        <v>1.1669021186608464</v>
      </c>
      <c r="T95" s="393">
        <v>1.26</v>
      </c>
      <c r="U95" s="194">
        <f t="shared" si="16"/>
        <v>3.6004114755972108E-2</v>
      </c>
      <c r="V95" s="200">
        <f t="shared" si="17"/>
        <v>1.4310215018826745E-2</v>
      </c>
      <c r="X95" s="415">
        <v>33494</v>
      </c>
      <c r="Y95" s="332">
        <v>31322</v>
      </c>
      <c r="Z95" s="333">
        <v>31033</v>
      </c>
      <c r="AA95" s="334">
        <v>24039</v>
      </c>
      <c r="AB95" s="353">
        <v>673</v>
      </c>
      <c r="AD95" s="354">
        <v>84270</v>
      </c>
      <c r="AE95" s="24">
        <v>78805.306622081567</v>
      </c>
      <c r="AF95" s="24">
        <v>78078.190422165164</v>
      </c>
      <c r="AG95" s="24">
        <v>60481.475189586192</v>
      </c>
      <c r="AH95" s="24">
        <v>1693.2498357914851</v>
      </c>
      <c r="AI95" s="349" t="s">
        <v>270</v>
      </c>
      <c r="AK95" s="419">
        <f t="shared" si="9"/>
        <v>24712</v>
      </c>
    </row>
    <row r="96" spans="1:37" x14ac:dyDescent="0.2">
      <c r="A96" s="380" t="s">
        <v>353</v>
      </c>
      <c r="B96" s="456" t="s">
        <v>435</v>
      </c>
      <c r="C96" s="28">
        <v>5270</v>
      </c>
      <c r="D96" s="27" t="s">
        <v>67</v>
      </c>
      <c r="E96" s="26" t="s">
        <v>3</v>
      </c>
      <c r="F96" s="25">
        <v>4</v>
      </c>
      <c r="G96" s="192"/>
      <c r="H96" s="195">
        <v>4619</v>
      </c>
      <c r="I96" s="196">
        <f t="shared" si="10"/>
        <v>11.895931843702034</v>
      </c>
      <c r="J96" s="197">
        <f t="shared" si="11"/>
        <v>7.1957823433876991</v>
      </c>
      <c r="K96" s="404"/>
      <c r="L96" s="32"/>
      <c r="M96" s="208">
        <v>1138.68</v>
      </c>
      <c r="N96" s="191">
        <f t="shared" si="12"/>
        <v>2.9325957288994653</v>
      </c>
      <c r="O96" s="191">
        <f t="shared" si="13"/>
        <v>1.7739106816992216</v>
      </c>
      <c r="P96" s="192"/>
      <c r="Q96" s="198"/>
      <c r="R96" s="394"/>
      <c r="S96" s="200"/>
      <c r="T96" s="393"/>
      <c r="U96" s="194"/>
      <c r="V96" s="200"/>
      <c r="X96" s="415">
        <v>14633</v>
      </c>
      <c r="Y96" s="332">
        <v>7467</v>
      </c>
      <c r="Z96" s="333">
        <v>7467</v>
      </c>
      <c r="AA96" s="334">
        <v>0</v>
      </c>
      <c r="AB96" s="353">
        <v>0</v>
      </c>
      <c r="AD96" s="354">
        <v>24191</v>
      </c>
      <c r="AE96" s="24">
        <v>12344.303765461629</v>
      </c>
      <c r="AF96" s="24">
        <v>12344.303765461629</v>
      </c>
      <c r="AG96" s="24">
        <v>0</v>
      </c>
      <c r="AH96" s="24">
        <v>0</v>
      </c>
      <c r="AI96" s="349"/>
      <c r="AK96" s="419">
        <f t="shared" si="9"/>
        <v>0</v>
      </c>
    </row>
    <row r="97" spans="1:37" x14ac:dyDescent="0.2">
      <c r="A97" s="380" t="s">
        <v>343</v>
      </c>
      <c r="B97" s="456" t="s">
        <v>436</v>
      </c>
      <c r="C97" s="28">
        <v>5300</v>
      </c>
      <c r="D97" s="27" t="s">
        <v>66</v>
      </c>
      <c r="E97" s="26" t="s">
        <v>3</v>
      </c>
      <c r="F97" s="25">
        <v>11</v>
      </c>
      <c r="G97" s="192"/>
      <c r="H97" s="195">
        <v>2703.3</v>
      </c>
      <c r="I97" s="196">
        <f t="shared" si="10"/>
        <v>8.8023261871890384</v>
      </c>
      <c r="J97" s="197">
        <f t="shared" si="11"/>
        <v>4.1214905224296503</v>
      </c>
      <c r="K97" s="404"/>
      <c r="L97" s="32"/>
      <c r="M97" s="208">
        <v>871.33</v>
      </c>
      <c r="N97" s="191">
        <f t="shared" si="12"/>
        <v>3.4850969537949572</v>
      </c>
      <c r="O97" s="191">
        <f t="shared" si="13"/>
        <v>1.6318179716765686</v>
      </c>
      <c r="P97" s="192"/>
      <c r="Q97" s="198"/>
      <c r="R97" s="394"/>
      <c r="S97" s="200"/>
      <c r="T97" s="393">
        <v>703.78</v>
      </c>
      <c r="U97" s="194">
        <f t="shared" si="16"/>
        <v>2.7963286713286712</v>
      </c>
      <c r="V97" s="200">
        <f t="shared" si="17"/>
        <v>1.3093177725284748</v>
      </c>
      <c r="X97" s="415">
        <v>6580</v>
      </c>
      <c r="Y97" s="332">
        <v>5906</v>
      </c>
      <c r="Z97" s="333">
        <v>4808</v>
      </c>
      <c r="AA97" s="334">
        <v>0</v>
      </c>
      <c r="AB97" s="353">
        <v>4840</v>
      </c>
      <c r="AD97" s="354">
        <v>14053</v>
      </c>
      <c r="AE97" s="24">
        <v>12613.528571428571</v>
      </c>
      <c r="AF97" s="24">
        <v>10268.514285714286</v>
      </c>
      <c r="AG97" s="24">
        <v>0</v>
      </c>
      <c r="AH97" s="24">
        <v>10336.857142857143</v>
      </c>
      <c r="AI97" s="349" t="s">
        <v>270</v>
      </c>
      <c r="AK97" s="419">
        <f t="shared" si="9"/>
        <v>4840</v>
      </c>
    </row>
    <row r="98" spans="1:37" x14ac:dyDescent="0.2">
      <c r="A98" s="380"/>
      <c r="B98" s="456" t="s">
        <v>437</v>
      </c>
      <c r="C98" s="28">
        <v>5350</v>
      </c>
      <c r="D98" s="27" t="s">
        <v>65</v>
      </c>
      <c r="E98" s="26" t="s">
        <v>8</v>
      </c>
      <c r="F98" s="25">
        <v>2</v>
      </c>
      <c r="G98" s="192"/>
      <c r="H98" s="195">
        <v>6430</v>
      </c>
      <c r="I98" s="196">
        <f t="shared" si="10"/>
        <v>9.740358105856334</v>
      </c>
      <c r="J98" s="197">
        <f t="shared" si="11"/>
        <v>4.3064417740444956</v>
      </c>
      <c r="K98" s="404"/>
      <c r="L98" s="32"/>
      <c r="M98" s="208">
        <v>2903</v>
      </c>
      <c r="N98" s="191">
        <f t="shared" si="12"/>
        <v>4.3975520344169414</v>
      </c>
      <c r="O98" s="191">
        <f t="shared" si="13"/>
        <v>1.9442613483749878</v>
      </c>
      <c r="P98" s="192"/>
      <c r="Q98" s="198">
        <v>1360</v>
      </c>
      <c r="R98" s="394">
        <f t="shared" si="14"/>
        <v>2.0601690550489291</v>
      </c>
      <c r="S98" s="200">
        <f t="shared" si="15"/>
        <v>0.91084927102651858</v>
      </c>
      <c r="T98" s="393"/>
      <c r="U98" s="194"/>
      <c r="V98" s="200"/>
      <c r="X98" s="415">
        <v>13483</v>
      </c>
      <c r="Y98" s="332">
        <v>12695</v>
      </c>
      <c r="Z98" s="333">
        <v>12695</v>
      </c>
      <c r="AA98" s="334">
        <v>12695</v>
      </c>
      <c r="AB98" s="353">
        <v>0</v>
      </c>
      <c r="AD98" s="354">
        <v>30496</v>
      </c>
      <c r="AE98" s="24">
        <v>28713.692798338649</v>
      </c>
      <c r="AF98" s="24">
        <v>28713.692798338649</v>
      </c>
      <c r="AG98" s="24">
        <v>28713.692798338649</v>
      </c>
      <c r="AH98" s="24">
        <v>0</v>
      </c>
      <c r="AI98" s="349"/>
      <c r="AK98" s="419">
        <f t="shared" si="9"/>
        <v>12695</v>
      </c>
    </row>
    <row r="99" spans="1:37" x14ac:dyDescent="0.2">
      <c r="A99" s="380" t="s">
        <v>341</v>
      </c>
      <c r="B99" s="456" t="s">
        <v>438</v>
      </c>
      <c r="C99" s="28">
        <v>5500</v>
      </c>
      <c r="D99" s="27" t="s">
        <v>64</v>
      </c>
      <c r="E99" s="26" t="s">
        <v>3</v>
      </c>
      <c r="F99" s="25">
        <v>10</v>
      </c>
      <c r="G99" s="192"/>
      <c r="H99" s="195">
        <v>1885.68</v>
      </c>
      <c r="I99" s="196">
        <f t="shared" si="10"/>
        <v>12.578243816537261</v>
      </c>
      <c r="J99" s="197">
        <f t="shared" si="11"/>
        <v>6.5680315125700552</v>
      </c>
      <c r="K99" s="404"/>
      <c r="L99" s="36"/>
      <c r="M99" s="365">
        <v>752</v>
      </c>
      <c r="N99" s="191">
        <f t="shared" si="12"/>
        <v>5.0161423730622481</v>
      </c>
      <c r="O99" s="191">
        <f t="shared" si="13"/>
        <v>2.6192989783275431</v>
      </c>
      <c r="P99" s="192"/>
      <c r="Q99" s="198"/>
      <c r="R99" s="394"/>
      <c r="S99" s="200"/>
      <c r="T99" s="393"/>
      <c r="U99" s="194"/>
      <c r="V99" s="200"/>
      <c r="X99" s="415">
        <v>3968</v>
      </c>
      <c r="Y99" s="332">
        <v>2883</v>
      </c>
      <c r="Z99" s="333">
        <v>2883</v>
      </c>
      <c r="AA99" s="334">
        <v>0</v>
      </c>
      <c r="AB99" s="353">
        <v>0</v>
      </c>
      <c r="AD99" s="354">
        <v>7599</v>
      </c>
      <c r="AE99" s="24">
        <v>5521.1484375</v>
      </c>
      <c r="AF99" s="24">
        <v>5521.1484375</v>
      </c>
      <c r="AG99" s="24">
        <v>0</v>
      </c>
      <c r="AH99" s="24">
        <v>0</v>
      </c>
      <c r="AI99" s="349"/>
      <c r="AK99" s="419">
        <f t="shared" si="9"/>
        <v>0</v>
      </c>
    </row>
    <row r="100" spans="1:37" x14ac:dyDescent="0.2">
      <c r="A100" s="380" t="s">
        <v>381</v>
      </c>
      <c r="B100" s="456" t="s">
        <v>417</v>
      </c>
      <c r="C100" s="28">
        <v>5550</v>
      </c>
      <c r="D100" s="27" t="s">
        <v>63</v>
      </c>
      <c r="E100" s="26" t="s">
        <v>3</v>
      </c>
      <c r="F100" s="25">
        <v>9</v>
      </c>
      <c r="G100" s="192"/>
      <c r="H100" s="195">
        <v>800</v>
      </c>
      <c r="I100" s="196">
        <f t="shared" si="10"/>
        <v>16.489405556929675</v>
      </c>
      <c r="J100" s="197">
        <f t="shared" si="11"/>
        <v>6.8974448576680025</v>
      </c>
      <c r="K100" s="404"/>
      <c r="L100" s="32"/>
      <c r="M100" s="365">
        <v>147.22999999999999</v>
      </c>
      <c r="N100" s="191">
        <f t="shared" si="12"/>
        <v>3.5525045844995655</v>
      </c>
      <c r="O100" s="191">
        <f t="shared" si="13"/>
        <v>1.4859968355803501</v>
      </c>
      <c r="P100" s="192"/>
      <c r="Q100" s="198"/>
      <c r="R100" s="394"/>
      <c r="S100" s="200"/>
      <c r="T100" s="393"/>
      <c r="U100" s="194"/>
      <c r="V100" s="200"/>
      <c r="X100" s="415">
        <v>1070</v>
      </c>
      <c r="Y100" s="332">
        <v>933</v>
      </c>
      <c r="Z100" s="333">
        <v>797</v>
      </c>
      <c r="AA100" s="334">
        <v>0</v>
      </c>
      <c r="AB100" s="353">
        <v>0</v>
      </c>
      <c r="AD100" s="354">
        <v>2558</v>
      </c>
      <c r="AE100" s="24">
        <v>2230.4803738317755</v>
      </c>
      <c r="AF100" s="24">
        <v>1905.351401869159</v>
      </c>
      <c r="AG100" s="24">
        <v>0</v>
      </c>
      <c r="AH100" s="24">
        <v>0</v>
      </c>
      <c r="AI100" s="349"/>
      <c r="AK100" s="419">
        <f t="shared" si="9"/>
        <v>0</v>
      </c>
    </row>
    <row r="101" spans="1:37" x14ac:dyDescent="0.2">
      <c r="A101" s="380" t="s">
        <v>384</v>
      </c>
      <c r="B101" s="456" t="s">
        <v>439</v>
      </c>
      <c r="C101" s="28">
        <v>5650</v>
      </c>
      <c r="D101" s="27" t="s">
        <v>62</v>
      </c>
      <c r="E101" s="26" t="s">
        <v>11</v>
      </c>
      <c r="F101" s="25">
        <v>11</v>
      </c>
      <c r="G101" s="192"/>
      <c r="H101" s="195">
        <v>3335.12</v>
      </c>
      <c r="I101" s="196">
        <f t="shared" si="10"/>
        <v>10.447454483942511</v>
      </c>
      <c r="J101" s="197">
        <f t="shared" si="11"/>
        <v>4.8840589995535773</v>
      </c>
      <c r="K101" s="404"/>
      <c r="L101" s="32"/>
      <c r="M101" s="208">
        <v>2008.49</v>
      </c>
      <c r="N101" s="191">
        <f t="shared" si="12"/>
        <v>6.3257136738139028</v>
      </c>
      <c r="O101" s="191">
        <f t="shared" si="13"/>
        <v>2.9571948693028558</v>
      </c>
      <c r="P101" s="192"/>
      <c r="Q101" s="198">
        <v>1689.92</v>
      </c>
      <c r="R101" s="394">
        <f t="shared" si="14"/>
        <v>5.4290781053226755</v>
      </c>
      <c r="S101" s="200">
        <f t="shared" si="15"/>
        <v>2.538028552345919</v>
      </c>
      <c r="T101" s="393"/>
      <c r="U101" s="194"/>
      <c r="V101" s="200"/>
      <c r="X101" s="415">
        <v>8045</v>
      </c>
      <c r="Y101" s="332">
        <v>6139</v>
      </c>
      <c r="Z101" s="333">
        <v>6106</v>
      </c>
      <c r="AA101" s="334">
        <v>5986</v>
      </c>
      <c r="AB101" s="353">
        <v>0</v>
      </c>
      <c r="AD101" s="354">
        <v>17209</v>
      </c>
      <c r="AE101" s="24">
        <v>13131.889496581727</v>
      </c>
      <c r="AF101" s="24">
        <v>13061.299440646364</v>
      </c>
      <c r="AG101" s="24">
        <v>12804.608328154134</v>
      </c>
      <c r="AH101" s="24">
        <v>0</v>
      </c>
      <c r="AI101" s="349"/>
      <c r="AK101" s="419">
        <f t="shared" si="9"/>
        <v>5986</v>
      </c>
    </row>
    <row r="102" spans="1:37" x14ac:dyDescent="0.2">
      <c r="A102" s="380" t="s">
        <v>358</v>
      </c>
      <c r="B102" s="456" t="s">
        <v>440</v>
      </c>
      <c r="C102" s="28">
        <v>5700</v>
      </c>
      <c r="D102" s="27" t="s">
        <v>61</v>
      </c>
      <c r="E102" s="26" t="s">
        <v>11</v>
      </c>
      <c r="F102" s="25">
        <v>11</v>
      </c>
      <c r="G102" s="192"/>
      <c r="H102" s="195">
        <v>3135</v>
      </c>
      <c r="I102" s="196">
        <f t="shared" si="10"/>
        <v>7.3103506170075825</v>
      </c>
      <c r="J102" s="197">
        <f t="shared" si="11"/>
        <v>3.5667707214933415</v>
      </c>
      <c r="K102" s="404"/>
      <c r="L102" s="32"/>
      <c r="M102" s="208">
        <v>2113</v>
      </c>
      <c r="N102" s="191">
        <f t="shared" si="12"/>
        <v>4.927199634365877</v>
      </c>
      <c r="O102" s="191">
        <f t="shared" si="13"/>
        <v>2.4040148435455917</v>
      </c>
      <c r="P102" s="192"/>
      <c r="Q102" s="198"/>
      <c r="R102" s="394"/>
      <c r="S102" s="200"/>
      <c r="T102" s="393">
        <v>2948</v>
      </c>
      <c r="U102" s="194">
        <f t="shared" si="16"/>
        <v>6.8742946152913413</v>
      </c>
      <c r="V102" s="200">
        <f t="shared" si="17"/>
        <v>3.3540159767025104</v>
      </c>
      <c r="X102" s="415">
        <v>9562</v>
      </c>
      <c r="Y102" s="332">
        <v>8247</v>
      </c>
      <c r="Z102" s="333">
        <v>8247</v>
      </c>
      <c r="AA102" s="334">
        <v>0</v>
      </c>
      <c r="AB102" s="353">
        <v>8247</v>
      </c>
      <c r="AD102" s="354">
        <v>19598</v>
      </c>
      <c r="AE102" s="24">
        <v>16902.813846475634</v>
      </c>
      <c r="AF102" s="24">
        <v>16902.813846475634</v>
      </c>
      <c r="AG102" s="24">
        <v>0</v>
      </c>
      <c r="AH102" s="24">
        <v>16902.813846475634</v>
      </c>
      <c r="AI102" s="349" t="s">
        <v>270</v>
      </c>
      <c r="AK102" s="419">
        <f t="shared" si="9"/>
        <v>8247</v>
      </c>
    </row>
    <row r="103" spans="1:37" x14ac:dyDescent="0.2">
      <c r="A103" s="380" t="s">
        <v>343</v>
      </c>
      <c r="B103" s="456" t="s">
        <v>441</v>
      </c>
      <c r="C103" s="28">
        <v>5750</v>
      </c>
      <c r="D103" s="27" t="s">
        <v>60</v>
      </c>
      <c r="E103" s="26" t="s">
        <v>3</v>
      </c>
      <c r="F103" s="25">
        <v>11</v>
      </c>
      <c r="G103" s="192"/>
      <c r="H103" s="195">
        <v>1665.76</v>
      </c>
      <c r="I103" s="196">
        <f t="shared" si="10"/>
        <v>7.5302882355068537</v>
      </c>
      <c r="J103" s="197">
        <f t="shared" si="11"/>
        <v>3.1694988094661789</v>
      </c>
      <c r="K103" s="404"/>
      <c r="L103" s="32"/>
      <c r="M103" s="208">
        <v>587.98</v>
      </c>
      <c r="N103" s="191">
        <f t="shared" si="12"/>
        <v>2.7850511557408106</v>
      </c>
      <c r="O103" s="191">
        <f t="shared" si="13"/>
        <v>1.1722282130982413</v>
      </c>
      <c r="P103" s="192"/>
      <c r="Q103" s="198"/>
      <c r="R103" s="394"/>
      <c r="S103" s="200"/>
      <c r="T103" s="393">
        <v>596.45000000000005</v>
      </c>
      <c r="U103" s="194">
        <f t="shared" si="16"/>
        <v>2.705234034833091</v>
      </c>
      <c r="V103" s="200">
        <f t="shared" si="17"/>
        <v>1.1386331817023403</v>
      </c>
      <c r="X103" s="415">
        <v>5808</v>
      </c>
      <c r="Y103" s="332">
        <v>4254</v>
      </c>
      <c r="Z103" s="333">
        <v>4060</v>
      </c>
      <c r="AA103" s="334">
        <v>0</v>
      </c>
      <c r="AB103" s="353">
        <v>4240</v>
      </c>
      <c r="AD103" s="354">
        <v>13799</v>
      </c>
      <c r="AE103" s="24">
        <v>10106.912190082645</v>
      </c>
      <c r="AF103" s="24">
        <v>9645.9951790633604</v>
      </c>
      <c r="AG103" s="24">
        <v>0</v>
      </c>
      <c r="AH103" s="24">
        <v>10073.650137741048</v>
      </c>
      <c r="AI103" s="349" t="s">
        <v>270</v>
      </c>
      <c r="AK103" s="419">
        <f t="shared" si="9"/>
        <v>4240</v>
      </c>
    </row>
    <row r="104" spans="1:37" x14ac:dyDescent="0.2">
      <c r="A104" s="380" t="s">
        <v>381</v>
      </c>
      <c r="B104" s="456" t="s">
        <v>442</v>
      </c>
      <c r="C104" s="28">
        <v>5800</v>
      </c>
      <c r="D104" s="27" t="s">
        <v>59</v>
      </c>
      <c r="E104" s="26" t="s">
        <v>3</v>
      </c>
      <c r="F104" s="25">
        <v>10</v>
      </c>
      <c r="G104" s="199"/>
      <c r="H104" s="195">
        <v>1050</v>
      </c>
      <c r="I104" s="196">
        <f t="shared" si="10"/>
        <v>7.3694553621560921</v>
      </c>
      <c r="J104" s="197">
        <f t="shared" si="11"/>
        <v>3.5353468291424495</v>
      </c>
      <c r="K104" s="404"/>
      <c r="L104" s="32"/>
      <c r="M104" s="365">
        <v>485</v>
      </c>
      <c r="N104" s="191">
        <f t="shared" si="12"/>
        <v>3.4039865244244805</v>
      </c>
      <c r="O104" s="191">
        <f t="shared" si="13"/>
        <v>1.6329935353657978</v>
      </c>
      <c r="P104" s="199"/>
      <c r="Q104" s="198"/>
      <c r="R104" s="394"/>
      <c r="S104" s="200"/>
      <c r="T104" s="393"/>
      <c r="U104" s="194"/>
      <c r="V104" s="200"/>
      <c r="X104" s="415">
        <v>2840</v>
      </c>
      <c r="Y104" s="332">
        <v>2740</v>
      </c>
      <c r="Z104" s="333">
        <v>2740</v>
      </c>
      <c r="AA104" s="334">
        <v>0</v>
      </c>
      <c r="AB104" s="353">
        <v>0</v>
      </c>
      <c r="AD104" s="354">
        <v>5920</v>
      </c>
      <c r="AE104" s="24">
        <v>5711.5492957746483</v>
      </c>
      <c r="AF104" s="24">
        <v>5711.5492957746483</v>
      </c>
      <c r="AG104" s="24">
        <v>0</v>
      </c>
      <c r="AH104" s="24">
        <v>0</v>
      </c>
      <c r="AI104" s="349"/>
      <c r="AK104" s="419">
        <f t="shared" si="9"/>
        <v>0</v>
      </c>
    </row>
    <row r="105" spans="1:37" x14ac:dyDescent="0.2">
      <c r="A105" s="380" t="s">
        <v>353</v>
      </c>
      <c r="B105" s="456" t="s">
        <v>443</v>
      </c>
      <c r="C105" s="28">
        <v>5850</v>
      </c>
      <c r="D105" s="27" t="s">
        <v>58</v>
      </c>
      <c r="E105" s="26" t="s">
        <v>3</v>
      </c>
      <c r="F105" s="25">
        <v>10</v>
      </c>
      <c r="G105" s="199"/>
      <c r="H105" s="195">
        <v>2100</v>
      </c>
      <c r="I105" s="196">
        <f t="shared" si="10"/>
        <v>20.93551860270367</v>
      </c>
      <c r="J105" s="197">
        <f t="shared" si="11"/>
        <v>10.323524564569796</v>
      </c>
      <c r="K105" s="404"/>
      <c r="L105" s="346"/>
      <c r="M105" s="365">
        <v>535</v>
      </c>
      <c r="N105" s="191">
        <f t="shared" si="12"/>
        <v>5.3335725964030782</v>
      </c>
      <c r="O105" s="191">
        <f t="shared" si="13"/>
        <v>2.6300407819261151</v>
      </c>
      <c r="P105" s="199"/>
      <c r="Q105" s="198"/>
      <c r="R105" s="394"/>
      <c r="S105" s="200"/>
      <c r="T105" s="393"/>
      <c r="U105" s="194"/>
      <c r="V105" s="200"/>
      <c r="X105" s="415">
        <v>3364</v>
      </c>
      <c r="Y105" s="332">
        <v>1929</v>
      </c>
      <c r="Z105" s="333">
        <v>1929</v>
      </c>
      <c r="AA105" s="334">
        <v>0</v>
      </c>
      <c r="AB105" s="353">
        <v>0</v>
      </c>
      <c r="AD105" s="354">
        <v>6822</v>
      </c>
      <c r="AE105" s="24">
        <v>3911.9019024970271</v>
      </c>
      <c r="AF105" s="24">
        <v>3911.9019024970271</v>
      </c>
      <c r="AG105" s="24">
        <v>0</v>
      </c>
      <c r="AH105" s="24">
        <v>0</v>
      </c>
      <c r="AI105" s="349"/>
      <c r="AK105" s="419">
        <f t="shared" si="9"/>
        <v>0</v>
      </c>
    </row>
    <row r="106" spans="1:37" x14ac:dyDescent="0.2">
      <c r="A106" s="380" t="s">
        <v>384</v>
      </c>
      <c r="B106" s="456" t="s">
        <v>444</v>
      </c>
      <c r="C106" s="28">
        <v>5900</v>
      </c>
      <c r="D106" s="27" t="s">
        <v>57</v>
      </c>
      <c r="E106" s="26" t="s">
        <v>6</v>
      </c>
      <c r="F106" s="25">
        <v>5</v>
      </c>
      <c r="G106" s="192"/>
      <c r="H106" s="195">
        <v>37979.620000000003</v>
      </c>
      <c r="I106" s="196">
        <f t="shared" si="10"/>
        <v>11.696891638517467</v>
      </c>
      <c r="J106" s="197">
        <f t="shared" si="11"/>
        <v>4.9723669544367901</v>
      </c>
      <c r="K106" s="404"/>
      <c r="L106" s="32"/>
      <c r="M106" s="208">
        <v>16653.46</v>
      </c>
      <c r="N106" s="191">
        <f t="shared" si="12"/>
        <v>5.0585823117018824</v>
      </c>
      <c r="O106" s="191">
        <f t="shared" si="13"/>
        <v>2.1504112631236589</v>
      </c>
      <c r="P106" s="192"/>
      <c r="Q106" s="198">
        <v>14333.26</v>
      </c>
      <c r="R106" s="394">
        <f t="shared" si="14"/>
        <v>4.4052295054356714</v>
      </c>
      <c r="S106" s="200">
        <f t="shared" si="15"/>
        <v>1.8726699619416629</v>
      </c>
      <c r="T106" s="393"/>
      <c r="U106" s="194"/>
      <c r="V106" s="200"/>
      <c r="X106" s="415">
        <v>68537</v>
      </c>
      <c r="Y106" s="332">
        <v>62442</v>
      </c>
      <c r="Z106" s="333">
        <v>63310</v>
      </c>
      <c r="AA106" s="334">
        <v>62571</v>
      </c>
      <c r="AB106" s="353">
        <v>0</v>
      </c>
      <c r="AD106" s="354">
        <v>161225</v>
      </c>
      <c r="AE106" s="24">
        <v>146887.24995258037</v>
      </c>
      <c r="AF106" s="24">
        <v>148929.11493062141</v>
      </c>
      <c r="AG106" s="24">
        <v>147190.70684447818</v>
      </c>
      <c r="AH106" s="24">
        <v>0</v>
      </c>
      <c r="AI106" s="349"/>
      <c r="AK106" s="419">
        <f t="shared" si="9"/>
        <v>62571</v>
      </c>
    </row>
    <row r="107" spans="1:37" x14ac:dyDescent="0.2">
      <c r="A107" s="380" t="s">
        <v>412</v>
      </c>
      <c r="B107" s="456" t="s">
        <v>445</v>
      </c>
      <c r="C107" s="28">
        <v>5950</v>
      </c>
      <c r="D107" s="27" t="s">
        <v>56</v>
      </c>
      <c r="E107" s="26" t="s">
        <v>8</v>
      </c>
      <c r="F107" s="25">
        <v>2</v>
      </c>
      <c r="G107" s="192"/>
      <c r="H107" s="195">
        <v>13195.2</v>
      </c>
      <c r="I107" s="196">
        <f t="shared" si="10"/>
        <v>7.5347065192067868</v>
      </c>
      <c r="J107" s="197">
        <f t="shared" si="11"/>
        <v>3.6208468065873372</v>
      </c>
      <c r="K107" s="404"/>
      <c r="L107" s="32"/>
      <c r="M107" s="208">
        <v>6731.8</v>
      </c>
      <c r="N107" s="191">
        <f t="shared" si="12"/>
        <v>3.7097083505084192</v>
      </c>
      <c r="O107" s="191">
        <f t="shared" si="13"/>
        <v>1.7827218087484138</v>
      </c>
      <c r="P107" s="192"/>
      <c r="Q107" s="198"/>
      <c r="R107" s="394"/>
      <c r="S107" s="200"/>
      <c r="T107" s="393"/>
      <c r="U107" s="194"/>
      <c r="V107" s="200"/>
      <c r="X107" s="415">
        <v>34897</v>
      </c>
      <c r="Y107" s="332">
        <v>33678</v>
      </c>
      <c r="Z107" s="333">
        <v>34897</v>
      </c>
      <c r="AA107" s="334">
        <v>0</v>
      </c>
      <c r="AB107" s="353">
        <v>0</v>
      </c>
      <c r="AD107" s="354">
        <v>72618</v>
      </c>
      <c r="AE107" s="24">
        <v>70081.353812648653</v>
      </c>
      <c r="AF107" s="24">
        <v>72618</v>
      </c>
      <c r="AG107" s="24">
        <v>0</v>
      </c>
      <c r="AH107" s="24">
        <v>0</v>
      </c>
      <c r="AI107" s="349"/>
      <c r="AK107" s="419">
        <f t="shared" si="9"/>
        <v>0</v>
      </c>
    </row>
    <row r="108" spans="1:37" x14ac:dyDescent="0.2">
      <c r="A108" s="380" t="s">
        <v>353</v>
      </c>
      <c r="B108" s="456" t="s">
        <v>446</v>
      </c>
      <c r="C108" s="28">
        <v>6110</v>
      </c>
      <c r="D108" s="27" t="s">
        <v>55</v>
      </c>
      <c r="E108" s="26" t="s">
        <v>3</v>
      </c>
      <c r="F108" s="25">
        <v>10</v>
      </c>
      <c r="G108" s="192"/>
      <c r="H108" s="195">
        <v>2028.3</v>
      </c>
      <c r="I108" s="196">
        <f t="shared" si="10"/>
        <v>33.027747020126363</v>
      </c>
      <c r="J108" s="197">
        <f t="shared" si="11"/>
        <v>16.178503382367275</v>
      </c>
      <c r="K108" s="404"/>
      <c r="L108" s="32"/>
      <c r="M108" s="365"/>
      <c r="N108" s="191"/>
      <c r="O108" s="191"/>
      <c r="P108" s="192"/>
      <c r="Q108" s="198"/>
      <c r="R108" s="394"/>
      <c r="S108" s="200"/>
      <c r="T108" s="393"/>
      <c r="U108" s="194"/>
      <c r="V108" s="200"/>
      <c r="X108" s="415">
        <v>2605</v>
      </c>
      <c r="Y108" s="332">
        <v>1181</v>
      </c>
      <c r="Z108" s="333">
        <v>0</v>
      </c>
      <c r="AA108" s="334">
        <v>0</v>
      </c>
      <c r="AB108" s="353">
        <v>0</v>
      </c>
      <c r="AD108" s="354">
        <v>5318</v>
      </c>
      <c r="AE108" s="24">
        <v>2410.9627639155469</v>
      </c>
      <c r="AF108" s="24">
        <v>0</v>
      </c>
      <c r="AG108" s="24">
        <v>0</v>
      </c>
      <c r="AH108" s="24">
        <v>0</v>
      </c>
      <c r="AI108" s="349"/>
      <c r="AK108" s="419">
        <f t="shared" si="9"/>
        <v>0</v>
      </c>
    </row>
    <row r="109" spans="1:37" x14ac:dyDescent="0.2">
      <c r="A109" s="380" t="s">
        <v>353</v>
      </c>
      <c r="B109" s="456" t="s">
        <v>447</v>
      </c>
      <c r="C109" s="28">
        <v>6150</v>
      </c>
      <c r="D109" s="27" t="s">
        <v>54</v>
      </c>
      <c r="E109" s="26" t="s">
        <v>3</v>
      </c>
      <c r="F109" s="25">
        <v>4</v>
      </c>
      <c r="G109" s="192"/>
      <c r="H109" s="195">
        <v>10198.59</v>
      </c>
      <c r="I109" s="196">
        <f t="shared" si="10"/>
        <v>11.852706277224316</v>
      </c>
      <c r="J109" s="197">
        <f t="shared" si="11"/>
        <v>5.1406425153653164</v>
      </c>
      <c r="K109" s="404"/>
      <c r="L109" s="32"/>
      <c r="M109" s="208">
        <v>3538.82</v>
      </c>
      <c r="N109" s="191">
        <f t="shared" si="12"/>
        <v>4.1287527009179623</v>
      </c>
      <c r="O109" s="191">
        <f t="shared" si="13"/>
        <v>1.7906831717033511</v>
      </c>
      <c r="P109" s="192"/>
      <c r="Q109" s="198"/>
      <c r="R109" s="394"/>
      <c r="S109" s="200"/>
      <c r="T109" s="393">
        <v>4615.78</v>
      </c>
      <c r="U109" s="194">
        <f t="shared" si="16"/>
        <v>4.932210924042896</v>
      </c>
      <c r="V109" s="200">
        <f t="shared" si="17"/>
        <v>2.1391513952897663</v>
      </c>
      <c r="X109" s="415">
        <v>18133</v>
      </c>
      <c r="Y109" s="332">
        <v>16547</v>
      </c>
      <c r="Z109" s="333">
        <v>16483</v>
      </c>
      <c r="AA109" s="334">
        <v>0</v>
      </c>
      <c r="AB109" s="353">
        <v>17997</v>
      </c>
      <c r="AD109" s="354">
        <v>41809</v>
      </c>
      <c r="AE109" s="24">
        <v>38152.182374676006</v>
      </c>
      <c r="AF109" s="24">
        <v>38004.618485633924</v>
      </c>
      <c r="AG109" s="24">
        <v>0</v>
      </c>
      <c r="AH109" s="24">
        <v>41495.426735785586</v>
      </c>
      <c r="AI109" s="349" t="s">
        <v>270</v>
      </c>
      <c r="AK109" s="419">
        <f t="shared" si="9"/>
        <v>17997</v>
      </c>
    </row>
    <row r="110" spans="1:37" x14ac:dyDescent="0.2">
      <c r="A110" s="380" t="s">
        <v>356</v>
      </c>
      <c r="B110" s="456" t="s">
        <v>448</v>
      </c>
      <c r="C110" s="28">
        <v>6180</v>
      </c>
      <c r="D110" s="27" t="s">
        <v>53</v>
      </c>
      <c r="E110" s="26" t="s">
        <v>3</v>
      </c>
      <c r="F110" s="25">
        <v>11</v>
      </c>
      <c r="G110" s="192"/>
      <c r="H110" s="195">
        <v>2307</v>
      </c>
      <c r="I110" s="196">
        <f t="shared" si="10"/>
        <v>21.547054208540366</v>
      </c>
      <c r="J110" s="197">
        <f t="shared" si="11"/>
        <v>10.926011447131149</v>
      </c>
      <c r="K110" s="404"/>
      <c r="L110" s="32"/>
      <c r="M110" s="208">
        <v>889.1</v>
      </c>
      <c r="N110" s="191">
        <f t="shared" si="12"/>
        <v>5.1922492933728881</v>
      </c>
      <c r="O110" s="191">
        <f t="shared" si="13"/>
        <v>2.6328691925444332</v>
      </c>
      <c r="P110" s="192"/>
      <c r="Q110" s="198"/>
      <c r="R110" s="394"/>
      <c r="S110" s="200"/>
      <c r="T110" s="393">
        <v>423.35</v>
      </c>
      <c r="U110" s="194">
        <f t="shared" si="16"/>
        <v>4.0484068393068888</v>
      </c>
      <c r="V110" s="200">
        <f t="shared" si="17"/>
        <v>2.0528532132888491</v>
      </c>
      <c r="X110" s="415">
        <v>8061</v>
      </c>
      <c r="Y110" s="332">
        <v>2059</v>
      </c>
      <c r="Z110" s="333">
        <v>3293</v>
      </c>
      <c r="AA110" s="334">
        <v>0</v>
      </c>
      <c r="AB110" s="353">
        <v>2011</v>
      </c>
      <c r="AD110" s="354">
        <v>15897</v>
      </c>
      <c r="AE110" s="24">
        <v>4060.5288425753629</v>
      </c>
      <c r="AF110" s="24">
        <v>6494.0852251581691</v>
      </c>
      <c r="AG110" s="24">
        <v>0</v>
      </c>
      <c r="AH110" s="24">
        <v>3965.8686267212506</v>
      </c>
      <c r="AI110" s="349" t="s">
        <v>270</v>
      </c>
      <c r="AK110" s="419">
        <f t="shared" si="9"/>
        <v>2011</v>
      </c>
    </row>
    <row r="111" spans="1:37" x14ac:dyDescent="0.2">
      <c r="A111" s="380" t="s">
        <v>353</v>
      </c>
      <c r="B111" s="456" t="s">
        <v>449</v>
      </c>
      <c r="C111" s="28">
        <v>6200</v>
      </c>
      <c r="D111" s="27" t="s">
        <v>52</v>
      </c>
      <c r="E111" s="26" t="s">
        <v>3</v>
      </c>
      <c r="F111" s="25">
        <v>11</v>
      </c>
      <c r="G111" s="199"/>
      <c r="H111" s="195">
        <v>3306.58</v>
      </c>
      <c r="I111" s="196">
        <f t="shared" si="10"/>
        <v>12.822762033288349</v>
      </c>
      <c r="J111" s="197">
        <f t="shared" si="11"/>
        <v>6.6300125789904545</v>
      </c>
      <c r="K111" s="404"/>
      <c r="L111" s="344"/>
      <c r="M111" s="208">
        <v>919.95</v>
      </c>
      <c r="N111" s="191">
        <f t="shared" si="12"/>
        <v>3.5675229187025916</v>
      </c>
      <c r="O111" s="191">
        <f t="shared" si="13"/>
        <v>1.8445886904421696</v>
      </c>
      <c r="P111" s="199"/>
      <c r="Q111" s="198"/>
      <c r="R111" s="394"/>
      <c r="S111" s="200"/>
      <c r="T111" s="393"/>
      <c r="U111" s="194"/>
      <c r="V111" s="200"/>
      <c r="X111" s="415">
        <v>7930</v>
      </c>
      <c r="Y111" s="332">
        <v>4959</v>
      </c>
      <c r="Z111" s="333">
        <v>4959</v>
      </c>
      <c r="AA111" s="334">
        <v>0</v>
      </c>
      <c r="AB111" s="353">
        <v>0</v>
      </c>
      <c r="AD111" s="354">
        <v>15337</v>
      </c>
      <c r="AE111" s="24">
        <v>9590.9436317780583</v>
      </c>
      <c r="AF111" s="24">
        <v>9590.9436317780583</v>
      </c>
      <c r="AG111" s="24">
        <v>0</v>
      </c>
      <c r="AH111" s="24">
        <v>0</v>
      </c>
      <c r="AI111" s="349"/>
      <c r="AK111" s="419">
        <f t="shared" si="9"/>
        <v>0</v>
      </c>
    </row>
    <row r="112" spans="1:37" x14ac:dyDescent="0.2">
      <c r="A112" s="380" t="s">
        <v>347</v>
      </c>
      <c r="B112" s="456" t="s">
        <v>450</v>
      </c>
      <c r="C112" s="28">
        <v>6250</v>
      </c>
      <c r="D112" s="27" t="s">
        <v>51</v>
      </c>
      <c r="E112" s="26" t="s">
        <v>8</v>
      </c>
      <c r="F112" s="25">
        <v>3</v>
      </c>
      <c r="G112" s="192"/>
      <c r="H112" s="195">
        <v>36952</v>
      </c>
      <c r="I112" s="196">
        <f t="shared" si="10"/>
        <v>11.535964035964035</v>
      </c>
      <c r="J112" s="197">
        <f t="shared" si="11"/>
        <v>3.9782725477229919</v>
      </c>
      <c r="K112" s="404"/>
      <c r="L112" s="32"/>
      <c r="M112" s="208">
        <v>12085</v>
      </c>
      <c r="N112" s="191">
        <f t="shared" si="12"/>
        <v>4.3173666385629978</v>
      </c>
      <c r="O112" s="191">
        <f t="shared" si="13"/>
        <v>1.4888795702816122</v>
      </c>
      <c r="P112" s="192"/>
      <c r="Q112" s="198">
        <v>13102</v>
      </c>
      <c r="R112" s="394">
        <f t="shared" si="14"/>
        <v>6.5106340687736033</v>
      </c>
      <c r="S112" s="200">
        <f t="shared" si="15"/>
        <v>2.245245971929521</v>
      </c>
      <c r="T112" s="393"/>
      <c r="U112" s="194"/>
      <c r="V112" s="200"/>
      <c r="X112" s="415">
        <v>67057</v>
      </c>
      <c r="Y112" s="332">
        <v>61600</v>
      </c>
      <c r="Z112" s="333">
        <v>53830</v>
      </c>
      <c r="AA112" s="334">
        <v>38700</v>
      </c>
      <c r="AB112" s="353">
        <v>0</v>
      </c>
      <c r="AD112" s="354">
        <v>194448</v>
      </c>
      <c r="AE112" s="24">
        <v>178624.10784854676</v>
      </c>
      <c r="AF112" s="24">
        <v>156093.11242674143</v>
      </c>
      <c r="AG112" s="24">
        <v>112220.0158074474</v>
      </c>
      <c r="AH112" s="24">
        <v>0</v>
      </c>
      <c r="AI112" s="349"/>
      <c r="AK112" s="419">
        <f t="shared" si="9"/>
        <v>38700</v>
      </c>
    </row>
    <row r="113" spans="1:37" x14ac:dyDescent="0.2">
      <c r="A113" s="380" t="s">
        <v>347</v>
      </c>
      <c r="B113" s="456" t="s">
        <v>451</v>
      </c>
      <c r="C113" s="28">
        <v>6350</v>
      </c>
      <c r="D113" s="27" t="s">
        <v>50</v>
      </c>
      <c r="E113" s="26" t="s">
        <v>8</v>
      </c>
      <c r="F113" s="25">
        <v>7</v>
      </c>
      <c r="G113" s="192"/>
      <c r="H113" s="195">
        <v>32507</v>
      </c>
      <c r="I113" s="196">
        <f t="shared" si="10"/>
        <v>9.3206294227615238</v>
      </c>
      <c r="J113" s="197">
        <f t="shared" si="11"/>
        <v>3.3363579223855142</v>
      </c>
      <c r="K113" s="404"/>
      <c r="L113" s="32"/>
      <c r="M113" s="208">
        <v>20264</v>
      </c>
      <c r="N113" s="191">
        <f t="shared" si="12"/>
        <v>5.8102327075042144</v>
      </c>
      <c r="O113" s="191">
        <f t="shared" si="13"/>
        <v>2.079796872649585</v>
      </c>
      <c r="P113" s="192"/>
      <c r="Q113" s="198"/>
      <c r="R113" s="394"/>
      <c r="S113" s="200"/>
      <c r="T113" s="393">
        <v>32768</v>
      </c>
      <c r="U113" s="194">
        <f t="shared" si="16"/>
        <v>11.607822243886126</v>
      </c>
      <c r="V113" s="200">
        <f t="shared" si="17"/>
        <v>4.1550680698083102</v>
      </c>
      <c r="X113" s="415">
        <v>70847</v>
      </c>
      <c r="Y113" s="332">
        <v>67070</v>
      </c>
      <c r="Z113" s="333">
        <v>67070</v>
      </c>
      <c r="AA113" s="334">
        <v>0</v>
      </c>
      <c r="AB113" s="353">
        <v>54287</v>
      </c>
      <c r="AD113" s="354">
        <v>197922</v>
      </c>
      <c r="AE113" s="24">
        <v>187370.36910525497</v>
      </c>
      <c r="AF113" s="24">
        <v>187370.36910525497</v>
      </c>
      <c r="AG113" s="24">
        <v>0</v>
      </c>
      <c r="AH113" s="24">
        <v>151659.09091422361</v>
      </c>
      <c r="AI113" s="349" t="s">
        <v>270</v>
      </c>
      <c r="AK113" s="419">
        <f t="shared" si="9"/>
        <v>54287</v>
      </c>
    </row>
    <row r="114" spans="1:37" x14ac:dyDescent="0.2">
      <c r="A114" s="380"/>
      <c r="B114" s="456" t="s">
        <v>434</v>
      </c>
      <c r="C114" s="28">
        <v>6370</v>
      </c>
      <c r="D114" s="27" t="s">
        <v>49</v>
      </c>
      <c r="E114" s="26" t="s">
        <v>8</v>
      </c>
      <c r="F114" s="25">
        <v>2</v>
      </c>
      <c r="G114" s="192"/>
      <c r="H114" s="195">
        <v>11799</v>
      </c>
      <c r="I114" s="196">
        <f t="shared" si="10"/>
        <v>9.2184872899100565</v>
      </c>
      <c r="J114" s="197">
        <f t="shared" si="11"/>
        <v>3.5349334956744327</v>
      </c>
      <c r="K114" s="404"/>
      <c r="L114" s="32"/>
      <c r="M114" s="208">
        <v>8169</v>
      </c>
      <c r="N114" s="191">
        <f t="shared" si="12"/>
        <v>6.3823902594520945</v>
      </c>
      <c r="O114" s="191">
        <f t="shared" si="13"/>
        <v>2.4473999259398629</v>
      </c>
      <c r="P114" s="192"/>
      <c r="Q114" s="198">
        <v>7773</v>
      </c>
      <c r="R114" s="394">
        <f t="shared" si="14"/>
        <v>6.2400655074418374</v>
      </c>
      <c r="S114" s="200">
        <f t="shared" si="15"/>
        <v>2.3928238857152069</v>
      </c>
      <c r="T114" s="393"/>
      <c r="U114" s="194"/>
      <c r="V114" s="200"/>
      <c r="X114" s="415">
        <v>24614</v>
      </c>
      <c r="Y114" s="332">
        <v>24614</v>
      </c>
      <c r="Z114" s="333">
        <v>24614</v>
      </c>
      <c r="AA114" s="334">
        <v>23955</v>
      </c>
      <c r="AB114" s="353">
        <v>0</v>
      </c>
      <c r="AD114" s="354">
        <v>64189</v>
      </c>
      <c r="AE114" s="24">
        <v>64189</v>
      </c>
      <c r="AF114" s="24">
        <v>64189</v>
      </c>
      <c r="AG114" s="24">
        <v>62470.443446818877</v>
      </c>
      <c r="AH114" s="24">
        <v>0</v>
      </c>
      <c r="AI114" s="349"/>
      <c r="AK114" s="419">
        <f t="shared" si="9"/>
        <v>23955</v>
      </c>
    </row>
    <row r="115" spans="1:37" x14ac:dyDescent="0.2">
      <c r="A115" s="380" t="s">
        <v>384</v>
      </c>
      <c r="B115" s="456" t="s">
        <v>452</v>
      </c>
      <c r="C115" s="28">
        <v>6400</v>
      </c>
      <c r="D115" s="27" t="s">
        <v>48</v>
      </c>
      <c r="E115" s="26" t="s">
        <v>6</v>
      </c>
      <c r="F115" s="25">
        <v>4</v>
      </c>
      <c r="G115" s="192"/>
      <c r="H115" s="195">
        <v>26437</v>
      </c>
      <c r="I115" s="196">
        <f t="shared" si="10"/>
        <v>16.407004426173753</v>
      </c>
      <c r="J115" s="197">
        <f t="shared" si="11"/>
        <v>7.2168274895147579</v>
      </c>
      <c r="K115" s="404" t="s">
        <v>323</v>
      </c>
      <c r="L115" s="32"/>
      <c r="M115" s="208">
        <v>7316</v>
      </c>
      <c r="N115" s="191">
        <f t="shared" si="12"/>
        <v>4.5403655627297805</v>
      </c>
      <c r="O115" s="191">
        <f t="shared" si="13"/>
        <v>1.9971369638495278</v>
      </c>
      <c r="P115" s="192"/>
      <c r="Q115" s="198"/>
      <c r="R115" s="394"/>
      <c r="S115" s="200"/>
      <c r="T115" s="393"/>
      <c r="U115" s="194"/>
      <c r="V115" s="200"/>
      <c r="X115" s="415">
        <v>30987</v>
      </c>
      <c r="Y115" s="332">
        <v>30987</v>
      </c>
      <c r="Z115" s="333">
        <v>30987</v>
      </c>
      <c r="AA115" s="334">
        <v>0</v>
      </c>
      <c r="AB115" s="353">
        <v>0</v>
      </c>
      <c r="AD115" s="354">
        <v>70447</v>
      </c>
      <c r="AE115" s="24">
        <v>70447</v>
      </c>
      <c r="AF115" s="24">
        <v>70447</v>
      </c>
      <c r="AG115" s="24">
        <v>0</v>
      </c>
      <c r="AH115" s="24">
        <v>0</v>
      </c>
      <c r="AI115" s="349"/>
      <c r="AK115" s="419">
        <f t="shared" si="9"/>
        <v>0</v>
      </c>
    </row>
    <row r="116" spans="1:37" x14ac:dyDescent="0.2">
      <c r="A116" s="380" t="s">
        <v>356</v>
      </c>
      <c r="B116" s="456" t="s">
        <v>448</v>
      </c>
      <c r="C116" s="28">
        <v>6470</v>
      </c>
      <c r="D116" s="27" t="s">
        <v>47</v>
      </c>
      <c r="E116" s="26" t="s">
        <v>3</v>
      </c>
      <c r="F116" s="25">
        <v>4</v>
      </c>
      <c r="G116" s="192"/>
      <c r="H116" s="195">
        <v>8214</v>
      </c>
      <c r="I116" s="196">
        <f t="shared" si="10"/>
        <v>9.42547517522158</v>
      </c>
      <c r="J116" s="197">
        <f t="shared" si="11"/>
        <v>4.0060066170113116</v>
      </c>
      <c r="K116" s="404"/>
      <c r="L116" s="32"/>
      <c r="M116" s="208">
        <v>3350</v>
      </c>
      <c r="N116" s="191">
        <f t="shared" si="12"/>
        <v>3.8036887833191786</v>
      </c>
      <c r="O116" s="191">
        <f t="shared" si="13"/>
        <v>1.6166402384769019</v>
      </c>
      <c r="P116" s="192"/>
      <c r="Q116" s="198">
        <v>2400</v>
      </c>
      <c r="R116" s="394">
        <f t="shared" si="14"/>
        <v>3.4730864740647269</v>
      </c>
      <c r="S116" s="200">
        <f t="shared" si="15"/>
        <v>1.4761279551329038</v>
      </c>
      <c r="T116" s="393"/>
      <c r="U116" s="194"/>
      <c r="V116" s="200"/>
      <c r="X116" s="415">
        <v>17280</v>
      </c>
      <c r="Y116" s="332">
        <v>16759</v>
      </c>
      <c r="Z116" s="333">
        <v>16937</v>
      </c>
      <c r="AA116" s="334">
        <v>13289</v>
      </c>
      <c r="AB116" s="353">
        <v>0</v>
      </c>
      <c r="AD116" s="354">
        <v>40657</v>
      </c>
      <c r="AE116" s="24">
        <v>39431.172627314816</v>
      </c>
      <c r="AF116" s="24">
        <v>39849.977372685185</v>
      </c>
      <c r="AG116" s="24">
        <v>31266.832928240743</v>
      </c>
      <c r="AH116" s="24">
        <v>0</v>
      </c>
      <c r="AI116" s="349"/>
      <c r="AK116" s="419">
        <f t="shared" si="9"/>
        <v>13289</v>
      </c>
    </row>
    <row r="117" spans="1:37" x14ac:dyDescent="0.2">
      <c r="A117" s="380" t="s">
        <v>345</v>
      </c>
      <c r="B117" s="456" t="s">
        <v>453</v>
      </c>
      <c r="C117" s="28">
        <v>6550</v>
      </c>
      <c r="D117" s="27" t="s">
        <v>46</v>
      </c>
      <c r="E117" s="26" t="s">
        <v>8</v>
      </c>
      <c r="F117" s="25">
        <v>3</v>
      </c>
      <c r="G117" s="192"/>
      <c r="H117" s="195">
        <v>28662</v>
      </c>
      <c r="I117" s="196">
        <f t="shared" si="10"/>
        <v>14.33008287469602</v>
      </c>
      <c r="J117" s="197">
        <f t="shared" si="11"/>
        <v>5.6383022104736202</v>
      </c>
      <c r="K117" s="404"/>
      <c r="L117" s="32"/>
      <c r="M117" s="208">
        <v>11882</v>
      </c>
      <c r="N117" s="191">
        <f t="shared" si="12"/>
        <v>5.4941091608559747</v>
      </c>
      <c r="O117" s="191">
        <f t="shared" si="13"/>
        <v>2.1617075139835662</v>
      </c>
      <c r="P117" s="192"/>
      <c r="Q117" s="198">
        <v>7158</v>
      </c>
      <c r="R117" s="394">
        <f t="shared" si="14"/>
        <v>6.391208383036779</v>
      </c>
      <c r="S117" s="200">
        <f t="shared" si="15"/>
        <v>2.5146794103546464</v>
      </c>
      <c r="T117" s="393">
        <v>49</v>
      </c>
      <c r="U117" s="194">
        <f t="shared" ref="U117" si="18">(T117*1000)/AB117/52</f>
        <v>4.4871794871794872</v>
      </c>
      <c r="V117" s="200">
        <f t="shared" ref="V117" si="19">(T117*1000)/AH117/52</f>
        <v>1.7655218216518982</v>
      </c>
      <c r="X117" s="415">
        <v>57375</v>
      </c>
      <c r="Y117" s="332">
        <v>38464</v>
      </c>
      <c r="Z117" s="333">
        <v>41590</v>
      </c>
      <c r="AA117" s="334">
        <v>21538</v>
      </c>
      <c r="AB117" s="353">
        <v>210</v>
      </c>
      <c r="AD117" s="354">
        <v>145822</v>
      </c>
      <c r="AE117" s="24">
        <v>97758.560488017421</v>
      </c>
      <c r="AF117" s="24">
        <v>105703.47677559912</v>
      </c>
      <c r="AG117" s="24">
        <v>54740.117403050106</v>
      </c>
      <c r="AH117" s="24">
        <v>533.72758169934639</v>
      </c>
      <c r="AI117" s="349" t="s">
        <v>322</v>
      </c>
      <c r="AK117" s="419">
        <f t="shared" si="9"/>
        <v>21748</v>
      </c>
    </row>
    <row r="118" spans="1:37" x14ac:dyDescent="0.2">
      <c r="A118" s="380" t="s">
        <v>349</v>
      </c>
      <c r="B118" s="456" t="s">
        <v>454</v>
      </c>
      <c r="C118" s="28">
        <v>6610</v>
      </c>
      <c r="D118" s="27" t="s">
        <v>45</v>
      </c>
      <c r="E118" s="26" t="s">
        <v>11</v>
      </c>
      <c r="F118" s="25">
        <v>4</v>
      </c>
      <c r="G118" s="205"/>
      <c r="H118" s="204">
        <v>3562</v>
      </c>
      <c r="I118" s="196">
        <f t="shared" si="10"/>
        <v>9.2480086404752271</v>
      </c>
      <c r="J118" s="197">
        <f t="shared" si="11"/>
        <v>4.5851069110470553</v>
      </c>
      <c r="K118" s="404"/>
      <c r="L118" s="32"/>
      <c r="M118" s="365">
        <v>2086</v>
      </c>
      <c r="N118" s="191">
        <f t="shared" si="12"/>
        <v>5.415874796190713</v>
      </c>
      <c r="O118" s="191">
        <f t="shared" si="13"/>
        <v>2.6851580618877477</v>
      </c>
      <c r="P118" s="205"/>
      <c r="Q118" s="198">
        <v>1971</v>
      </c>
      <c r="R118" s="394">
        <f t="shared" si="14"/>
        <v>5.1152289006540022</v>
      </c>
      <c r="S118" s="200">
        <f t="shared" si="15"/>
        <v>2.5360996400162397</v>
      </c>
      <c r="T118" s="393"/>
      <c r="U118" s="194"/>
      <c r="V118" s="200"/>
      <c r="X118" s="415">
        <v>11493</v>
      </c>
      <c r="Y118" s="332">
        <v>7407</v>
      </c>
      <c r="Z118" s="333">
        <v>7407</v>
      </c>
      <c r="AA118" s="334">
        <v>7410</v>
      </c>
      <c r="AB118" s="353">
        <v>0</v>
      </c>
      <c r="AD118" s="354">
        <v>23181</v>
      </c>
      <c r="AE118" s="24">
        <v>14939.67345340642</v>
      </c>
      <c r="AF118" s="24">
        <v>14939.67345340642</v>
      </c>
      <c r="AG118" s="24">
        <v>14945.72435395458</v>
      </c>
      <c r="AH118" s="24">
        <v>0</v>
      </c>
      <c r="AI118" s="349"/>
      <c r="AK118" s="419">
        <f t="shared" si="9"/>
        <v>7410</v>
      </c>
    </row>
    <row r="119" spans="1:37" x14ac:dyDescent="0.2">
      <c r="A119" s="380" t="s">
        <v>345</v>
      </c>
      <c r="B119" s="456" t="s">
        <v>370</v>
      </c>
      <c r="C119" s="28">
        <v>6650</v>
      </c>
      <c r="D119" s="27" t="s">
        <v>44</v>
      </c>
      <c r="E119" s="26" t="s">
        <v>8</v>
      </c>
      <c r="F119" s="25">
        <v>3</v>
      </c>
      <c r="G119" s="206"/>
      <c r="H119" s="195">
        <v>33033</v>
      </c>
      <c r="I119" s="196">
        <f t="shared" si="10"/>
        <v>22.414523129035672</v>
      </c>
      <c r="J119" s="197">
        <f t="shared" si="11"/>
        <v>7.8800324663008574</v>
      </c>
      <c r="K119" s="404"/>
      <c r="L119" s="32"/>
      <c r="M119" s="208">
        <v>9002</v>
      </c>
      <c r="N119" s="191">
        <f t="shared" si="12"/>
        <v>6.1104579653166002</v>
      </c>
      <c r="O119" s="191">
        <f t="shared" si="13"/>
        <v>2.1481878902115663</v>
      </c>
      <c r="P119" s="206"/>
      <c r="Q119" s="198"/>
      <c r="R119" s="394"/>
      <c r="S119" s="200"/>
      <c r="T119" s="393"/>
      <c r="U119" s="194"/>
      <c r="V119" s="200"/>
      <c r="X119" s="415">
        <v>38623</v>
      </c>
      <c r="Y119" s="332">
        <v>28341</v>
      </c>
      <c r="Z119" s="333">
        <v>28331</v>
      </c>
      <c r="AA119" s="334">
        <v>0</v>
      </c>
      <c r="AB119" s="353">
        <v>0</v>
      </c>
      <c r="AD119" s="354">
        <v>109862</v>
      </c>
      <c r="AE119" s="24">
        <v>80615.15009191414</v>
      </c>
      <c r="AF119" s="24">
        <v>80586.705382802989</v>
      </c>
      <c r="AG119" s="24">
        <v>0</v>
      </c>
      <c r="AH119" s="24">
        <v>0</v>
      </c>
      <c r="AI119" s="349"/>
      <c r="AK119" s="419">
        <f t="shared" si="9"/>
        <v>0</v>
      </c>
    </row>
    <row r="120" spans="1:37" x14ac:dyDescent="0.2">
      <c r="A120" s="380" t="s">
        <v>412</v>
      </c>
      <c r="B120" s="456" t="s">
        <v>455</v>
      </c>
      <c r="C120" s="35">
        <v>6700</v>
      </c>
      <c r="D120" s="34" t="s">
        <v>43</v>
      </c>
      <c r="E120" s="26" t="s">
        <v>8</v>
      </c>
      <c r="F120" s="25">
        <v>3</v>
      </c>
      <c r="G120" s="206"/>
      <c r="H120" s="195">
        <v>24019</v>
      </c>
      <c r="I120" s="196">
        <f t="shared" si="10"/>
        <v>11.870167968387072</v>
      </c>
      <c r="J120" s="197">
        <f t="shared" si="11"/>
        <v>4.5609138106251068</v>
      </c>
      <c r="K120" s="404"/>
      <c r="L120" s="32"/>
      <c r="M120" s="208">
        <v>9325</v>
      </c>
      <c r="N120" s="191">
        <f t="shared" si="12"/>
        <v>6.0612087837802697</v>
      </c>
      <c r="O120" s="191">
        <f t="shared" si="13"/>
        <v>2.3289182532757389</v>
      </c>
      <c r="P120" s="206"/>
      <c r="Q120" s="198">
        <v>10202.16</v>
      </c>
      <c r="R120" s="394">
        <f t="shared" si="14"/>
        <v>7.6746747228674934</v>
      </c>
      <c r="S120" s="200">
        <f t="shared" si="15"/>
        <v>2.9488655955673115</v>
      </c>
      <c r="T120" s="393"/>
      <c r="U120" s="194"/>
      <c r="V120" s="200"/>
      <c r="X120" s="415">
        <v>45021</v>
      </c>
      <c r="Y120" s="332">
        <v>38913</v>
      </c>
      <c r="Z120" s="333">
        <v>29586</v>
      </c>
      <c r="AA120" s="334">
        <v>25564</v>
      </c>
      <c r="AB120" s="353">
        <v>0</v>
      </c>
      <c r="AD120" s="354">
        <v>117171</v>
      </c>
      <c r="AE120" s="24">
        <v>101274.40800959553</v>
      </c>
      <c r="AF120" s="24">
        <v>77000.093423069222</v>
      </c>
      <c r="AG120" s="24">
        <v>66532.494702472177</v>
      </c>
      <c r="AH120" s="24">
        <v>0</v>
      </c>
      <c r="AI120" s="349"/>
      <c r="AK120" s="419">
        <f t="shared" si="9"/>
        <v>25564</v>
      </c>
    </row>
    <row r="121" spans="1:37" x14ac:dyDescent="0.2">
      <c r="A121" s="380" t="s">
        <v>420</v>
      </c>
      <c r="B121" s="456" t="s">
        <v>456</v>
      </c>
      <c r="C121" s="28">
        <v>6900</v>
      </c>
      <c r="D121" s="33" t="s">
        <v>42</v>
      </c>
      <c r="E121" s="26" t="s">
        <v>6</v>
      </c>
      <c r="F121" s="25">
        <v>4</v>
      </c>
      <c r="G121" s="206"/>
      <c r="H121" s="195">
        <v>14577.1</v>
      </c>
      <c r="I121" s="196">
        <f t="shared" si="10"/>
        <v>10.768211353045986</v>
      </c>
      <c r="J121" s="197">
        <f t="shared" si="11"/>
        <v>4.1636960328299573</v>
      </c>
      <c r="K121" s="404"/>
      <c r="L121" s="32"/>
      <c r="M121" s="208">
        <v>6781.87</v>
      </c>
      <c r="N121" s="191">
        <f t="shared" si="12"/>
        <v>5.1381072734931621</v>
      </c>
      <c r="O121" s="191">
        <f t="shared" si="13"/>
        <v>1.9867289162045163</v>
      </c>
      <c r="P121" s="206"/>
      <c r="Q121" s="198">
        <v>8708.98</v>
      </c>
      <c r="R121" s="394">
        <f t="shared" si="14"/>
        <v>7.036104046354855</v>
      </c>
      <c r="S121" s="200">
        <f t="shared" si="15"/>
        <v>2.720618823673028</v>
      </c>
      <c r="T121" s="393"/>
      <c r="U121" s="194"/>
      <c r="V121" s="200"/>
      <c r="X121" s="415">
        <v>26956</v>
      </c>
      <c r="Y121" s="332">
        <v>26033</v>
      </c>
      <c r="Z121" s="333">
        <v>25383</v>
      </c>
      <c r="AA121" s="334">
        <v>23803</v>
      </c>
      <c r="AB121" s="353">
        <v>0</v>
      </c>
      <c r="AD121" s="354">
        <v>69714</v>
      </c>
      <c r="AE121" s="24">
        <v>67326.923950140961</v>
      </c>
      <c r="AF121" s="24">
        <v>65645.884478409265</v>
      </c>
      <c r="AG121" s="24">
        <v>61559.665454815251</v>
      </c>
      <c r="AH121" s="24">
        <v>0</v>
      </c>
      <c r="AI121" s="349"/>
      <c r="AK121" s="419">
        <f t="shared" si="9"/>
        <v>23803</v>
      </c>
    </row>
    <row r="122" spans="1:37" x14ac:dyDescent="0.2">
      <c r="A122" s="380" t="s">
        <v>420</v>
      </c>
      <c r="B122" s="456" t="s">
        <v>457</v>
      </c>
      <c r="C122" s="28">
        <v>6950</v>
      </c>
      <c r="D122" s="27" t="s">
        <v>41</v>
      </c>
      <c r="E122" s="26" t="s">
        <v>6</v>
      </c>
      <c r="F122" s="25">
        <v>5</v>
      </c>
      <c r="G122" s="206"/>
      <c r="H122" s="195">
        <v>26747.89</v>
      </c>
      <c r="I122" s="196">
        <f t="shared" si="10"/>
        <v>10.103960007071443</v>
      </c>
      <c r="J122" s="197">
        <f t="shared" si="11"/>
        <v>5.429162090731908</v>
      </c>
      <c r="K122" s="404"/>
      <c r="L122" s="32"/>
      <c r="M122" s="208">
        <v>12414.57</v>
      </c>
      <c r="N122" s="191">
        <f t="shared" si="12"/>
        <v>4.4582956259426849</v>
      </c>
      <c r="O122" s="191">
        <f t="shared" si="13"/>
        <v>2.3955765447115516</v>
      </c>
      <c r="P122" s="206"/>
      <c r="Q122" s="198"/>
      <c r="R122" s="394"/>
      <c r="S122" s="200"/>
      <c r="T122" s="393"/>
      <c r="U122" s="194"/>
      <c r="V122" s="200"/>
      <c r="X122" s="415">
        <v>53812</v>
      </c>
      <c r="Y122" s="332">
        <v>50909</v>
      </c>
      <c r="Z122" s="333">
        <v>53550</v>
      </c>
      <c r="AA122" s="334">
        <v>0</v>
      </c>
      <c r="AB122" s="353">
        <v>0</v>
      </c>
      <c r="AD122" s="354">
        <v>100147</v>
      </c>
      <c r="AE122" s="24">
        <v>94744.362279788897</v>
      </c>
      <c r="AF122" s="24">
        <v>99659.404036274442</v>
      </c>
      <c r="AG122" s="24">
        <v>0</v>
      </c>
      <c r="AH122" s="24">
        <v>0</v>
      </c>
      <c r="AI122" s="349"/>
      <c r="AK122" s="419">
        <f t="shared" si="9"/>
        <v>0</v>
      </c>
    </row>
    <row r="123" spans="1:37" x14ac:dyDescent="0.2">
      <c r="A123" s="380" t="s">
        <v>384</v>
      </c>
      <c r="B123" s="456" t="s">
        <v>458</v>
      </c>
      <c r="C123" s="28">
        <v>7000</v>
      </c>
      <c r="D123" s="27" t="s">
        <v>40</v>
      </c>
      <c r="E123" s="26" t="s">
        <v>11</v>
      </c>
      <c r="F123" s="25">
        <v>4</v>
      </c>
      <c r="G123" s="206"/>
      <c r="H123" s="195">
        <v>6113.37</v>
      </c>
      <c r="I123" s="196">
        <f t="shared" si="10"/>
        <v>13.71658005977222</v>
      </c>
      <c r="J123" s="197">
        <f t="shared" si="11"/>
        <v>6.2716413999357332</v>
      </c>
      <c r="K123" s="404"/>
      <c r="L123" s="32"/>
      <c r="M123" s="208">
        <v>1795.7</v>
      </c>
      <c r="N123" s="191">
        <f t="shared" si="12"/>
        <v>4.051230913619464</v>
      </c>
      <c r="O123" s="191">
        <f t="shared" si="13"/>
        <v>1.8523471162517475</v>
      </c>
      <c r="P123" s="206"/>
      <c r="Q123" s="198"/>
      <c r="R123" s="394"/>
      <c r="S123" s="200"/>
      <c r="T123" s="393"/>
      <c r="U123" s="194"/>
      <c r="V123" s="200"/>
      <c r="X123" s="415">
        <v>11006</v>
      </c>
      <c r="Y123" s="332">
        <v>8571</v>
      </c>
      <c r="Z123" s="333">
        <v>8524</v>
      </c>
      <c r="AA123" s="334">
        <v>0</v>
      </c>
      <c r="AB123" s="353">
        <v>0</v>
      </c>
      <c r="AD123" s="354">
        <v>24071</v>
      </c>
      <c r="AE123" s="24">
        <v>18745.460748682537</v>
      </c>
      <c r="AF123" s="24">
        <v>18642.667999273122</v>
      </c>
      <c r="AG123" s="24">
        <v>0</v>
      </c>
      <c r="AH123" s="24">
        <v>0</v>
      </c>
      <c r="AI123" s="349"/>
      <c r="AK123" s="419">
        <f t="shared" si="9"/>
        <v>0</v>
      </c>
    </row>
    <row r="124" spans="1:37" x14ac:dyDescent="0.2">
      <c r="A124" s="380" t="s">
        <v>356</v>
      </c>
      <c r="B124" s="456" t="s">
        <v>368</v>
      </c>
      <c r="C124" s="28">
        <v>7050</v>
      </c>
      <c r="D124" s="27" t="s">
        <v>39</v>
      </c>
      <c r="E124" s="26" t="s">
        <v>3</v>
      </c>
      <c r="F124" s="25">
        <v>10</v>
      </c>
      <c r="G124" s="192"/>
      <c r="H124" s="195">
        <v>1418.03</v>
      </c>
      <c r="I124" s="196">
        <f t="shared" si="10"/>
        <v>8.2162722784898143</v>
      </c>
      <c r="J124" s="197">
        <f t="shared" si="11"/>
        <v>5.9688033267923686</v>
      </c>
      <c r="K124" s="404"/>
      <c r="L124" s="32"/>
      <c r="M124" s="208">
        <v>686.05</v>
      </c>
      <c r="N124" s="191">
        <f t="shared" si="12"/>
        <v>3.8872331263315352</v>
      </c>
      <c r="O124" s="191">
        <f t="shared" si="13"/>
        <v>2.8239241872750855</v>
      </c>
      <c r="P124" s="192"/>
      <c r="Q124" s="198"/>
      <c r="R124" s="394"/>
      <c r="S124" s="200"/>
      <c r="T124" s="393"/>
      <c r="U124" s="194"/>
      <c r="V124" s="200"/>
      <c r="X124" s="415">
        <v>5941</v>
      </c>
      <c r="Y124" s="332">
        <v>3319</v>
      </c>
      <c r="Z124" s="333">
        <v>3394</v>
      </c>
      <c r="AA124" s="334">
        <v>0</v>
      </c>
      <c r="AB124" s="353">
        <v>0</v>
      </c>
      <c r="AD124" s="354">
        <v>8178</v>
      </c>
      <c r="AE124" s="24">
        <v>4568.7227739437803</v>
      </c>
      <c r="AF124" s="24">
        <v>4671.9629691971049</v>
      </c>
      <c r="AG124" s="24">
        <v>0</v>
      </c>
      <c r="AH124" s="24">
        <v>0</v>
      </c>
      <c r="AI124" s="349"/>
      <c r="AK124" s="419">
        <f t="shared" si="9"/>
        <v>0</v>
      </c>
    </row>
    <row r="125" spans="1:37" x14ac:dyDescent="0.2">
      <c r="A125" s="459"/>
      <c r="B125" s="456" t="s">
        <v>459</v>
      </c>
      <c r="C125" s="28">
        <v>7100</v>
      </c>
      <c r="D125" s="27" t="s">
        <v>38</v>
      </c>
      <c r="E125" s="26" t="s">
        <v>8</v>
      </c>
      <c r="F125" s="25">
        <v>2</v>
      </c>
      <c r="G125" s="192"/>
      <c r="H125" s="195">
        <v>8697</v>
      </c>
      <c r="I125" s="196">
        <f t="shared" si="10"/>
        <v>18.533909574468087</v>
      </c>
      <c r="J125" s="197">
        <f t="shared" si="11"/>
        <v>7.2703735003645518</v>
      </c>
      <c r="K125" s="404"/>
      <c r="L125" s="32"/>
      <c r="M125" s="208">
        <v>2707.14</v>
      </c>
      <c r="N125" s="191">
        <f t="shared" si="12"/>
        <v>6.7140036904029676</v>
      </c>
      <c r="O125" s="191">
        <f t="shared" si="13"/>
        <v>2.6337300457805037</v>
      </c>
      <c r="P125" s="192"/>
      <c r="Q125" s="198">
        <v>1821.14</v>
      </c>
      <c r="R125" s="394">
        <f t="shared" si="14"/>
        <v>8.7994781600309242</v>
      </c>
      <c r="S125" s="200">
        <f t="shared" si="15"/>
        <v>3.4518077567323804</v>
      </c>
      <c r="T125" s="393">
        <v>1093.18</v>
      </c>
      <c r="U125" s="194">
        <f t="shared" si="16"/>
        <v>13.502050293957808</v>
      </c>
      <c r="V125" s="200">
        <f t="shared" si="17"/>
        <v>5.2965052118852558</v>
      </c>
      <c r="X125" s="415">
        <v>15740</v>
      </c>
      <c r="Y125" s="332">
        <v>9024</v>
      </c>
      <c r="Z125" s="333">
        <v>7754</v>
      </c>
      <c r="AA125" s="334">
        <v>3980</v>
      </c>
      <c r="AB125" s="353">
        <v>1557</v>
      </c>
      <c r="AD125" s="354">
        <v>40125</v>
      </c>
      <c r="AE125" s="24">
        <v>23004.320203303687</v>
      </c>
      <c r="AF125" s="24">
        <v>19766.788437102921</v>
      </c>
      <c r="AG125" s="24">
        <v>10145.965692503176</v>
      </c>
      <c r="AH125" s="24">
        <v>3969.1629606099114</v>
      </c>
      <c r="AI125" s="349" t="s">
        <v>270</v>
      </c>
      <c r="AK125" s="419">
        <f t="shared" si="9"/>
        <v>5537</v>
      </c>
    </row>
    <row r="126" spans="1:37" x14ac:dyDescent="0.2">
      <c r="A126" s="380" t="s">
        <v>345</v>
      </c>
      <c r="B126" s="456" t="s">
        <v>460</v>
      </c>
      <c r="C126" s="28">
        <v>7150</v>
      </c>
      <c r="D126" s="27" t="s">
        <v>37</v>
      </c>
      <c r="E126" s="26" t="s">
        <v>8</v>
      </c>
      <c r="F126" s="25">
        <v>3</v>
      </c>
      <c r="G126" s="192"/>
      <c r="H126" s="195">
        <v>43768</v>
      </c>
      <c r="I126" s="196">
        <f t="shared" si="10"/>
        <v>10.011803350687615</v>
      </c>
      <c r="J126" s="197">
        <f t="shared" si="11"/>
        <v>3.7206803452051438</v>
      </c>
      <c r="K126" s="404"/>
      <c r="L126" s="32"/>
      <c r="M126" s="208">
        <v>24641</v>
      </c>
      <c r="N126" s="191">
        <f t="shared" si="12"/>
        <v>5.6941286303218526</v>
      </c>
      <c r="O126" s="191">
        <f t="shared" si="13"/>
        <v>2.1161055342196011</v>
      </c>
      <c r="P126" s="192"/>
      <c r="Q126" s="198">
        <v>30626</v>
      </c>
      <c r="R126" s="394">
        <f t="shared" si="14"/>
        <v>7.0771634037675852</v>
      </c>
      <c r="S126" s="200">
        <f t="shared" si="15"/>
        <v>2.6300818997203645</v>
      </c>
      <c r="T126" s="393"/>
      <c r="U126" s="194"/>
      <c r="V126" s="200"/>
      <c r="X126" s="415">
        <v>84070</v>
      </c>
      <c r="Y126" s="332">
        <v>84070</v>
      </c>
      <c r="Z126" s="333">
        <v>83220</v>
      </c>
      <c r="AA126" s="334">
        <v>83220</v>
      </c>
      <c r="AB126" s="353">
        <v>0</v>
      </c>
      <c r="AD126" s="354">
        <v>226220</v>
      </c>
      <c r="AE126" s="24">
        <v>226220</v>
      </c>
      <c r="AF126" s="24">
        <v>223932.77506839539</v>
      </c>
      <c r="AG126" s="24">
        <v>223932.77506839539</v>
      </c>
      <c r="AH126" s="24">
        <v>0</v>
      </c>
      <c r="AI126" s="349"/>
      <c r="AK126" s="419">
        <f t="shared" si="9"/>
        <v>83220</v>
      </c>
    </row>
    <row r="127" spans="1:37" x14ac:dyDescent="0.2">
      <c r="A127" s="380" t="s">
        <v>345</v>
      </c>
      <c r="B127" s="456" t="s">
        <v>461</v>
      </c>
      <c r="C127" s="28">
        <v>7210</v>
      </c>
      <c r="D127" s="27" t="s">
        <v>36</v>
      </c>
      <c r="E127" s="26" t="s">
        <v>8</v>
      </c>
      <c r="F127" s="25">
        <v>1</v>
      </c>
      <c r="G127" s="192"/>
      <c r="H127" s="195">
        <v>44907</v>
      </c>
      <c r="I127" s="196">
        <f t="shared" si="10"/>
        <v>8.4653840498569206</v>
      </c>
      <c r="J127" s="197">
        <f t="shared" si="11"/>
        <v>4.9389617878576839</v>
      </c>
      <c r="K127" s="404"/>
      <c r="L127" s="32"/>
      <c r="M127" s="208">
        <v>14373</v>
      </c>
      <c r="N127" s="191">
        <f t="shared" si="12"/>
        <v>2.7094431814325945</v>
      </c>
      <c r="O127" s="191">
        <f t="shared" si="13"/>
        <v>1.5807713224414568</v>
      </c>
      <c r="P127" s="192"/>
      <c r="Q127" s="198">
        <v>1125.58</v>
      </c>
      <c r="R127" s="394">
        <f t="shared" si="14"/>
        <v>2.55920657729596</v>
      </c>
      <c r="S127" s="200">
        <f t="shared" si="15"/>
        <v>1.4931187313010843</v>
      </c>
      <c r="T127" s="393"/>
      <c r="U127" s="194"/>
      <c r="V127" s="200"/>
      <c r="X127" s="415">
        <v>119801</v>
      </c>
      <c r="Y127" s="332">
        <v>102015</v>
      </c>
      <c r="Z127" s="333">
        <v>102015</v>
      </c>
      <c r="AA127" s="334">
        <v>8458</v>
      </c>
      <c r="AB127" s="353">
        <v>0</v>
      </c>
      <c r="AD127" s="354">
        <v>205339</v>
      </c>
      <c r="AE127" s="24">
        <v>174853.78323219338</v>
      </c>
      <c r="AF127" s="24">
        <v>174853.78323219338</v>
      </c>
      <c r="AG127" s="24">
        <v>14497.018071635463</v>
      </c>
      <c r="AH127" s="24">
        <v>0</v>
      </c>
      <c r="AI127" s="349"/>
      <c r="AK127" s="419">
        <f t="shared" si="9"/>
        <v>8458</v>
      </c>
    </row>
    <row r="128" spans="1:37" x14ac:dyDescent="0.2">
      <c r="A128" s="380" t="s">
        <v>343</v>
      </c>
      <c r="B128" s="456" t="s">
        <v>462</v>
      </c>
      <c r="C128" s="28">
        <v>7310</v>
      </c>
      <c r="D128" s="27" t="s">
        <v>35</v>
      </c>
      <c r="E128" s="26" t="s">
        <v>3</v>
      </c>
      <c r="F128" s="25">
        <v>4</v>
      </c>
      <c r="G128" s="192"/>
      <c r="H128" s="195">
        <v>13146.2</v>
      </c>
      <c r="I128" s="196">
        <f t="shared" si="10"/>
        <v>10.688801727614512</v>
      </c>
      <c r="J128" s="197">
        <f t="shared" si="11"/>
        <v>4.8170521357167218</v>
      </c>
      <c r="K128" s="404"/>
      <c r="L128" s="32"/>
      <c r="M128" s="208">
        <v>4852.6000000000004</v>
      </c>
      <c r="N128" s="191">
        <f t="shared" si="12"/>
        <v>7.8890211149911886</v>
      </c>
      <c r="O128" s="191">
        <f t="shared" si="13"/>
        <v>3.5552933789112133</v>
      </c>
      <c r="P128" s="192"/>
      <c r="Q128" s="198">
        <v>3884.5</v>
      </c>
      <c r="R128" s="394">
        <f t="shared" si="14"/>
        <v>3.1975825304735497</v>
      </c>
      <c r="S128" s="200">
        <f t="shared" si="15"/>
        <v>1.4410335367859481</v>
      </c>
      <c r="T128" s="393"/>
      <c r="U128" s="194"/>
      <c r="V128" s="200"/>
      <c r="X128" s="415">
        <v>27545</v>
      </c>
      <c r="Y128" s="332">
        <v>23652</v>
      </c>
      <c r="Z128" s="333">
        <v>11829</v>
      </c>
      <c r="AA128" s="334">
        <v>23362</v>
      </c>
      <c r="AB128" s="353">
        <v>0</v>
      </c>
      <c r="AD128" s="354">
        <v>61121</v>
      </c>
      <c r="AE128" s="24">
        <v>52482.624505354877</v>
      </c>
      <c r="AF128" s="24">
        <v>26247.969105100747</v>
      </c>
      <c r="AG128" s="24">
        <v>51839.12877110183</v>
      </c>
      <c r="AH128" s="24">
        <v>0</v>
      </c>
      <c r="AI128" s="349"/>
      <c r="AK128" s="419">
        <f t="shared" si="9"/>
        <v>23362</v>
      </c>
    </row>
    <row r="129" spans="1:37" x14ac:dyDescent="0.2">
      <c r="A129" s="380" t="s">
        <v>362</v>
      </c>
      <c r="B129" s="456" t="s">
        <v>463</v>
      </c>
      <c r="C129" s="28">
        <v>7350</v>
      </c>
      <c r="D129" s="27" t="s">
        <v>34</v>
      </c>
      <c r="E129" s="26" t="s">
        <v>3</v>
      </c>
      <c r="F129" s="25">
        <v>10</v>
      </c>
      <c r="G129" s="192"/>
      <c r="H129" s="195">
        <v>2115</v>
      </c>
      <c r="I129" s="196">
        <f t="shared" si="10"/>
        <v>18.580665565590188</v>
      </c>
      <c r="J129" s="197">
        <f t="shared" si="11"/>
        <v>11.660737243435781</v>
      </c>
      <c r="K129" s="404"/>
      <c r="L129" s="344"/>
      <c r="M129" s="208"/>
      <c r="N129" s="191"/>
      <c r="O129" s="191"/>
      <c r="P129" s="192"/>
      <c r="Q129" s="198"/>
      <c r="R129" s="394"/>
      <c r="S129" s="200"/>
      <c r="T129" s="393"/>
      <c r="U129" s="194"/>
      <c r="V129" s="200"/>
      <c r="X129" s="415">
        <v>3810</v>
      </c>
      <c r="Y129" s="332">
        <v>2189</v>
      </c>
      <c r="Z129" s="333">
        <v>0</v>
      </c>
      <c r="AA129" s="334">
        <v>0</v>
      </c>
      <c r="AB129" s="353">
        <v>0</v>
      </c>
      <c r="AD129" s="354">
        <v>6071</v>
      </c>
      <c r="AE129" s="24">
        <v>3488.0364829396322</v>
      </c>
      <c r="AF129" s="24">
        <v>0</v>
      </c>
      <c r="AG129" s="24">
        <v>0</v>
      </c>
      <c r="AH129" s="24">
        <v>0</v>
      </c>
      <c r="AI129" s="349"/>
      <c r="AK129" s="419">
        <f t="shared" si="9"/>
        <v>0</v>
      </c>
    </row>
    <row r="130" spans="1:37" x14ac:dyDescent="0.2">
      <c r="A130" s="380" t="s">
        <v>343</v>
      </c>
      <c r="B130" s="456" t="s">
        <v>464</v>
      </c>
      <c r="C130" s="28">
        <v>7400</v>
      </c>
      <c r="D130" s="27" t="s">
        <v>33</v>
      </c>
      <c r="E130" s="26" t="s">
        <v>3</v>
      </c>
      <c r="F130" s="25">
        <v>10</v>
      </c>
      <c r="G130" s="192"/>
      <c r="H130" s="195">
        <v>1860</v>
      </c>
      <c r="I130" s="196">
        <f t="shared" si="10"/>
        <v>17.431399010346379</v>
      </c>
      <c r="J130" s="197">
        <f t="shared" si="11"/>
        <v>11.99936985982762</v>
      </c>
      <c r="K130" s="404"/>
      <c r="L130" s="32"/>
      <c r="M130" s="365">
        <v>429</v>
      </c>
      <c r="N130" s="191">
        <f t="shared" si="12"/>
        <v>5.1146931184128954</v>
      </c>
      <c r="O130" s="191">
        <f t="shared" si="13"/>
        <v>3.5208358440377343</v>
      </c>
      <c r="P130" s="192"/>
      <c r="Q130" s="198"/>
      <c r="R130" s="394"/>
      <c r="S130" s="200"/>
      <c r="T130" s="393"/>
      <c r="U130" s="194"/>
      <c r="V130" s="200"/>
      <c r="X130" s="415">
        <v>4809</v>
      </c>
      <c r="Y130" s="332">
        <v>2052</v>
      </c>
      <c r="Z130" s="333">
        <v>1613</v>
      </c>
      <c r="AA130" s="334">
        <v>0</v>
      </c>
      <c r="AB130" s="353">
        <v>0</v>
      </c>
      <c r="AD130" s="354">
        <v>6986</v>
      </c>
      <c r="AE130" s="24">
        <v>2980.9257641921395</v>
      </c>
      <c r="AF130" s="24">
        <v>2343.1935953420671</v>
      </c>
      <c r="AG130" s="24">
        <v>0</v>
      </c>
      <c r="AH130" s="24">
        <v>0</v>
      </c>
      <c r="AI130" s="349"/>
      <c r="AK130" s="419">
        <f t="shared" si="9"/>
        <v>0</v>
      </c>
    </row>
    <row r="131" spans="1:37" x14ac:dyDescent="0.2">
      <c r="A131" s="380" t="s">
        <v>362</v>
      </c>
      <c r="B131" s="456" t="s">
        <v>465</v>
      </c>
      <c r="C131" s="28">
        <v>7450</v>
      </c>
      <c r="D131" s="27" t="s">
        <v>32</v>
      </c>
      <c r="E131" s="26" t="s">
        <v>3</v>
      </c>
      <c r="F131" s="25">
        <v>9</v>
      </c>
      <c r="G131" s="192"/>
      <c r="H131" s="195">
        <v>1295</v>
      </c>
      <c r="I131" s="196">
        <f t="shared" si="10"/>
        <v>17.270351008215087</v>
      </c>
      <c r="J131" s="197">
        <f t="shared" si="11"/>
        <v>9.1986532140799806</v>
      </c>
      <c r="K131" s="404"/>
      <c r="L131" s="32"/>
      <c r="M131" s="208">
        <v>375</v>
      </c>
      <c r="N131" s="191">
        <f t="shared" si="12"/>
        <v>5.0010668942707781</v>
      </c>
      <c r="O131" s="191">
        <f t="shared" si="13"/>
        <v>2.6637026681698788</v>
      </c>
      <c r="P131" s="192"/>
      <c r="Q131" s="198"/>
      <c r="R131" s="394"/>
      <c r="S131" s="200"/>
      <c r="T131" s="393"/>
      <c r="U131" s="194"/>
      <c r="V131" s="200"/>
      <c r="X131" s="415">
        <v>1910</v>
      </c>
      <c r="Y131" s="332">
        <v>1442</v>
      </c>
      <c r="Z131" s="333">
        <v>1442</v>
      </c>
      <c r="AA131" s="334">
        <v>0</v>
      </c>
      <c r="AB131" s="353">
        <v>0</v>
      </c>
      <c r="AD131" s="354">
        <v>3586</v>
      </c>
      <c r="AE131" s="24">
        <v>2707.3361256544504</v>
      </c>
      <c r="AF131" s="24">
        <v>2707.3361256544504</v>
      </c>
      <c r="AG131" s="24">
        <v>0</v>
      </c>
      <c r="AH131" s="24">
        <v>0</v>
      </c>
      <c r="AI131" s="349"/>
      <c r="AK131" s="419">
        <f t="shared" si="9"/>
        <v>0</v>
      </c>
    </row>
    <row r="132" spans="1:37" x14ac:dyDescent="0.2">
      <c r="A132" s="380" t="s">
        <v>362</v>
      </c>
      <c r="B132" s="456" t="s">
        <v>465</v>
      </c>
      <c r="C132" s="28">
        <v>7510</v>
      </c>
      <c r="D132" s="27" t="s">
        <v>31</v>
      </c>
      <c r="E132" s="26" t="s">
        <v>3</v>
      </c>
      <c r="F132" s="25">
        <v>11</v>
      </c>
      <c r="G132" s="192"/>
      <c r="H132" s="195">
        <v>1965</v>
      </c>
      <c r="I132" s="196">
        <f t="shared" si="10"/>
        <v>9.0058297279460291</v>
      </c>
      <c r="J132" s="197">
        <f t="shared" si="11"/>
        <v>3.5366512255608527</v>
      </c>
      <c r="K132" s="404"/>
      <c r="L132" s="32"/>
      <c r="M132" s="208">
        <v>1350</v>
      </c>
      <c r="N132" s="191">
        <f t="shared" si="12"/>
        <v>6.1872112634743717</v>
      </c>
      <c r="O132" s="191">
        <f t="shared" si="13"/>
        <v>2.4297603839731048</v>
      </c>
      <c r="P132" s="192"/>
      <c r="Q132" s="198"/>
      <c r="R132" s="394"/>
      <c r="S132" s="200"/>
      <c r="T132" s="393"/>
      <c r="U132" s="194"/>
      <c r="V132" s="200"/>
      <c r="X132" s="415">
        <v>4480</v>
      </c>
      <c r="Y132" s="332">
        <v>4196</v>
      </c>
      <c r="Z132" s="333">
        <v>4196</v>
      </c>
      <c r="AA132" s="334">
        <v>0</v>
      </c>
      <c r="AB132" s="353">
        <v>0</v>
      </c>
      <c r="AD132" s="354">
        <v>11408</v>
      </c>
      <c r="AE132" s="24">
        <v>10684.814285714287</v>
      </c>
      <c r="AF132" s="24">
        <v>10684.814285714287</v>
      </c>
      <c r="AG132" s="24">
        <v>0</v>
      </c>
      <c r="AH132" s="24">
        <v>0</v>
      </c>
      <c r="AI132" s="349"/>
      <c r="AK132" s="419">
        <f t="shared" si="9"/>
        <v>0</v>
      </c>
    </row>
    <row r="133" spans="1:37" x14ac:dyDescent="0.2">
      <c r="A133" s="380" t="s">
        <v>349</v>
      </c>
      <c r="B133" s="456" t="s">
        <v>466</v>
      </c>
      <c r="C133" s="28">
        <v>7550</v>
      </c>
      <c r="D133" s="27" t="s">
        <v>30</v>
      </c>
      <c r="E133" s="26" t="s">
        <v>11</v>
      </c>
      <c r="F133" s="25">
        <v>5</v>
      </c>
      <c r="G133" s="192"/>
      <c r="H133" s="195">
        <v>19112</v>
      </c>
      <c r="I133" s="196">
        <f t="shared" si="10"/>
        <v>10.121680478587287</v>
      </c>
      <c r="J133" s="197">
        <f t="shared" si="11"/>
        <v>4.5299063184505943</v>
      </c>
      <c r="K133" s="404"/>
      <c r="L133" s="32"/>
      <c r="M133" s="208">
        <v>10998</v>
      </c>
      <c r="N133" s="191">
        <f t="shared" si="12"/>
        <v>5.7224025974025974</v>
      </c>
      <c r="O133" s="191">
        <f t="shared" si="13"/>
        <v>2.5610320082253892</v>
      </c>
      <c r="P133" s="192"/>
      <c r="Q133" s="198">
        <v>6346</v>
      </c>
      <c r="R133" s="394">
        <f t="shared" si="14"/>
        <v>7.156421834191141</v>
      </c>
      <c r="S133" s="200">
        <f t="shared" si="15"/>
        <v>3.2028199816010106</v>
      </c>
      <c r="T133" s="393"/>
      <c r="U133" s="194"/>
      <c r="V133" s="200"/>
      <c r="X133" s="415">
        <v>41380</v>
      </c>
      <c r="Y133" s="332">
        <v>36312</v>
      </c>
      <c r="Z133" s="333">
        <v>36960</v>
      </c>
      <c r="AA133" s="334">
        <v>17053</v>
      </c>
      <c r="AB133" s="353">
        <v>0</v>
      </c>
      <c r="AD133" s="354">
        <v>92460</v>
      </c>
      <c r="AE133" s="24">
        <v>81135.99613339777</v>
      </c>
      <c r="AF133" s="24">
        <v>82583.895601739961</v>
      </c>
      <c r="AG133" s="24">
        <v>38103.440792653455</v>
      </c>
      <c r="AH133" s="24">
        <v>0</v>
      </c>
      <c r="AI133" s="349"/>
      <c r="AK133" s="419">
        <f t="shared" ref="AK133:AK155" si="20">AA133+AB133</f>
        <v>17053</v>
      </c>
    </row>
    <row r="134" spans="1:37" x14ac:dyDescent="0.2">
      <c r="A134" s="380" t="s">
        <v>384</v>
      </c>
      <c r="B134" s="456" t="s">
        <v>467</v>
      </c>
      <c r="C134" s="28">
        <v>7620</v>
      </c>
      <c r="D134" s="27" t="s">
        <v>29</v>
      </c>
      <c r="E134" s="26" t="s">
        <v>11</v>
      </c>
      <c r="F134" s="25">
        <v>11</v>
      </c>
      <c r="G134" s="192"/>
      <c r="H134" s="195">
        <v>3555</v>
      </c>
      <c r="I134" s="196">
        <f t="shared" ref="I134:I156" si="21">(H134*1000)/Y134/52</f>
        <v>8.8111076962733108</v>
      </c>
      <c r="J134" s="197">
        <f t="shared" ref="J134:J156" si="22">(H134*1000)/AE134/52</f>
        <v>4.7204310888475298</v>
      </c>
      <c r="K134" s="404"/>
      <c r="L134" s="32"/>
      <c r="M134" s="208">
        <v>1008</v>
      </c>
      <c r="N134" s="191">
        <f t="shared" ref="N134:N155" si="23">(M134*1000)/Z134/52</f>
        <v>2.4983393974243313</v>
      </c>
      <c r="O134" s="191">
        <f t="shared" ref="O134:O155" si="24">(M134*1000)/AF134/52</f>
        <v>1.3384513467111983</v>
      </c>
      <c r="P134" s="192"/>
      <c r="Q134" s="198"/>
      <c r="R134" s="394"/>
      <c r="S134" s="200"/>
      <c r="T134" s="393"/>
      <c r="U134" s="194"/>
      <c r="V134" s="200"/>
      <c r="X134" s="415">
        <v>7788</v>
      </c>
      <c r="Y134" s="332">
        <v>7759</v>
      </c>
      <c r="Z134" s="333">
        <v>7759</v>
      </c>
      <c r="AA134" s="334">
        <v>0</v>
      </c>
      <c r="AB134" s="353">
        <v>0</v>
      </c>
      <c r="AD134" s="354">
        <v>14537</v>
      </c>
      <c r="AE134" s="24">
        <v>14482.868900873138</v>
      </c>
      <c r="AF134" s="24">
        <v>14482.868900873138</v>
      </c>
      <c r="AG134" s="24">
        <v>0</v>
      </c>
      <c r="AH134" s="24">
        <v>0</v>
      </c>
      <c r="AI134" s="349"/>
      <c r="AK134" s="419">
        <f t="shared" si="20"/>
        <v>0</v>
      </c>
    </row>
    <row r="135" spans="1:37" x14ac:dyDescent="0.2">
      <c r="A135" s="380" t="s">
        <v>356</v>
      </c>
      <c r="B135" s="456" t="s">
        <v>468</v>
      </c>
      <c r="C135" s="28">
        <v>7640</v>
      </c>
      <c r="D135" s="27" t="s">
        <v>28</v>
      </c>
      <c r="E135" s="26" t="s">
        <v>3</v>
      </c>
      <c r="F135" s="25">
        <v>10</v>
      </c>
      <c r="G135" s="192"/>
      <c r="H135" s="195">
        <v>1664</v>
      </c>
      <c r="I135" s="196">
        <f t="shared" si="21"/>
        <v>15.888778550148958</v>
      </c>
      <c r="J135" s="197">
        <f t="shared" si="22"/>
        <v>12.17480682454913</v>
      </c>
      <c r="K135" s="404"/>
      <c r="L135" s="32"/>
      <c r="M135" s="208">
        <v>413</v>
      </c>
      <c r="N135" s="191">
        <f t="shared" si="23"/>
        <v>3.9435490031319227</v>
      </c>
      <c r="O135" s="191">
        <f t="shared" si="24"/>
        <v>3.0217519342180235</v>
      </c>
      <c r="P135" s="192"/>
      <c r="Q135" s="198"/>
      <c r="R135" s="394"/>
      <c r="S135" s="200"/>
      <c r="T135" s="393"/>
      <c r="U135" s="194"/>
      <c r="V135" s="200"/>
      <c r="X135" s="415">
        <v>6035</v>
      </c>
      <c r="Y135" s="332">
        <v>2014</v>
      </c>
      <c r="Z135" s="333">
        <v>2014</v>
      </c>
      <c r="AA135" s="334">
        <v>0</v>
      </c>
      <c r="AB135" s="353">
        <v>0</v>
      </c>
      <c r="AD135" s="354">
        <v>7876</v>
      </c>
      <c r="AE135" s="24">
        <v>2628.3784589892298</v>
      </c>
      <c r="AF135" s="24">
        <v>2628.3784589892298</v>
      </c>
      <c r="AG135" s="24">
        <v>0</v>
      </c>
      <c r="AH135" s="24">
        <v>0</v>
      </c>
      <c r="AI135" s="349"/>
      <c r="AK135" s="419">
        <f t="shared" si="20"/>
        <v>0</v>
      </c>
    </row>
    <row r="136" spans="1:37" x14ac:dyDescent="0.2">
      <c r="A136" s="380" t="s">
        <v>343</v>
      </c>
      <c r="B136" s="456" t="s">
        <v>469</v>
      </c>
      <c r="C136" s="28">
        <v>7650</v>
      </c>
      <c r="D136" s="27" t="s">
        <v>27</v>
      </c>
      <c r="E136" s="26" t="s">
        <v>3</v>
      </c>
      <c r="F136" s="25">
        <v>10</v>
      </c>
      <c r="G136" s="192"/>
      <c r="H136" s="195">
        <v>768</v>
      </c>
      <c r="I136" s="196">
        <f t="shared" si="21"/>
        <v>8.581772672417646</v>
      </c>
      <c r="J136" s="197">
        <f t="shared" si="22"/>
        <v>3.9502123157548699</v>
      </c>
      <c r="K136" s="404"/>
      <c r="L136" s="32"/>
      <c r="M136" s="208">
        <v>385</v>
      </c>
      <c r="N136" s="191">
        <f t="shared" si="23"/>
        <v>4.3020605193760337</v>
      </c>
      <c r="O136" s="191">
        <f t="shared" si="24"/>
        <v>1.9802496634969073</v>
      </c>
      <c r="P136" s="192"/>
      <c r="Q136" s="198">
        <v>12.5</v>
      </c>
      <c r="R136" s="394">
        <f t="shared" ref="R136:R154" si="25">(Q136*1000)/AA136/52</f>
        <v>2.478191911181602</v>
      </c>
      <c r="S136" s="200">
        <f t="shared" ref="S136:S156" si="26">(Q136*1000)/AG136/52</f>
        <v>1.1407181921536276</v>
      </c>
      <c r="T136" s="393"/>
      <c r="U136" s="194"/>
      <c r="V136" s="200"/>
      <c r="X136" s="415">
        <v>2951</v>
      </c>
      <c r="Y136" s="332">
        <v>1721</v>
      </c>
      <c r="Z136" s="333">
        <v>1721</v>
      </c>
      <c r="AA136" s="334">
        <v>97</v>
      </c>
      <c r="AB136" s="353">
        <v>0</v>
      </c>
      <c r="AD136" s="354">
        <v>6411</v>
      </c>
      <c r="AE136" s="24">
        <v>3738.8447983734332</v>
      </c>
      <c r="AF136" s="24">
        <v>3738.8447983734332</v>
      </c>
      <c r="AG136" s="24">
        <v>210.73093866485939</v>
      </c>
      <c r="AH136" s="24">
        <v>0</v>
      </c>
      <c r="AI136" s="349"/>
      <c r="AK136" s="419">
        <f t="shared" si="20"/>
        <v>97</v>
      </c>
    </row>
    <row r="137" spans="1:37" x14ac:dyDescent="0.2">
      <c r="A137" s="380" t="s">
        <v>341</v>
      </c>
      <c r="B137" s="456" t="s">
        <v>393</v>
      </c>
      <c r="C137" s="28">
        <v>7700</v>
      </c>
      <c r="D137" s="27" t="s">
        <v>26</v>
      </c>
      <c r="E137" s="26" t="s">
        <v>3</v>
      </c>
      <c r="F137" s="25">
        <v>8</v>
      </c>
      <c r="G137" s="192"/>
      <c r="H137" s="195">
        <v>240</v>
      </c>
      <c r="I137" s="196">
        <f t="shared" si="21"/>
        <v>9.2307692307692299</v>
      </c>
      <c r="J137" s="197">
        <f t="shared" si="22"/>
        <v>4.041492657955005</v>
      </c>
      <c r="K137" s="404"/>
      <c r="L137" s="32"/>
      <c r="M137" s="365"/>
      <c r="N137" s="191"/>
      <c r="O137" s="191"/>
      <c r="P137" s="192"/>
      <c r="Q137" s="198"/>
      <c r="R137" s="394"/>
      <c r="S137" s="200"/>
      <c r="T137" s="393"/>
      <c r="U137" s="194"/>
      <c r="V137" s="200"/>
      <c r="X137" s="415">
        <v>500</v>
      </c>
      <c r="Y137" s="332">
        <v>500</v>
      </c>
      <c r="Z137" s="333">
        <v>0</v>
      </c>
      <c r="AA137" s="334">
        <v>0</v>
      </c>
      <c r="AB137" s="353">
        <v>0</v>
      </c>
      <c r="AD137" s="354">
        <v>1142</v>
      </c>
      <c r="AE137" s="24">
        <v>1142</v>
      </c>
      <c r="AF137" s="24">
        <v>0</v>
      </c>
      <c r="AG137" s="24">
        <v>0</v>
      </c>
      <c r="AH137" s="24">
        <v>0</v>
      </c>
      <c r="AI137" s="349"/>
      <c r="AK137" s="419">
        <f t="shared" si="20"/>
        <v>0</v>
      </c>
    </row>
    <row r="138" spans="1:37" x14ac:dyDescent="0.2">
      <c r="A138" s="380" t="s">
        <v>362</v>
      </c>
      <c r="B138" s="456" t="s">
        <v>470</v>
      </c>
      <c r="C138" s="28">
        <v>7750</v>
      </c>
      <c r="D138" s="27" t="s">
        <v>25</v>
      </c>
      <c r="E138" s="26" t="s">
        <v>3</v>
      </c>
      <c r="F138" s="25">
        <v>4</v>
      </c>
      <c r="G138" s="192"/>
      <c r="H138" s="195">
        <v>11609</v>
      </c>
      <c r="I138" s="196">
        <f t="shared" si="21"/>
        <v>9.3515687177983491</v>
      </c>
      <c r="J138" s="197">
        <f t="shared" si="22"/>
        <v>3.519738916566816</v>
      </c>
      <c r="K138" s="404"/>
      <c r="L138" s="32"/>
      <c r="M138" s="208">
        <v>7253</v>
      </c>
      <c r="N138" s="191">
        <f t="shared" si="23"/>
        <v>5.8519307417985829</v>
      </c>
      <c r="O138" s="191">
        <f t="shared" si="24"/>
        <v>2.2025468657210943</v>
      </c>
      <c r="P138" s="192"/>
      <c r="Q138" s="198">
        <v>6847</v>
      </c>
      <c r="R138" s="394">
        <f t="shared" si="25"/>
        <v>5.6937246788496472</v>
      </c>
      <c r="S138" s="200">
        <f t="shared" si="26"/>
        <v>2.1430013441725673</v>
      </c>
      <c r="T138" s="393"/>
      <c r="U138" s="194"/>
      <c r="V138" s="200"/>
      <c r="X138" s="415">
        <v>23873</v>
      </c>
      <c r="Y138" s="332">
        <v>23873</v>
      </c>
      <c r="Z138" s="333">
        <v>23835</v>
      </c>
      <c r="AA138" s="334">
        <v>23126</v>
      </c>
      <c r="AB138" s="353">
        <v>0</v>
      </c>
      <c r="AD138" s="354">
        <v>63428</v>
      </c>
      <c r="AE138" s="24">
        <v>63428</v>
      </c>
      <c r="AF138" s="24">
        <v>63327.038076488083</v>
      </c>
      <c r="AG138" s="24">
        <v>61443.301135173628</v>
      </c>
      <c r="AH138" s="24">
        <v>0</v>
      </c>
      <c r="AI138" s="349"/>
      <c r="AK138" s="419">
        <f t="shared" si="20"/>
        <v>23126</v>
      </c>
    </row>
    <row r="139" spans="1:37" x14ac:dyDescent="0.2">
      <c r="A139" s="380" t="s">
        <v>341</v>
      </c>
      <c r="B139" s="456" t="s">
        <v>438</v>
      </c>
      <c r="C139" s="28">
        <v>7800</v>
      </c>
      <c r="D139" s="27" t="s">
        <v>24</v>
      </c>
      <c r="E139" s="26" t="s">
        <v>3</v>
      </c>
      <c r="F139" s="25">
        <v>9</v>
      </c>
      <c r="G139" s="192"/>
      <c r="H139" s="195">
        <v>667</v>
      </c>
      <c r="I139" s="196">
        <f t="shared" si="21"/>
        <v>6.8961952026468163</v>
      </c>
      <c r="J139" s="197">
        <f t="shared" si="22"/>
        <v>4.9520458653568671</v>
      </c>
      <c r="K139" s="404"/>
      <c r="L139" s="32"/>
      <c r="M139" s="208">
        <v>278</v>
      </c>
      <c r="N139" s="191">
        <f t="shared" si="23"/>
        <v>2.9750438765463807</v>
      </c>
      <c r="O139" s="191">
        <f t="shared" si="24"/>
        <v>2.1363307295089764</v>
      </c>
      <c r="P139" s="192"/>
      <c r="Q139" s="198"/>
      <c r="R139" s="394"/>
      <c r="S139" s="200"/>
      <c r="T139" s="393"/>
      <c r="U139" s="194"/>
      <c r="V139" s="200"/>
      <c r="X139" s="415">
        <v>2863</v>
      </c>
      <c r="Y139" s="332">
        <v>1860</v>
      </c>
      <c r="Z139" s="333">
        <v>1797</v>
      </c>
      <c r="AA139" s="334">
        <v>0</v>
      </c>
      <c r="AB139" s="353">
        <v>0</v>
      </c>
      <c r="AD139" s="354">
        <v>3987</v>
      </c>
      <c r="AE139" s="24">
        <v>2590.227034579113</v>
      </c>
      <c r="AF139" s="24">
        <v>2502.4935382465942</v>
      </c>
      <c r="AG139" s="24">
        <v>0</v>
      </c>
      <c r="AH139" s="24">
        <v>0</v>
      </c>
      <c r="AI139" s="349"/>
      <c r="AK139" s="419">
        <f t="shared" si="20"/>
        <v>0</v>
      </c>
    </row>
    <row r="140" spans="1:37" x14ac:dyDescent="0.2">
      <c r="A140" s="380" t="s">
        <v>343</v>
      </c>
      <c r="B140" s="456" t="s">
        <v>471</v>
      </c>
      <c r="C140" s="28">
        <v>7850</v>
      </c>
      <c r="D140" s="27" t="s">
        <v>23</v>
      </c>
      <c r="E140" s="26" t="s">
        <v>3</v>
      </c>
      <c r="F140" s="25">
        <v>9</v>
      </c>
      <c r="G140" s="192"/>
      <c r="H140" s="195">
        <v>383.47</v>
      </c>
      <c r="I140" s="196">
        <f t="shared" si="21"/>
        <v>9.2527265707943247</v>
      </c>
      <c r="J140" s="197">
        <f t="shared" si="22"/>
        <v>6.4563738277931675</v>
      </c>
      <c r="K140" s="404"/>
      <c r="L140" s="32"/>
      <c r="M140" s="208">
        <v>167.22</v>
      </c>
      <c r="N140" s="191">
        <f t="shared" si="23"/>
        <v>4.0197115384615385</v>
      </c>
      <c r="O140" s="191">
        <f t="shared" si="24"/>
        <v>2.8048770460935932</v>
      </c>
      <c r="P140" s="192"/>
      <c r="Q140" s="198">
        <v>54.06</v>
      </c>
      <c r="R140" s="394">
        <f t="shared" si="25"/>
        <v>1.3044107711610846</v>
      </c>
      <c r="S140" s="200">
        <f t="shared" si="26"/>
        <v>0.91019263340156631</v>
      </c>
      <c r="T140" s="393"/>
      <c r="U140" s="194"/>
      <c r="V140" s="200"/>
      <c r="X140" s="415">
        <v>2138</v>
      </c>
      <c r="Y140" s="332">
        <v>797</v>
      </c>
      <c r="Z140" s="333">
        <v>800</v>
      </c>
      <c r="AA140" s="334">
        <v>797</v>
      </c>
      <c r="AB140" s="353">
        <v>0</v>
      </c>
      <c r="AD140" s="354">
        <v>3064</v>
      </c>
      <c r="AE140" s="24">
        <v>1142.1927034611788</v>
      </c>
      <c r="AF140" s="24">
        <v>1146.4920486435922</v>
      </c>
      <c r="AG140" s="24">
        <v>1142.1927034611788</v>
      </c>
      <c r="AH140" s="24">
        <v>0</v>
      </c>
      <c r="AI140" s="349"/>
      <c r="AK140" s="419">
        <f t="shared" si="20"/>
        <v>797</v>
      </c>
    </row>
    <row r="141" spans="1:37" x14ac:dyDescent="0.2">
      <c r="A141" s="380" t="s">
        <v>353</v>
      </c>
      <c r="B141" s="456" t="s">
        <v>472</v>
      </c>
      <c r="C141" s="28">
        <v>7900</v>
      </c>
      <c r="D141" s="27" t="s">
        <v>22</v>
      </c>
      <c r="E141" s="26" t="s">
        <v>3</v>
      </c>
      <c r="F141" s="25">
        <v>10</v>
      </c>
      <c r="G141" s="192"/>
      <c r="H141" s="195">
        <v>1812</v>
      </c>
      <c r="I141" s="196">
        <f t="shared" si="21"/>
        <v>9.5968476579878406</v>
      </c>
      <c r="J141" s="197">
        <f t="shared" si="22"/>
        <v>5.1354652317961733</v>
      </c>
      <c r="K141" s="404"/>
      <c r="L141" s="32"/>
      <c r="M141" s="365"/>
      <c r="N141" s="191"/>
      <c r="O141" s="191"/>
      <c r="P141" s="192"/>
      <c r="Q141" s="198"/>
      <c r="R141" s="394"/>
      <c r="S141" s="200"/>
      <c r="T141" s="393"/>
      <c r="U141" s="194"/>
      <c r="V141" s="200"/>
      <c r="X141" s="415">
        <v>3634</v>
      </c>
      <c r="Y141" s="332">
        <v>3631</v>
      </c>
      <c r="Z141" s="333">
        <v>0</v>
      </c>
      <c r="AA141" s="334">
        <v>0</v>
      </c>
      <c r="AB141" s="353">
        <v>0</v>
      </c>
      <c r="AD141" s="354">
        <v>6791</v>
      </c>
      <c r="AE141" s="24">
        <v>6785.3937809576219</v>
      </c>
      <c r="AF141" s="24">
        <v>0</v>
      </c>
      <c r="AG141" s="24">
        <v>0</v>
      </c>
      <c r="AH141" s="24">
        <v>0</v>
      </c>
      <c r="AI141" s="349"/>
      <c r="AK141" s="419">
        <f t="shared" si="20"/>
        <v>0</v>
      </c>
    </row>
    <row r="142" spans="1:37" x14ac:dyDescent="0.2">
      <c r="A142" s="380" t="s">
        <v>353</v>
      </c>
      <c r="B142" s="456" t="s">
        <v>473</v>
      </c>
      <c r="C142" s="28">
        <v>7950</v>
      </c>
      <c r="D142" s="27" t="s">
        <v>21</v>
      </c>
      <c r="E142" s="26" t="s">
        <v>3</v>
      </c>
      <c r="F142" s="25">
        <v>9</v>
      </c>
      <c r="G142" s="192"/>
      <c r="H142" s="204">
        <v>740</v>
      </c>
      <c r="I142" s="196">
        <f t="shared" si="21"/>
        <v>18.749366575453532</v>
      </c>
      <c r="J142" s="197">
        <f t="shared" si="22"/>
        <v>5.6034818410610869</v>
      </c>
      <c r="K142" s="404"/>
      <c r="L142" s="32"/>
      <c r="M142" s="365"/>
      <c r="N142" s="191"/>
      <c r="O142" s="191"/>
      <c r="P142" s="192"/>
      <c r="Q142" s="198"/>
      <c r="R142" s="394"/>
      <c r="S142" s="200"/>
      <c r="T142" s="393"/>
      <c r="U142" s="194"/>
      <c r="V142" s="200"/>
      <c r="X142" s="415">
        <v>867</v>
      </c>
      <c r="Y142" s="332">
        <v>759</v>
      </c>
      <c r="Z142" s="333">
        <v>0</v>
      </c>
      <c r="AA142" s="334">
        <v>0</v>
      </c>
      <c r="AB142" s="353">
        <v>0</v>
      </c>
      <c r="AD142" s="354">
        <v>2901</v>
      </c>
      <c r="AE142" s="24">
        <v>2539.6297577854671</v>
      </c>
      <c r="AF142" s="24">
        <v>0</v>
      </c>
      <c r="AG142" s="24">
        <v>0</v>
      </c>
      <c r="AH142" s="24">
        <v>0</v>
      </c>
      <c r="AI142" s="349"/>
      <c r="AK142" s="419">
        <f t="shared" si="20"/>
        <v>0</v>
      </c>
    </row>
    <row r="143" spans="1:37" x14ac:dyDescent="0.2">
      <c r="A143" s="380"/>
      <c r="B143" s="456" t="s">
        <v>434</v>
      </c>
      <c r="C143" s="28">
        <v>8000</v>
      </c>
      <c r="D143" s="33" t="s">
        <v>20</v>
      </c>
      <c r="E143" s="26" t="s">
        <v>8</v>
      </c>
      <c r="F143" s="25">
        <v>3</v>
      </c>
      <c r="G143" s="192"/>
      <c r="H143" s="195">
        <v>29177</v>
      </c>
      <c r="I143" s="196">
        <f t="shared" si="21"/>
        <v>10.093472816084796</v>
      </c>
      <c r="J143" s="197">
        <f t="shared" si="22"/>
        <v>3.7698582775781091</v>
      </c>
      <c r="K143" s="404"/>
      <c r="L143" s="32"/>
      <c r="M143" s="208">
        <v>16392</v>
      </c>
      <c r="N143" s="191">
        <f t="shared" si="23"/>
        <v>5.6473739986522373</v>
      </c>
      <c r="O143" s="191">
        <f t="shared" si="24"/>
        <v>2.1092640762326558</v>
      </c>
      <c r="P143" s="192"/>
      <c r="Q143" s="198">
        <v>15923</v>
      </c>
      <c r="R143" s="394">
        <f t="shared" si="25"/>
        <v>5.7082159880236087</v>
      </c>
      <c r="S143" s="200">
        <f t="shared" si="26"/>
        <v>2.1319882348483579</v>
      </c>
      <c r="T143" s="393"/>
      <c r="U143" s="194"/>
      <c r="V143" s="200"/>
      <c r="X143" s="415">
        <v>58524</v>
      </c>
      <c r="Y143" s="332">
        <v>55590</v>
      </c>
      <c r="Z143" s="333">
        <v>55819</v>
      </c>
      <c r="AA143" s="334">
        <v>53644</v>
      </c>
      <c r="AB143" s="353">
        <v>0</v>
      </c>
      <c r="AD143" s="354">
        <v>156693</v>
      </c>
      <c r="AE143" s="24">
        <v>148837.46616772606</v>
      </c>
      <c r="AF143" s="24">
        <v>149450.59406397375</v>
      </c>
      <c r="AG143" s="24">
        <v>143627.2177568177</v>
      </c>
      <c r="AH143" s="24">
        <v>0</v>
      </c>
      <c r="AI143" s="349"/>
      <c r="AK143" s="419">
        <f t="shared" si="20"/>
        <v>53644</v>
      </c>
    </row>
    <row r="144" spans="1:37" x14ac:dyDescent="0.2">
      <c r="A144" s="380" t="s">
        <v>353</v>
      </c>
      <c r="B144" s="456" t="s">
        <v>474</v>
      </c>
      <c r="C144" s="28">
        <v>8020</v>
      </c>
      <c r="D144" s="27" t="s">
        <v>19</v>
      </c>
      <c r="E144" s="26" t="s">
        <v>3</v>
      </c>
      <c r="F144" s="25">
        <v>11</v>
      </c>
      <c r="G144" s="192"/>
      <c r="H144" s="195">
        <v>1760</v>
      </c>
      <c r="I144" s="196">
        <f t="shared" si="21"/>
        <v>11.211047978189415</v>
      </c>
      <c r="J144" s="197">
        <f t="shared" si="22"/>
        <v>7.0495456910551662</v>
      </c>
      <c r="K144" s="404"/>
      <c r="L144" s="32"/>
      <c r="M144" s="208">
        <v>890</v>
      </c>
      <c r="N144" s="191">
        <f t="shared" si="23"/>
        <v>5.6692231253344207</v>
      </c>
      <c r="O144" s="191">
        <f t="shared" si="24"/>
        <v>3.5648270824085788</v>
      </c>
      <c r="P144" s="192"/>
      <c r="Q144" s="198"/>
      <c r="R144" s="394"/>
      <c r="S144" s="200"/>
      <c r="T144" s="393"/>
      <c r="U144" s="194"/>
      <c r="V144" s="200"/>
      <c r="X144" s="415">
        <v>6117</v>
      </c>
      <c r="Y144" s="332">
        <v>3019</v>
      </c>
      <c r="Z144" s="333">
        <v>3019</v>
      </c>
      <c r="AA144" s="334">
        <v>0</v>
      </c>
      <c r="AB144" s="353">
        <v>0</v>
      </c>
      <c r="AD144" s="354">
        <v>9728</v>
      </c>
      <c r="AE144" s="24">
        <v>4801.182278894883</v>
      </c>
      <c r="AF144" s="24">
        <v>4801.182278894883</v>
      </c>
      <c r="AG144" s="24">
        <v>0</v>
      </c>
      <c r="AH144" s="24">
        <v>0</v>
      </c>
      <c r="AI144" s="349"/>
      <c r="AK144" s="419">
        <f t="shared" si="20"/>
        <v>0</v>
      </c>
    </row>
    <row r="145" spans="1:37" x14ac:dyDescent="0.2">
      <c r="A145" s="380" t="s">
        <v>345</v>
      </c>
      <c r="B145" s="456" t="s">
        <v>475</v>
      </c>
      <c r="C145" s="28">
        <v>8050</v>
      </c>
      <c r="D145" s="27" t="s">
        <v>18</v>
      </c>
      <c r="E145" s="26" t="s">
        <v>8</v>
      </c>
      <c r="F145" s="25">
        <v>2</v>
      </c>
      <c r="G145" s="192"/>
      <c r="H145" s="195">
        <v>14850</v>
      </c>
      <c r="I145" s="196">
        <f t="shared" si="21"/>
        <v>9.7616449522106681</v>
      </c>
      <c r="J145" s="197">
        <f t="shared" si="22"/>
        <v>4.0800746023724308</v>
      </c>
      <c r="K145" s="404"/>
      <c r="L145" s="32"/>
      <c r="M145" s="208">
        <v>6223.01</v>
      </c>
      <c r="N145" s="191">
        <f t="shared" si="23"/>
        <v>4.0906945558287209</v>
      </c>
      <c r="O145" s="191">
        <f t="shared" si="24"/>
        <v>1.7097875455427383</v>
      </c>
      <c r="P145" s="192"/>
      <c r="Q145" s="198">
        <v>2336.06</v>
      </c>
      <c r="R145" s="394">
        <f t="shared" si="25"/>
        <v>2.0739684580227493</v>
      </c>
      <c r="S145" s="200">
        <f t="shared" si="26"/>
        <v>0.8668565670157673</v>
      </c>
      <c r="T145" s="393"/>
      <c r="U145" s="194"/>
      <c r="V145" s="200"/>
      <c r="X145" s="415">
        <v>30386</v>
      </c>
      <c r="Y145" s="332">
        <v>29255</v>
      </c>
      <c r="Z145" s="333">
        <v>29255</v>
      </c>
      <c r="AA145" s="334">
        <v>21661</v>
      </c>
      <c r="AB145" s="353">
        <v>0</v>
      </c>
      <c r="AD145" s="354">
        <v>72699</v>
      </c>
      <c r="AE145" s="24">
        <v>69993.064075561109</v>
      </c>
      <c r="AF145" s="24">
        <v>69993.064075561109</v>
      </c>
      <c r="AG145" s="24">
        <v>51824.2953662871</v>
      </c>
      <c r="AH145" s="24">
        <v>0</v>
      </c>
      <c r="AI145" s="349"/>
      <c r="AK145" s="419">
        <f t="shared" si="20"/>
        <v>21661</v>
      </c>
    </row>
    <row r="146" spans="1:37" x14ac:dyDescent="0.2">
      <c r="A146" s="380" t="s">
        <v>353</v>
      </c>
      <c r="B146" s="456" t="s">
        <v>476</v>
      </c>
      <c r="C146" s="28">
        <v>8100</v>
      </c>
      <c r="D146" s="27" t="s">
        <v>17</v>
      </c>
      <c r="E146" s="26" t="s">
        <v>3</v>
      </c>
      <c r="F146" s="25">
        <v>9</v>
      </c>
      <c r="G146" s="192"/>
      <c r="H146" s="195">
        <v>595</v>
      </c>
      <c r="I146" s="196">
        <f t="shared" si="21"/>
        <v>10.108045664582768</v>
      </c>
      <c r="J146" s="197">
        <f t="shared" si="22"/>
        <v>7.0791824811128157</v>
      </c>
      <c r="K146" s="404"/>
      <c r="L146" s="32"/>
      <c r="M146" s="365">
        <v>378.22</v>
      </c>
      <c r="N146" s="191">
        <f t="shared" si="23"/>
        <v>6.4253193802663766</v>
      </c>
      <c r="O146" s="191">
        <f t="shared" si="24"/>
        <v>4.4999805008512421</v>
      </c>
      <c r="P146" s="192"/>
      <c r="Q146" s="198"/>
      <c r="R146" s="394"/>
      <c r="S146" s="200"/>
      <c r="T146" s="393"/>
      <c r="U146" s="194"/>
      <c r="V146" s="200"/>
      <c r="X146" s="415">
        <v>2592</v>
      </c>
      <c r="Y146" s="332">
        <v>1132</v>
      </c>
      <c r="Z146" s="333">
        <v>1132</v>
      </c>
      <c r="AA146" s="334">
        <v>0</v>
      </c>
      <c r="AB146" s="353">
        <v>0</v>
      </c>
      <c r="AD146" s="354">
        <v>3701</v>
      </c>
      <c r="AE146" s="24">
        <v>1616.3317901234568</v>
      </c>
      <c r="AF146" s="24">
        <v>1616.3317901234568</v>
      </c>
      <c r="AG146" s="24">
        <v>0</v>
      </c>
      <c r="AH146" s="24">
        <v>0</v>
      </c>
      <c r="AI146" s="349"/>
      <c r="AK146" s="419">
        <f t="shared" si="20"/>
        <v>0</v>
      </c>
    </row>
    <row r="147" spans="1:37" x14ac:dyDescent="0.2">
      <c r="A147" s="380" t="s">
        <v>353</v>
      </c>
      <c r="B147" s="456" t="s">
        <v>395</v>
      </c>
      <c r="C147" s="28">
        <v>8150</v>
      </c>
      <c r="D147" s="27" t="s">
        <v>16</v>
      </c>
      <c r="E147" s="26" t="s">
        <v>3</v>
      </c>
      <c r="F147" s="25">
        <v>10</v>
      </c>
      <c r="G147" s="192"/>
      <c r="H147" s="195">
        <v>2450</v>
      </c>
      <c r="I147" s="196">
        <f t="shared" si="21"/>
        <v>17.739226135310471</v>
      </c>
      <c r="J147" s="197">
        <f t="shared" si="22"/>
        <v>9.464961283041772</v>
      </c>
      <c r="K147" s="404"/>
      <c r="L147" s="32"/>
      <c r="M147" s="365"/>
      <c r="N147" s="191"/>
      <c r="O147" s="191"/>
      <c r="P147" s="192"/>
      <c r="Q147" s="198"/>
      <c r="R147" s="394"/>
      <c r="S147" s="200"/>
      <c r="T147" s="393"/>
      <c r="U147" s="194"/>
      <c r="V147" s="200"/>
      <c r="X147" s="415">
        <v>4841</v>
      </c>
      <c r="Y147" s="332">
        <v>2656</v>
      </c>
      <c r="Z147" s="333">
        <v>0</v>
      </c>
      <c r="AA147" s="334">
        <v>0</v>
      </c>
      <c r="AB147" s="353">
        <v>0</v>
      </c>
      <c r="AD147" s="354">
        <v>9073</v>
      </c>
      <c r="AE147" s="24">
        <v>4977.873992976658</v>
      </c>
      <c r="AF147" s="24">
        <v>0</v>
      </c>
      <c r="AG147" s="24">
        <v>0</v>
      </c>
      <c r="AH147" s="24">
        <v>0</v>
      </c>
      <c r="AI147" s="349"/>
      <c r="AK147" s="419">
        <f t="shared" si="20"/>
        <v>0</v>
      </c>
    </row>
    <row r="148" spans="1:37" x14ac:dyDescent="0.2">
      <c r="A148" s="380" t="s">
        <v>341</v>
      </c>
      <c r="B148" s="456" t="s">
        <v>477</v>
      </c>
      <c r="C148" s="28">
        <v>8200</v>
      </c>
      <c r="D148" s="27" t="s">
        <v>15</v>
      </c>
      <c r="E148" s="26" t="s">
        <v>3</v>
      </c>
      <c r="F148" s="25">
        <v>10</v>
      </c>
      <c r="G148" s="192"/>
      <c r="H148" s="195">
        <v>2286</v>
      </c>
      <c r="I148" s="196">
        <f t="shared" si="21"/>
        <v>15.333637412465455</v>
      </c>
      <c r="J148" s="197">
        <f t="shared" si="22"/>
        <v>8.4788353903593681</v>
      </c>
      <c r="K148" s="404"/>
      <c r="L148" s="32"/>
      <c r="M148" s="365"/>
      <c r="N148" s="191"/>
      <c r="O148" s="191"/>
      <c r="P148" s="192"/>
      <c r="Q148" s="198"/>
      <c r="R148" s="394"/>
      <c r="S148" s="200"/>
      <c r="T148" s="393"/>
      <c r="U148" s="194"/>
      <c r="V148" s="200"/>
      <c r="X148" s="415">
        <v>3806</v>
      </c>
      <c r="Y148" s="332">
        <v>2867</v>
      </c>
      <c r="Z148" s="333">
        <v>0</v>
      </c>
      <c r="AA148" s="334">
        <v>0</v>
      </c>
      <c r="AB148" s="353">
        <v>0</v>
      </c>
      <c r="AD148" s="354">
        <v>6883</v>
      </c>
      <c r="AE148" s="24">
        <v>5184.8557540725169</v>
      </c>
      <c r="AF148" s="24">
        <v>0</v>
      </c>
      <c r="AG148" s="24">
        <v>0</v>
      </c>
      <c r="AH148" s="24">
        <v>0</v>
      </c>
      <c r="AI148" s="349"/>
      <c r="AK148" s="419">
        <f t="shared" si="20"/>
        <v>0</v>
      </c>
    </row>
    <row r="149" spans="1:37" x14ac:dyDescent="0.2">
      <c r="A149" s="380" t="s">
        <v>412</v>
      </c>
      <c r="B149" s="456" t="s">
        <v>478</v>
      </c>
      <c r="C149" s="28">
        <v>8250</v>
      </c>
      <c r="D149" s="27" t="s">
        <v>14</v>
      </c>
      <c r="E149" s="26" t="s">
        <v>8</v>
      </c>
      <c r="F149" s="25">
        <v>2</v>
      </c>
      <c r="G149" s="192"/>
      <c r="H149" s="195">
        <v>16336</v>
      </c>
      <c r="I149" s="196">
        <f t="shared" si="21"/>
        <v>11.175874996579372</v>
      </c>
      <c r="J149" s="197">
        <f t="shared" si="22"/>
        <v>4.6516136337492791</v>
      </c>
      <c r="K149" s="404"/>
      <c r="L149" s="32"/>
      <c r="M149" s="208">
        <v>6974</v>
      </c>
      <c r="N149" s="191">
        <f t="shared" si="23"/>
        <v>4.771091590728731</v>
      </c>
      <c r="O149" s="191">
        <f t="shared" si="24"/>
        <v>1.9858198752306238</v>
      </c>
      <c r="P149" s="192"/>
      <c r="Q149" s="198">
        <v>7244</v>
      </c>
      <c r="R149" s="394">
        <f t="shared" si="25"/>
        <v>8.559612430580172</v>
      </c>
      <c r="S149" s="200">
        <f t="shared" si="26"/>
        <v>3.5626749488414213</v>
      </c>
      <c r="T149" s="393"/>
      <c r="U149" s="194"/>
      <c r="V149" s="200"/>
      <c r="X149" s="415">
        <v>31780</v>
      </c>
      <c r="Y149" s="332">
        <v>28110</v>
      </c>
      <c r="Z149" s="333">
        <v>28110</v>
      </c>
      <c r="AA149" s="334">
        <v>16275</v>
      </c>
      <c r="AB149" s="353">
        <v>0</v>
      </c>
      <c r="AD149" s="354">
        <v>76354</v>
      </c>
      <c r="AE149" s="24">
        <v>67536.530522341098</v>
      </c>
      <c r="AF149" s="24">
        <v>67536.530522341098</v>
      </c>
      <c r="AG149" s="24">
        <v>39101.993392070486</v>
      </c>
      <c r="AH149" s="24">
        <v>0</v>
      </c>
      <c r="AI149" s="349"/>
      <c r="AK149" s="419">
        <f t="shared" si="20"/>
        <v>16275</v>
      </c>
    </row>
    <row r="150" spans="1:37" x14ac:dyDescent="0.2">
      <c r="A150" s="380" t="s">
        <v>420</v>
      </c>
      <c r="B150" s="456" t="s">
        <v>479</v>
      </c>
      <c r="C150" s="28">
        <v>8350</v>
      </c>
      <c r="D150" s="27" t="s">
        <v>13</v>
      </c>
      <c r="E150" s="26" t="s">
        <v>6</v>
      </c>
      <c r="F150" s="25">
        <v>4</v>
      </c>
      <c r="G150" s="192"/>
      <c r="H150" s="195">
        <v>7221.37</v>
      </c>
      <c r="I150" s="196">
        <f t="shared" si="21"/>
        <v>8.2163353449295933</v>
      </c>
      <c r="J150" s="197">
        <f t="shared" si="22"/>
        <v>4.2645291804448435</v>
      </c>
      <c r="K150" s="404"/>
      <c r="L150" s="32"/>
      <c r="M150" s="208">
        <v>4915.7</v>
      </c>
      <c r="N150" s="191">
        <f t="shared" si="23"/>
        <v>5.1062870581587152</v>
      </c>
      <c r="O150" s="191">
        <f t="shared" si="24"/>
        <v>2.6503190594190991</v>
      </c>
      <c r="P150" s="192"/>
      <c r="Q150" s="198">
        <v>4979.3</v>
      </c>
      <c r="R150" s="394">
        <f t="shared" si="25"/>
        <v>5.5607299204860174</v>
      </c>
      <c r="S150" s="200">
        <f t="shared" si="26"/>
        <v>2.8861887952418477</v>
      </c>
      <c r="T150" s="393"/>
      <c r="U150" s="194"/>
      <c r="V150" s="200"/>
      <c r="X150" s="415">
        <v>24928</v>
      </c>
      <c r="Y150" s="332">
        <v>16902</v>
      </c>
      <c r="Z150" s="333">
        <v>18513</v>
      </c>
      <c r="AA150" s="334">
        <v>17220</v>
      </c>
      <c r="AB150" s="353">
        <v>0</v>
      </c>
      <c r="AD150" s="354">
        <v>48028</v>
      </c>
      <c r="AE150" s="24">
        <v>32564.556161745826</v>
      </c>
      <c r="AF150" s="24">
        <v>35668.419608472395</v>
      </c>
      <c r="AG150" s="24">
        <v>33177.23684210526</v>
      </c>
      <c r="AH150" s="24">
        <v>0</v>
      </c>
      <c r="AI150" s="349"/>
      <c r="AK150" s="419">
        <f t="shared" si="20"/>
        <v>17220</v>
      </c>
    </row>
    <row r="151" spans="1:37" x14ac:dyDescent="0.2">
      <c r="A151" s="380" t="s">
        <v>377</v>
      </c>
      <c r="B151" s="456" t="s">
        <v>480</v>
      </c>
      <c r="C151" s="28">
        <v>8400</v>
      </c>
      <c r="D151" s="27" t="s">
        <v>12</v>
      </c>
      <c r="E151" s="26" t="s">
        <v>11</v>
      </c>
      <c r="F151" s="25">
        <v>6</v>
      </c>
      <c r="G151" s="192"/>
      <c r="H151" s="195">
        <v>9854.82</v>
      </c>
      <c r="I151" s="196">
        <f t="shared" si="21"/>
        <v>11.562184688595524</v>
      </c>
      <c r="J151" s="197">
        <f t="shared" si="22"/>
        <v>4.2626176232826589</v>
      </c>
      <c r="K151" s="404"/>
      <c r="L151" s="32"/>
      <c r="M151" s="208">
        <v>4794.16</v>
      </c>
      <c r="N151" s="191">
        <f t="shared" si="23"/>
        <v>5.6247565502644505</v>
      </c>
      <c r="O151" s="191">
        <f t="shared" si="24"/>
        <v>2.0736726703112578</v>
      </c>
      <c r="P151" s="192"/>
      <c r="Q151" s="207">
        <v>4221</v>
      </c>
      <c r="R151" s="394">
        <f t="shared" si="25"/>
        <v>7.0887325930553597</v>
      </c>
      <c r="S151" s="200">
        <f t="shared" si="26"/>
        <v>2.6133950712360061</v>
      </c>
      <c r="T151" s="393"/>
      <c r="U151" s="194"/>
      <c r="V151" s="200"/>
      <c r="X151" s="415">
        <v>17695</v>
      </c>
      <c r="Y151" s="332">
        <v>16391</v>
      </c>
      <c r="Z151" s="333">
        <v>16391</v>
      </c>
      <c r="AA151" s="334">
        <v>11451</v>
      </c>
      <c r="AB151" s="353">
        <v>0</v>
      </c>
      <c r="AD151" s="354">
        <v>47997</v>
      </c>
      <c r="AE151" s="24">
        <v>44459.950664029391</v>
      </c>
      <c r="AF151" s="24">
        <v>44459.950664029391</v>
      </c>
      <c r="AG151" s="24">
        <v>31060.392596778751</v>
      </c>
      <c r="AH151" s="24">
        <v>0</v>
      </c>
      <c r="AI151" s="349"/>
      <c r="AK151" s="419">
        <f t="shared" si="20"/>
        <v>11451</v>
      </c>
    </row>
    <row r="152" spans="1:37" x14ac:dyDescent="0.2">
      <c r="A152" s="380" t="s">
        <v>420</v>
      </c>
      <c r="B152" s="456" t="s">
        <v>481</v>
      </c>
      <c r="C152" s="28">
        <v>8450</v>
      </c>
      <c r="D152" s="27" t="s">
        <v>10</v>
      </c>
      <c r="E152" s="26" t="s">
        <v>6</v>
      </c>
      <c r="F152" s="25">
        <v>5</v>
      </c>
      <c r="G152" s="192"/>
      <c r="H152" s="195">
        <v>43918</v>
      </c>
      <c r="I152" s="196">
        <f t="shared" si="21"/>
        <v>10.434218191528892</v>
      </c>
      <c r="J152" s="197">
        <f t="shared" si="22"/>
        <v>4.0892643981259367</v>
      </c>
      <c r="K152" s="404"/>
      <c r="L152" s="32"/>
      <c r="M152" s="208">
        <v>20367</v>
      </c>
      <c r="N152" s="191">
        <f t="shared" si="23"/>
        <v>4.8388752198840779</v>
      </c>
      <c r="O152" s="191">
        <f t="shared" si="24"/>
        <v>1.8963989251931088</v>
      </c>
      <c r="P152" s="192"/>
      <c r="Q152" s="207">
        <v>23899</v>
      </c>
      <c r="R152" s="394">
        <f t="shared" si="25"/>
        <v>5.6780222359704213</v>
      </c>
      <c r="S152" s="200">
        <f t="shared" si="26"/>
        <v>2.2252682237536265</v>
      </c>
      <c r="T152" s="393"/>
      <c r="U152" s="194"/>
      <c r="V152" s="200"/>
      <c r="X152" s="415">
        <v>81860</v>
      </c>
      <c r="Y152" s="332">
        <v>80943</v>
      </c>
      <c r="Z152" s="333">
        <v>80943</v>
      </c>
      <c r="AA152" s="334">
        <v>80943</v>
      </c>
      <c r="AB152" s="353">
        <v>0</v>
      </c>
      <c r="AD152" s="354">
        <v>208875</v>
      </c>
      <c r="AE152" s="24">
        <v>206535.17132909846</v>
      </c>
      <c r="AF152" s="24">
        <v>206535.17132909846</v>
      </c>
      <c r="AG152" s="24">
        <v>206535.17132909846</v>
      </c>
      <c r="AH152" s="24">
        <v>0</v>
      </c>
      <c r="AI152" s="349"/>
      <c r="AK152" s="419">
        <f t="shared" si="20"/>
        <v>80943</v>
      </c>
    </row>
    <row r="153" spans="1:37" x14ac:dyDescent="0.2">
      <c r="A153" s="380" t="s">
        <v>345</v>
      </c>
      <c r="B153" s="457" t="s">
        <v>482</v>
      </c>
      <c r="C153" s="28">
        <v>8500</v>
      </c>
      <c r="D153" s="33" t="s">
        <v>9</v>
      </c>
      <c r="E153" s="26" t="s">
        <v>8</v>
      </c>
      <c r="F153" s="25">
        <v>2</v>
      </c>
      <c r="G153" s="192"/>
      <c r="H153" s="195">
        <v>11440</v>
      </c>
      <c r="I153" s="196">
        <f t="shared" si="21"/>
        <v>8.8946389585186392</v>
      </c>
      <c r="J153" s="197">
        <f t="shared" si="22"/>
        <v>3.9718199122944862</v>
      </c>
      <c r="K153" s="404"/>
      <c r="L153" s="32"/>
      <c r="M153" s="208">
        <v>6173</v>
      </c>
      <c r="N153" s="191">
        <f t="shared" si="23"/>
        <v>4.799528521934926</v>
      </c>
      <c r="O153" s="191">
        <f t="shared" si="24"/>
        <v>2.1431856921847783</v>
      </c>
      <c r="P153" s="192"/>
      <c r="Q153" s="207"/>
      <c r="R153" s="394"/>
      <c r="S153" s="200"/>
      <c r="T153" s="393">
        <v>4080</v>
      </c>
      <c r="U153" s="194">
        <f t="shared" ref="U153" si="27">(T153*1000)/AB153/52</f>
        <v>3.1722138942968572</v>
      </c>
      <c r="V153" s="200">
        <f t="shared" ref="V153" si="28">(T153*1000)/AH153/52</f>
        <v>1.416523185503628</v>
      </c>
      <c r="X153" s="415">
        <v>26483</v>
      </c>
      <c r="Y153" s="332">
        <v>24734</v>
      </c>
      <c r="Z153" s="333">
        <v>24734</v>
      </c>
      <c r="AA153" s="334">
        <v>0</v>
      </c>
      <c r="AB153" s="353">
        <v>24734</v>
      </c>
      <c r="AD153" s="354">
        <v>59307</v>
      </c>
      <c r="AE153" s="24">
        <v>55390.225352112677</v>
      </c>
      <c r="AF153" s="24">
        <v>55390.225352112677</v>
      </c>
      <c r="AG153" s="24">
        <v>0</v>
      </c>
      <c r="AH153" s="24">
        <v>55390.225352112677</v>
      </c>
      <c r="AI153" s="349" t="s">
        <v>270</v>
      </c>
      <c r="AK153" s="419">
        <f t="shared" si="20"/>
        <v>24734</v>
      </c>
    </row>
    <row r="154" spans="1:37" x14ac:dyDescent="0.2">
      <c r="A154" s="459" t="s">
        <v>384</v>
      </c>
      <c r="B154" s="456" t="s">
        <v>403</v>
      </c>
      <c r="C154" s="28">
        <v>8550</v>
      </c>
      <c r="D154" s="27" t="s">
        <v>7</v>
      </c>
      <c r="E154" s="26" t="s">
        <v>6</v>
      </c>
      <c r="F154" s="25">
        <v>7</v>
      </c>
      <c r="G154" s="192"/>
      <c r="H154" s="195">
        <v>37386.36</v>
      </c>
      <c r="I154" s="196">
        <f t="shared" si="21"/>
        <v>11.702722533017473</v>
      </c>
      <c r="J154" s="197">
        <f t="shared" si="22"/>
        <v>4.5983994591266741</v>
      </c>
      <c r="K154" s="404"/>
      <c r="L154" s="32"/>
      <c r="M154" s="208">
        <v>17453</v>
      </c>
      <c r="N154" s="191">
        <f t="shared" si="23"/>
        <v>5.3534510787880274</v>
      </c>
      <c r="O154" s="191">
        <f t="shared" si="24"/>
        <v>2.1035538077319993</v>
      </c>
      <c r="P154" s="192"/>
      <c r="Q154" s="207">
        <v>21028</v>
      </c>
      <c r="R154" s="394">
        <f t="shared" si="25"/>
        <v>6.8500290575704748</v>
      </c>
      <c r="S154" s="200">
        <f t="shared" si="26"/>
        <v>2.691610420093606</v>
      </c>
      <c r="T154" s="393"/>
      <c r="U154" s="194"/>
      <c r="V154" s="200"/>
      <c r="X154" s="415">
        <v>62862</v>
      </c>
      <c r="Y154" s="332">
        <v>61436</v>
      </c>
      <c r="Z154" s="333">
        <v>62695</v>
      </c>
      <c r="AA154" s="334">
        <v>59034</v>
      </c>
      <c r="AB154" s="353">
        <v>0</v>
      </c>
      <c r="AD154" s="354">
        <v>159981</v>
      </c>
      <c r="AE154" s="24">
        <v>156351.89329006395</v>
      </c>
      <c r="AF154" s="24">
        <v>159555.99241194999</v>
      </c>
      <c r="AG154" s="24">
        <v>150238.90989787152</v>
      </c>
      <c r="AH154" s="24">
        <v>0</v>
      </c>
      <c r="AI154" s="349"/>
      <c r="AK154" s="419">
        <f t="shared" si="20"/>
        <v>59034</v>
      </c>
    </row>
    <row r="155" spans="1:37" x14ac:dyDescent="0.2">
      <c r="A155" s="380" t="s">
        <v>356</v>
      </c>
      <c r="B155" s="456" t="s">
        <v>483</v>
      </c>
      <c r="C155" s="28">
        <v>8710</v>
      </c>
      <c r="D155" s="33" t="s">
        <v>5</v>
      </c>
      <c r="E155" s="26" t="s">
        <v>3</v>
      </c>
      <c r="F155" s="25">
        <v>11</v>
      </c>
      <c r="G155" s="192"/>
      <c r="H155" s="195">
        <v>1890</v>
      </c>
      <c r="I155" s="196">
        <f t="shared" si="21"/>
        <v>9.2838196286472154</v>
      </c>
      <c r="J155" s="197">
        <f t="shared" si="22"/>
        <v>4.0248194127816737</v>
      </c>
      <c r="K155" s="404"/>
      <c r="L155" s="32"/>
      <c r="M155" s="208">
        <v>906</v>
      </c>
      <c r="N155" s="191">
        <f t="shared" si="23"/>
        <v>4.4503389330975542</v>
      </c>
      <c r="O155" s="191">
        <f t="shared" si="24"/>
        <v>1.9293578772381994</v>
      </c>
      <c r="P155" s="192"/>
      <c r="Q155" s="198"/>
      <c r="R155" s="394"/>
      <c r="S155" s="200"/>
      <c r="T155" s="393"/>
      <c r="U155" s="194"/>
      <c r="V155" s="200"/>
      <c r="X155" s="415">
        <v>7181</v>
      </c>
      <c r="Y155" s="332">
        <v>3915</v>
      </c>
      <c r="Z155" s="333">
        <v>3915</v>
      </c>
      <c r="AA155" s="334">
        <v>0</v>
      </c>
      <c r="AB155" s="353">
        <v>0</v>
      </c>
      <c r="AD155" s="354">
        <v>16564</v>
      </c>
      <c r="AE155" s="24">
        <v>9030.5055006266539</v>
      </c>
      <c r="AF155" s="24">
        <v>9030.5055006266539</v>
      </c>
      <c r="AG155" s="24">
        <v>0</v>
      </c>
      <c r="AH155" s="24">
        <v>0</v>
      </c>
      <c r="AI155" s="349"/>
      <c r="AK155" s="419">
        <f t="shared" si="20"/>
        <v>0</v>
      </c>
    </row>
    <row r="156" spans="1:37" ht="13.5" thickBot="1" x14ac:dyDescent="0.25">
      <c r="A156" s="380" t="s">
        <v>356</v>
      </c>
      <c r="B156" s="456" t="s">
        <v>369</v>
      </c>
      <c r="C156" s="28">
        <v>8750</v>
      </c>
      <c r="D156" s="27" t="s">
        <v>4</v>
      </c>
      <c r="E156" s="26" t="s">
        <v>3</v>
      </c>
      <c r="F156" s="25">
        <v>11</v>
      </c>
      <c r="G156" s="192"/>
      <c r="H156" s="195">
        <v>2116.7800000000002</v>
      </c>
      <c r="I156" s="196">
        <f t="shared" si="21"/>
        <v>11.522023122645823</v>
      </c>
      <c r="J156" s="197">
        <f t="shared" si="22"/>
        <v>6.3221015020745721</v>
      </c>
      <c r="K156" s="404"/>
      <c r="L156" s="32"/>
      <c r="M156" s="208">
        <v>711</v>
      </c>
      <c r="N156" s="191">
        <f>(M156*1000)/Z156/52</f>
        <v>3.8755886970172684</v>
      </c>
      <c r="O156" s="191">
        <f>(M156*1000)/AF156/52</f>
        <v>2.1265245575387888</v>
      </c>
      <c r="P156" s="192"/>
      <c r="Q156" s="198">
        <v>1066</v>
      </c>
      <c r="R156" s="394">
        <f>(Q156*1000)/AA156/52</f>
        <v>6.2102393214177516</v>
      </c>
      <c r="S156" s="200">
        <f t="shared" si="26"/>
        <v>3.4075407525446786</v>
      </c>
      <c r="T156" s="393"/>
      <c r="U156" s="194"/>
      <c r="V156" s="200"/>
      <c r="X156" s="415">
        <v>6907</v>
      </c>
      <c r="Y156" s="335">
        <v>3533</v>
      </c>
      <c r="Z156" s="336">
        <v>3528</v>
      </c>
      <c r="AA156" s="337">
        <v>3301</v>
      </c>
      <c r="AB156" s="337">
        <v>0</v>
      </c>
      <c r="AD156" s="354">
        <v>12588</v>
      </c>
      <c r="AE156" s="24">
        <v>6438.8886636745328</v>
      </c>
      <c r="AF156" s="24">
        <v>6429.7761691038077</v>
      </c>
      <c r="AG156" s="24">
        <v>6016.0689155928767</v>
      </c>
      <c r="AH156" s="24">
        <v>0</v>
      </c>
      <c r="AI156" s="349"/>
      <c r="AK156" s="419">
        <f>AA156+AB156</f>
        <v>3301</v>
      </c>
    </row>
    <row r="157" spans="1:37" x14ac:dyDescent="0.2">
      <c r="C157" s="357"/>
      <c r="D157" s="357"/>
      <c r="E157" s="357"/>
      <c r="F157" s="357"/>
      <c r="G157" s="357"/>
      <c r="H157" s="357"/>
      <c r="I157" s="357"/>
      <c r="J157" s="357"/>
      <c r="K157" s="405"/>
      <c r="L157" s="357"/>
      <c r="M157" s="367"/>
      <c r="N157" s="357"/>
      <c r="O157" s="357"/>
      <c r="P157" s="357"/>
      <c r="Q157" s="357"/>
      <c r="R157" s="357"/>
      <c r="S157" s="357"/>
      <c r="T157" s="357"/>
      <c r="U157" s="357"/>
      <c r="V157" s="357"/>
      <c r="X157" s="410">
        <f>COUNTIF(X5:X156,"&gt;0")</f>
        <v>152</v>
      </c>
      <c r="Y157" s="338">
        <f>COUNTIF(Y5:Y156,"&gt;0")</f>
        <v>151</v>
      </c>
      <c r="Z157" s="339">
        <f>COUNTIF(Z5:Z156,"&gt;0")</f>
        <v>131</v>
      </c>
      <c r="AA157" s="340">
        <f>COUNTIF(AA5:AA156,"&gt;0")</f>
        <v>58</v>
      </c>
      <c r="AB157" s="340">
        <f>COUNTIF(AB5:AB156,"&gt;0")</f>
        <v>30</v>
      </c>
      <c r="AD157" s="9"/>
      <c r="AE157" s="338">
        <f>COUNTIF(AE5:AE156,"&gt;0")</f>
        <v>151</v>
      </c>
      <c r="AF157" s="339">
        <f>COUNTIF(AF5:AF156,"&gt;0")</f>
        <v>131</v>
      </c>
      <c r="AG157" s="340">
        <f>COUNTIF(AG5:AG156,"&gt;0")</f>
        <v>58</v>
      </c>
      <c r="AH157" s="340">
        <f>COUNTIF(AH5:AH156,"&gt;0")</f>
        <v>30</v>
      </c>
      <c r="AI157" s="350">
        <f>COUNTIF(AI5:AI156,"F")</f>
        <v>29</v>
      </c>
    </row>
    <row r="158" spans="1:37" x14ac:dyDescent="0.2">
      <c r="C158" s="630" t="s">
        <v>1</v>
      </c>
      <c r="D158" s="630"/>
      <c r="E158" s="630"/>
      <c r="F158" s="10"/>
      <c r="G158" s="180"/>
      <c r="H158" s="211">
        <f>SUM(H5:H156)</f>
        <v>1707114.550000001</v>
      </c>
      <c r="I158" s="199"/>
      <c r="J158" s="199"/>
      <c r="K158" s="406"/>
      <c r="M158" s="368">
        <f>SUM(M5:M156)</f>
        <v>684027.54999999993</v>
      </c>
      <c r="N158" s="199"/>
      <c r="O158" s="209"/>
      <c r="P158" s="180"/>
      <c r="Q158" s="210">
        <f>SUM(Q5:Q156)</f>
        <v>445633.18999999994</v>
      </c>
      <c r="R158" s="357"/>
      <c r="S158" s="357"/>
      <c r="T158" s="210">
        <f>SUM(T5:T156)</f>
        <v>120002.12</v>
      </c>
      <c r="U158" s="199"/>
      <c r="V158" s="209"/>
      <c r="X158" s="416">
        <f>SUM(X5:X156)</f>
        <v>3072377</v>
      </c>
      <c r="Y158" s="341">
        <f>SUM(Y5:Y156)</f>
        <v>2757750</v>
      </c>
      <c r="Z158" s="342">
        <f>SUM(Z5:Z156)</f>
        <v>2684655</v>
      </c>
      <c r="AA158" s="343">
        <f>SUM(AA5:AA156)</f>
        <v>1444491</v>
      </c>
      <c r="AB158" s="343">
        <f>SUM(AB5:AB156)</f>
        <v>320500</v>
      </c>
      <c r="AD158" s="12">
        <f>SUM(AD5:AD156)</f>
        <v>7616595</v>
      </c>
      <c r="AE158" s="341">
        <f>SUM(AE5:AE156)</f>
        <v>6922441.0506304894</v>
      </c>
      <c r="AF158" s="342">
        <f>SUM(AF5:AF156)</f>
        <v>6755824.1455728523</v>
      </c>
      <c r="AG158" s="343">
        <f>SUM(AG5:AG156)</f>
        <v>3742988.3920091786</v>
      </c>
      <c r="AH158" s="343">
        <f>SUM(AH5:AH156)</f>
        <v>739343.39368225983</v>
      </c>
      <c r="AK158" s="343">
        <f>SUM(AK5:AK156)</f>
        <v>1764991</v>
      </c>
    </row>
    <row r="159" spans="1:37" s="3" customFormat="1" ht="5.25" customHeight="1" x14ac:dyDescent="0.2">
      <c r="A159" s="168"/>
      <c r="C159" s="362"/>
      <c r="D159" s="362"/>
      <c r="E159" s="362"/>
      <c r="F159" s="362"/>
      <c r="G159" s="362"/>
      <c r="H159" s="362"/>
      <c r="I159" s="362"/>
      <c r="J159" s="362"/>
      <c r="K159" s="407"/>
      <c r="L159" s="362"/>
      <c r="M159" s="369"/>
      <c r="N159" s="362"/>
      <c r="O159" s="362"/>
      <c r="P159" s="362"/>
      <c r="Q159" s="362"/>
      <c r="R159" s="362"/>
      <c r="S159" s="362"/>
      <c r="T159" s="362"/>
      <c r="U159" s="362"/>
      <c r="V159" s="362"/>
      <c r="X159" s="417"/>
      <c r="AI159" s="351"/>
    </row>
    <row r="160" spans="1:37" x14ac:dyDescent="0.2">
      <c r="C160" s="631" t="s">
        <v>267</v>
      </c>
      <c r="D160" s="631"/>
      <c r="E160" s="631"/>
      <c r="F160" s="212"/>
      <c r="G160" s="215"/>
      <c r="H160" s="218">
        <f>(H158*1000)/AE158</f>
        <v>246.60586309283465</v>
      </c>
      <c r="I160" s="219">
        <f>((H158*1000)/Y158)/52</f>
        <v>11.904315460624959</v>
      </c>
      <c r="J160" s="219">
        <f>((H158*1000)/AE158)/52</f>
        <v>4.742420444092974</v>
      </c>
      <c r="K160" s="408"/>
      <c r="L160" s="213"/>
      <c r="M160" s="218"/>
      <c r="N160" s="214">
        <f>((M158*1000)/Z158)/52</f>
        <v>4.8998385124116357</v>
      </c>
      <c r="O160" s="214">
        <f>((M158*1000)/AF158)/52</f>
        <v>1.9471163958817121</v>
      </c>
      <c r="P160" s="215"/>
      <c r="Q160" s="216"/>
      <c r="R160" s="217">
        <f>((Q158*1000)/AA158)/52</f>
        <v>5.9327950388486581</v>
      </c>
      <c r="S160" s="217">
        <f>((Q158*1000)/AG158)/52</f>
        <v>2.2895793790750614</v>
      </c>
      <c r="T160" s="352"/>
      <c r="U160" s="217">
        <f>((T158*1000)/AB158)/52</f>
        <v>7.2004152166086648</v>
      </c>
      <c r="V160" s="217">
        <f>((T158*1000)/AH158)/52</f>
        <v>3.1213277844135954</v>
      </c>
      <c r="Y160" s="219">
        <f>(H158*1000)/Y158/52</f>
        <v>11.904315460624959</v>
      </c>
      <c r="Z160" s="214">
        <f>(M158*1000)/Z158/52</f>
        <v>4.8998385124116357</v>
      </c>
      <c r="AA160" s="217">
        <f>(Q158*1000)/AA158/52</f>
        <v>5.9327950388486581</v>
      </c>
      <c r="AB160" s="217">
        <f>(T158*1000)/AB158/52</f>
        <v>7.2004152166086648</v>
      </c>
      <c r="AE160" s="219">
        <f>(H158*1000)/AE158/52</f>
        <v>4.742420444092974</v>
      </c>
      <c r="AF160" s="214">
        <f>(M158*1000)/AF158/52</f>
        <v>1.9471163958817121</v>
      </c>
      <c r="AG160" s="217">
        <f>(Q158*1000)/AG158/52</f>
        <v>2.2895793790750614</v>
      </c>
      <c r="AH160" s="217">
        <f>(T158*1000)/AH158/52</f>
        <v>3.1213277844135954</v>
      </c>
    </row>
    <row r="161" spans="1:34" s="3" customFormat="1" ht="6" customHeight="1" x14ac:dyDescent="0.2">
      <c r="A161" s="168"/>
      <c r="C161" s="361"/>
      <c r="D161" s="361"/>
      <c r="E161" s="361"/>
      <c r="F161" s="361"/>
      <c r="G161" s="361"/>
      <c r="H161" s="361"/>
      <c r="I161" s="361"/>
      <c r="J161" s="361"/>
      <c r="K161" s="409"/>
      <c r="L161" s="361"/>
      <c r="M161" s="370"/>
      <c r="N161" s="361"/>
      <c r="O161" s="361"/>
      <c r="P161" s="361"/>
      <c r="Q161" s="361"/>
      <c r="R161" s="361"/>
      <c r="S161" s="361"/>
      <c r="T161" s="361"/>
      <c r="U161" s="361"/>
      <c r="V161" s="361"/>
      <c r="X161" s="417"/>
    </row>
    <row r="162" spans="1:34" x14ac:dyDescent="0.2">
      <c r="C162" s="631" t="s">
        <v>167</v>
      </c>
      <c r="D162" s="631"/>
      <c r="E162" s="631"/>
      <c r="F162" s="212"/>
      <c r="G162" s="358"/>
      <c r="H162" s="632" t="s">
        <v>268</v>
      </c>
      <c r="I162" s="632"/>
      <c r="J162" s="632"/>
      <c r="K162" s="632"/>
      <c r="L162" s="632"/>
      <c r="M162" s="632"/>
      <c r="N162" s="632"/>
      <c r="O162" s="632"/>
      <c r="P162" s="632"/>
      <c r="Q162" s="632"/>
      <c r="R162" s="632"/>
      <c r="S162" s="632"/>
      <c r="T162" s="632"/>
      <c r="U162" s="632"/>
      <c r="V162" s="632"/>
      <c r="AA162" s="385" t="s">
        <v>277</v>
      </c>
      <c r="AB162" s="217">
        <f>(Q158+T158)*1000/(AA158+AB158)/52</f>
        <v>6.1629788001098103</v>
      </c>
      <c r="AG162" s="385" t="s">
        <v>277</v>
      </c>
      <c r="AH162" s="217">
        <f>(Q158+T158)*1000/(AG158+AH158)/52</f>
        <v>2.4267730804998071</v>
      </c>
    </row>
    <row r="163" spans="1:34" x14ac:dyDescent="0.2">
      <c r="D163" s="345"/>
      <c r="E163" s="345" t="s">
        <v>175</v>
      </c>
      <c r="F163" s="220"/>
      <c r="G163" s="222"/>
      <c r="H163" s="224">
        <f>SUMIF($E$5:$E$156,"S",H$5:H$156)</f>
        <v>984680.18</v>
      </c>
      <c r="I163" s="219">
        <f>((H163*1000)/Y163)/52</f>
        <v>12.608839769780257</v>
      </c>
      <c r="J163" s="219">
        <f>((H163*1000)/AE163)/52</f>
        <v>4.6487516358145129</v>
      </c>
      <c r="K163" s="408"/>
      <c r="L163" s="221"/>
      <c r="M163" s="371">
        <f>SUMIF($E$5:$E$156,"S",M$5:M$156)</f>
        <v>372300.31000000006</v>
      </c>
      <c r="N163" s="214">
        <f>((M163*1000)/Z163)/52</f>
        <v>4.843279388898595</v>
      </c>
      <c r="O163" s="214">
        <f>((M163*1000)/AF163)/52</f>
        <v>1.7883762957458951</v>
      </c>
      <c r="P163" s="222"/>
      <c r="Q163" s="223">
        <f>SUMIF($E$5:$E$156,"S",Q$5:Q$156)</f>
        <v>274570.51</v>
      </c>
      <c r="R163" s="217">
        <f>((Q163*1000)/AA163)/52</f>
        <v>6.1653345329407934</v>
      </c>
      <c r="S163" s="217">
        <f>((Q163*1000)/AG163)/52</f>
        <v>2.2525944364407811</v>
      </c>
      <c r="T163" s="223">
        <f>SUMIF($E$5:$E$156,"S",T$5:T$156)</f>
        <v>38098.44</v>
      </c>
      <c r="U163" s="217">
        <f>((T163*1000)/AB163)/52</f>
        <v>8.9940254562589175</v>
      </c>
      <c r="V163" s="217">
        <f>((T163*1000)/AH163)/52</f>
        <v>3.4357698364187907</v>
      </c>
      <c r="X163" s="416">
        <f>SUMIF($E$5:$E$156,"S",X$5:X$156)</f>
        <v>1626617</v>
      </c>
      <c r="Y163" s="224">
        <f>SUMIF($E$5:$E$156,"S",Y$5:Y$156)</f>
        <v>1501816</v>
      </c>
      <c r="Z163" s="279">
        <f>SUMIF($E$5:$E$156,"S",Z$5:Z$156)</f>
        <v>1478259</v>
      </c>
      <c r="AA163" s="223">
        <f>SUMIF($E$5:$E$156,"S",AA$5:AA$156)</f>
        <v>856434</v>
      </c>
      <c r="AB163" s="223">
        <f>SUMIF($E$5:$E$156,"S",AB$5:AB$156)</f>
        <v>81461</v>
      </c>
      <c r="AD163" s="12">
        <f>SUMIF($E$5:$E$156,"S",AD$5:AD$156)</f>
        <v>4393861</v>
      </c>
      <c r="AE163" s="224">
        <f>SUMIF($E$5:$E$156,"S",AE$5:AE$156)</f>
        <v>4073385.4572496391</v>
      </c>
      <c r="AF163" s="279">
        <f>SUMIF($E$5:$E$156,"S",AF$5:AF$156)</f>
        <v>4003419.9531635572</v>
      </c>
      <c r="AG163" s="223">
        <f>SUMIF($E$5:$E$156,"S",AG$5:AG$156)</f>
        <v>2344053.6076825331</v>
      </c>
      <c r="AH163" s="223">
        <f>SUMIF($E$5:$E$156,"S",AH$5:AH$156)</f>
        <v>213245.45664443701</v>
      </c>
    </row>
    <row r="164" spans="1:34" x14ac:dyDescent="0.2">
      <c r="D164" s="345"/>
      <c r="E164" s="345" t="s">
        <v>176</v>
      </c>
      <c r="F164" s="220"/>
      <c r="G164" s="225"/>
      <c r="H164" s="224">
        <f>SUMIF($E$5:$E$156,"E",H$5:H$156)</f>
        <v>353070.51999999996</v>
      </c>
      <c r="I164" s="219">
        <f>((H164*1000)/Y164)/52</f>
        <v>12.191794634223216</v>
      </c>
      <c r="J164" s="219">
        <f>((H164*1000)/AE164)/52</f>
        <v>5.0304941099460532</v>
      </c>
      <c r="K164" s="408"/>
      <c r="L164" s="221"/>
      <c r="M164" s="371">
        <f>SUMIF($E$5:$E$156,"E",M$5:M$156)</f>
        <v>146660.39000000001</v>
      </c>
      <c r="N164" s="214">
        <f>((M164*1000)/Z164)/52</f>
        <v>5.0199651416957209</v>
      </c>
      <c r="O164" s="214">
        <f>((M164*1000)/AF164)/52</f>
        <v>2.0751499024109017</v>
      </c>
      <c r="P164" s="225"/>
      <c r="Q164" s="226">
        <f>SUMIF($E$5:$E$156,"E",Q$5:Q$156)</f>
        <v>123041.11</v>
      </c>
      <c r="R164" s="217">
        <f>((Q164*1000)/AA164)/52</f>
        <v>5.86694765837278</v>
      </c>
      <c r="S164" s="217">
        <f>((Q164*1000)/AG164)/52</f>
        <v>2.3488252710543303</v>
      </c>
      <c r="T164" s="226">
        <f>SUMIF($E$5:$E$156,"E",T$5:T$156)</f>
        <v>0</v>
      </c>
      <c r="U164" s="217"/>
      <c r="V164" s="217"/>
      <c r="X164" s="416">
        <f>SUMIF($E$5:$E$156,"E",X$5:X$156)</f>
        <v>586962</v>
      </c>
      <c r="Y164" s="224">
        <f>SUMIF($E$5:$E$156,"E",Y$5:Y$156)</f>
        <v>556917</v>
      </c>
      <c r="Z164" s="279">
        <f>SUMIF($E$5:$E$156,"E",Z$5:Z$156)</f>
        <v>561835</v>
      </c>
      <c r="AA164" s="226">
        <f>SUMIF($E$5:$E$156,"E",AA$5:AA$156)</f>
        <v>403306</v>
      </c>
      <c r="AB164" s="226">
        <f>SUMIF($E$5:$E$156,"E",AB$5:AB$156)</f>
        <v>0</v>
      </c>
      <c r="AD164" s="12">
        <f>SUMIF($E$5:$E$156,"E",AD$5:AD$156)</f>
        <v>1415829</v>
      </c>
      <c r="AE164" s="224">
        <f>SUMIF($E$5:$E$156,"E",AE$5:AE$156)</f>
        <v>1349731.7646954772</v>
      </c>
      <c r="AF164" s="279">
        <f>SUMIF($E$5:$E$156,"E",AF$5:AF$156)</f>
        <v>1359126.9296294663</v>
      </c>
      <c r="AG164" s="226">
        <f>SUMIF($E$5:$E$156,"E",AG$5:AG$156)</f>
        <v>1007386.6376810456</v>
      </c>
      <c r="AH164" s="226">
        <f>SUMIF($E$5:$E$156,"E",AH$5:AH$156)</f>
        <v>0</v>
      </c>
    </row>
    <row r="165" spans="1:34" x14ac:dyDescent="0.2">
      <c r="D165" s="345"/>
      <c r="E165" s="345" t="s">
        <v>177</v>
      </c>
      <c r="F165" s="220"/>
      <c r="G165" s="225"/>
      <c r="H165" s="228">
        <f>SUMIF($E$5:$E$156,"R",H$5:H$156)</f>
        <v>153121.4</v>
      </c>
      <c r="I165" s="219">
        <f>((H165*1000)/Y165)/52</f>
        <v>9.245054496537966</v>
      </c>
      <c r="J165" s="219">
        <f>((H165*1000)/AE165)/52</f>
        <v>4.2671189236935199</v>
      </c>
      <c r="K165" s="408"/>
      <c r="L165" s="221"/>
      <c r="M165" s="371">
        <f>SUMIF($E$5:$E$156,"R",M$5:M$156)</f>
        <v>88764.47</v>
      </c>
      <c r="N165" s="214">
        <f>((M165*1000)/Z165)/52</f>
        <v>5.3427011278815488</v>
      </c>
      <c r="O165" s="214">
        <f>((M165*1000)/AF165)/52</f>
        <v>2.4655327336320356</v>
      </c>
      <c r="P165" s="225"/>
      <c r="Q165" s="227">
        <f>SUMIF($E$5:$E$156,"R",Q$5:Q$156)</f>
        <v>24919.760000000002</v>
      </c>
      <c r="R165" s="217">
        <f>((Q165*1000)/AA165)/52</f>
        <v>6.0138561352059172</v>
      </c>
      <c r="S165" s="217">
        <f>((Q165*1000)/AG165)/52</f>
        <v>2.9319845587979367</v>
      </c>
      <c r="T165" s="227">
        <f>SUMIF($E$5:$E$156,"R",T$5:T$156)</f>
        <v>56968.92</v>
      </c>
      <c r="U165" s="217">
        <f>((T165*1000)/AB165)/52</f>
        <v>8.0767614535667445</v>
      </c>
      <c r="V165" s="217">
        <f>((T165*1000)/AH165)/52</f>
        <v>3.6466132790106625</v>
      </c>
      <c r="X165" s="416">
        <f>SUMIF($E$5:$E$156,"R",X$5:X$156)</f>
        <v>366608</v>
      </c>
      <c r="Y165" s="228">
        <f>SUMIF($E$5:$E$156,"R",Y$5:Y$156)</f>
        <v>318510</v>
      </c>
      <c r="Z165" s="279">
        <f>SUMIF($E$5:$E$156,"R",Z$5:Z$156)</f>
        <v>319503</v>
      </c>
      <c r="AA165" s="227">
        <f>SUMIF($E$5:$E$156,"R",AA$5:AA$156)</f>
        <v>79687</v>
      </c>
      <c r="AB165" s="227">
        <f>SUMIF($E$5:$E$156,"R",AB$5:AB$156)</f>
        <v>135643</v>
      </c>
      <c r="AD165" s="12">
        <f>SUMIF($E$5:$E$156,"R",AD$5:AD$156)</f>
        <v>792697</v>
      </c>
      <c r="AE165" s="228">
        <f>SUMIF($E$5:$E$156,"R",AE$5:AE$156)</f>
        <v>690077.39422071062</v>
      </c>
      <c r="AF165" s="279">
        <f>SUMIF($E$5:$E$156,"R",AF$5:AF$156)</f>
        <v>692348.96587517718</v>
      </c>
      <c r="AG165" s="227">
        <f>SUMIF($E$5:$E$156,"R",AG$5:AG$156)</f>
        <v>163447.70725621705</v>
      </c>
      <c r="AH165" s="227">
        <f>SUMIF($E$5:$E$156,"R",AH$5:AH$156)</f>
        <v>300431.13157954102</v>
      </c>
    </row>
    <row r="166" spans="1:34" x14ac:dyDescent="0.2">
      <c r="D166" s="345"/>
      <c r="E166" s="345" t="s">
        <v>178</v>
      </c>
      <c r="F166" s="220"/>
      <c r="G166" s="229"/>
      <c r="H166" s="224">
        <f>SUMIF($E$5:$E$156,"N",H$5:H$156)</f>
        <v>216242.44999999998</v>
      </c>
      <c r="I166" s="219">
        <f>((H166*1000)/Y166)/52</f>
        <v>10.928862422626006</v>
      </c>
      <c r="J166" s="219">
        <f>((H166*1000)/AE166)/52</f>
        <v>5.1387420157088561</v>
      </c>
      <c r="K166" s="408"/>
      <c r="L166" s="221"/>
      <c r="M166" s="371">
        <f>SUMIF($E$5:$E$156,"N",M$5:M$156)</f>
        <v>76302.38</v>
      </c>
      <c r="N166" s="214">
        <f>((M166*1000)/Z166)/52</f>
        <v>4.514128129559837</v>
      </c>
      <c r="O166" s="214">
        <f>((M166*1000)/AF166)/52</f>
        <v>2.0934430354979239</v>
      </c>
      <c r="P166" s="229"/>
      <c r="Q166" s="227">
        <f>SUMIF($E$5:$E$156,"N",Q$5:Q$156)</f>
        <v>23101.81</v>
      </c>
      <c r="R166" s="217">
        <f>((Q166*1000)/AA166)/52</f>
        <v>4.2285233469416443</v>
      </c>
      <c r="S166" s="217">
        <f>((Q166*1000)/AG166)/52</f>
        <v>1.9476752351392224</v>
      </c>
      <c r="T166" s="227">
        <f>SUMIF($E$5:$E$156,"N",T$5:T$156)</f>
        <v>24934.76</v>
      </c>
      <c r="U166" s="217">
        <f>((T166*1000)/AB166)/52</f>
        <v>4.6376515086136347</v>
      </c>
      <c r="V166" s="217">
        <f>((T166*1000)/AH166)/52</f>
        <v>2.1248788203955038</v>
      </c>
      <c r="X166" s="416">
        <f>SUMIF($E$5:$E$156,"N",X$5:X$156)</f>
        <v>492190</v>
      </c>
      <c r="Y166" s="224">
        <f>SUMIF($E$5:$E$156,"N",Y$5:Y$156)</f>
        <v>380507</v>
      </c>
      <c r="Z166" s="279">
        <f>SUMIF($E$5:$E$156,"N",Z$5:Z$156)</f>
        <v>325058</v>
      </c>
      <c r="AA166" s="227">
        <f>SUMIF($E$5:$E$156,"N",AA$5:AA$156)</f>
        <v>105064</v>
      </c>
      <c r="AB166" s="227">
        <f>SUMIF($E$5:$E$156,"N",AB$5:AB$156)</f>
        <v>103396</v>
      </c>
      <c r="AD166" s="12">
        <f>SUMIF($E$5:$E$156,"N",AD$5:AD$156)</f>
        <v>1014208</v>
      </c>
      <c r="AE166" s="224">
        <f>SUMIF($E$5:$E$156,"N",AE$5:AE$156)</f>
        <v>809246.43446466431</v>
      </c>
      <c r="AF166" s="279">
        <f>SUMIF($E$5:$E$156,"N",AF$5:AF$156)</f>
        <v>700928.29690465052</v>
      </c>
      <c r="AG166" s="227">
        <f>SUMIF($E$5:$E$156,"N",AG$5:AG$156)</f>
        <v>228100.43938938322</v>
      </c>
      <c r="AH166" s="227">
        <f>SUMIF($E$5:$E$156,"N",AH$5:AH$156)</f>
        <v>225666.80545828177</v>
      </c>
    </row>
    <row r="167" spans="1:34" x14ac:dyDescent="0.2">
      <c r="C167" s="232"/>
      <c r="D167" s="626"/>
      <c r="E167" s="626"/>
      <c r="F167" s="626"/>
    </row>
    <row r="168" spans="1:34" s="169" customFormat="1" ht="11.25" x14ac:dyDescent="0.2">
      <c r="C168" s="527"/>
      <c r="D168" s="345"/>
      <c r="E168" s="345" t="s">
        <v>175</v>
      </c>
      <c r="F168" s="528"/>
      <c r="G168" s="529"/>
      <c r="H168" s="530">
        <f>H163/$H$158</f>
        <v>0.57680966986075977</v>
      </c>
      <c r="K168" s="525"/>
      <c r="L168" s="166"/>
      <c r="M168" s="530">
        <f>M163/$M$158</f>
        <v>0.54427677657135309</v>
      </c>
      <c r="N168" s="531">
        <f>N163*52</f>
        <v>251.85052822272695</v>
      </c>
      <c r="O168" s="531">
        <f>O163*52</f>
        <v>92.995567378786546</v>
      </c>
      <c r="P168" s="529"/>
      <c r="Q168" s="530">
        <f>Q163/$Q$158</f>
        <v>0.61613568325106138</v>
      </c>
      <c r="R168" s="525"/>
      <c r="S168" s="525"/>
      <c r="T168" s="530">
        <f>(T163+Q163)/(T158+Q158)</f>
        <v>0.55277480820636893</v>
      </c>
      <c r="W168" s="345"/>
      <c r="X168" s="345" t="s">
        <v>174</v>
      </c>
      <c r="Y168" s="522">
        <f>Y158/X158</f>
        <v>0.89759492406042618</v>
      </c>
      <c r="Z168" s="522">
        <f>Z158/X158</f>
        <v>0.87380389841481043</v>
      </c>
      <c r="AA168" s="522">
        <f>AA158/X158</f>
        <v>0.47015421610043301</v>
      </c>
      <c r="AB168" s="522">
        <f>AB158/X158</f>
        <v>0.10431662520582598</v>
      </c>
    </row>
    <row r="169" spans="1:34" s="169" customFormat="1" ht="11.25" x14ac:dyDescent="0.2">
      <c r="D169" s="345"/>
      <c r="E169" s="345" t="s">
        <v>176</v>
      </c>
      <c r="G169" s="529"/>
      <c r="H169" s="530">
        <f t="shared" ref="H169:H171" si="29">H164/$H$158</f>
        <v>0.20682298091829851</v>
      </c>
      <c r="K169" s="525"/>
      <c r="L169" s="166"/>
      <c r="M169" s="530">
        <f t="shared" ref="M169:M171" si="30">M164/$M$158</f>
        <v>0.21440713901070216</v>
      </c>
      <c r="N169" s="531">
        <f t="shared" ref="N169:O171" si="31">N164*52</f>
        <v>261.03818736817749</v>
      </c>
      <c r="O169" s="531">
        <f t="shared" si="31"/>
        <v>107.90779492536689</v>
      </c>
      <c r="P169" s="529"/>
      <c r="Q169" s="530">
        <f t="shared" ref="Q169:Q171" si="32">Q164/$Q$158</f>
        <v>0.27610400832128329</v>
      </c>
      <c r="R169" s="525"/>
      <c r="S169" s="525"/>
      <c r="T169" s="532"/>
      <c r="W169" s="345"/>
      <c r="X169" s="345" t="s">
        <v>175</v>
      </c>
      <c r="Y169" s="522">
        <f>Y163/$X163</f>
        <v>0.92327573116474249</v>
      </c>
      <c r="Z169" s="522">
        <f>Z163/$X163</f>
        <v>0.90879352668759761</v>
      </c>
      <c r="AA169" s="522">
        <f t="shared" ref="AA169" si="33">AA163/$X163</f>
        <v>0.52651238736592576</v>
      </c>
      <c r="AB169" s="522">
        <f>AB163/$X163</f>
        <v>5.0080012688912018E-2</v>
      </c>
    </row>
    <row r="170" spans="1:34" s="169" customFormat="1" ht="11.25" x14ac:dyDescent="0.2">
      <c r="D170" s="345"/>
      <c r="E170" s="345" t="s">
        <v>177</v>
      </c>
      <c r="G170" s="529"/>
      <c r="H170" s="530">
        <f t="shared" si="29"/>
        <v>8.969603123586517E-2</v>
      </c>
      <c r="K170" s="525"/>
      <c r="L170" s="166"/>
      <c r="M170" s="530">
        <f t="shared" si="30"/>
        <v>0.12976739021695838</v>
      </c>
      <c r="N170" s="531">
        <f t="shared" si="31"/>
        <v>277.82045864984053</v>
      </c>
      <c r="O170" s="531">
        <f t="shared" si="31"/>
        <v>128.20770214886585</v>
      </c>
      <c r="P170" s="529"/>
      <c r="Q170" s="530">
        <f t="shared" si="32"/>
        <v>5.5919892322203395E-2</v>
      </c>
      <c r="R170" s="525"/>
      <c r="S170" s="525"/>
      <c r="T170" s="525"/>
      <c r="W170" s="345"/>
      <c r="X170" s="345" t="s">
        <v>176</v>
      </c>
      <c r="Y170" s="522">
        <f t="shared" ref="Y170" si="34">Y164/$X164</f>
        <v>0.94881269997035578</v>
      </c>
      <c r="Z170" s="522">
        <f t="shared" ref="Z170:AB172" si="35">Z164/$X164</f>
        <v>0.95719143658362893</v>
      </c>
      <c r="AA170" s="522">
        <f t="shared" si="35"/>
        <v>0.68710751292247196</v>
      </c>
      <c r="AB170" s="522">
        <f t="shared" si="35"/>
        <v>0</v>
      </c>
    </row>
    <row r="171" spans="1:34" s="169" customFormat="1" ht="11.25" x14ac:dyDescent="0.2">
      <c r="D171" s="345"/>
      <c r="E171" s="345" t="s">
        <v>178</v>
      </c>
      <c r="G171" s="529"/>
      <c r="H171" s="530">
        <f t="shared" si="29"/>
        <v>0.12667131798507597</v>
      </c>
      <c r="K171" s="525"/>
      <c r="L171" s="166"/>
      <c r="M171" s="530">
        <f>M166/$M$158</f>
        <v>0.11154869420098651</v>
      </c>
      <c r="N171" s="531">
        <f t="shared" si="31"/>
        <v>234.73466273711153</v>
      </c>
      <c r="O171" s="531">
        <f t="shared" si="31"/>
        <v>108.85903784589205</v>
      </c>
      <c r="P171" s="529"/>
      <c r="Q171" s="530">
        <f t="shared" si="32"/>
        <v>5.184041610545212E-2</v>
      </c>
      <c r="R171" s="525"/>
      <c r="S171" s="525"/>
      <c r="T171" s="525"/>
      <c r="W171" s="345"/>
      <c r="X171" s="345" t="s">
        <v>177</v>
      </c>
      <c r="Y171" s="522">
        <f t="shared" ref="Y171" si="36">Y165/$X165</f>
        <v>0.86880264478680225</v>
      </c>
      <c r="Z171" s="522">
        <f t="shared" si="35"/>
        <v>0.8715112599834155</v>
      </c>
      <c r="AA171" s="522">
        <f t="shared" si="35"/>
        <v>0.21736295989176449</v>
      </c>
      <c r="AB171" s="522">
        <f t="shared" si="35"/>
        <v>0.36999465369004497</v>
      </c>
    </row>
    <row r="172" spans="1:34" s="169" customFormat="1" ht="11.25" x14ac:dyDescent="0.2">
      <c r="G172" s="529"/>
      <c r="K172" s="525"/>
      <c r="L172" s="166"/>
      <c r="M172" s="155"/>
      <c r="N172" s="531">
        <f>N160*52</f>
        <v>254.79160264540505</v>
      </c>
      <c r="O172" s="531">
        <f>O160*52</f>
        <v>101.25005258584903</v>
      </c>
      <c r="P172" s="529"/>
      <c r="Q172" s="525"/>
      <c r="R172" s="525"/>
      <c r="S172" s="525"/>
      <c r="T172" s="525"/>
      <c r="X172" s="345" t="s">
        <v>178</v>
      </c>
      <c r="Y172" s="522">
        <f t="shared" ref="Y172" si="37">Y166/$X166</f>
        <v>0.77308966049696259</v>
      </c>
      <c r="Z172" s="522">
        <f t="shared" si="35"/>
        <v>0.66043194701233265</v>
      </c>
      <c r="AA172" s="522">
        <f t="shared" si="35"/>
        <v>0.21346228082651009</v>
      </c>
      <c r="AB172" s="522">
        <f t="shared" si="35"/>
        <v>0.21007334565919666</v>
      </c>
    </row>
    <row r="173" spans="1:34" s="169" customFormat="1" ht="11.25" x14ac:dyDescent="0.2">
      <c r="G173" s="529"/>
      <c r="K173" s="525"/>
      <c r="L173" s="166"/>
      <c r="M173" s="155"/>
      <c r="N173" s="531"/>
      <c r="O173" s="531"/>
      <c r="P173" s="529"/>
      <c r="Q173" s="525"/>
      <c r="R173" s="525"/>
      <c r="S173" s="525"/>
      <c r="T173" s="525"/>
      <c r="X173" s="533"/>
      <c r="Z173" s="522"/>
      <c r="AB173" s="522"/>
    </row>
    <row r="174" spans="1:34" x14ac:dyDescent="0.2">
      <c r="Z174" s="524"/>
      <c r="AB174" s="524"/>
    </row>
    <row r="175" spans="1:34" x14ac:dyDescent="0.2">
      <c r="Z175" s="524"/>
      <c r="AB175" s="524"/>
    </row>
    <row r="176" spans="1:34" x14ac:dyDescent="0.2">
      <c r="Z176" s="524"/>
      <c r="AB176" s="524"/>
    </row>
    <row r="177" spans="28:28" x14ac:dyDescent="0.2">
      <c r="AB177" s="524"/>
    </row>
  </sheetData>
  <sortState ref="C5:AG156">
    <sortCondition ref="C5:C156"/>
  </sortState>
  <mergeCells count="12">
    <mergeCell ref="D167:F167"/>
    <mergeCell ref="M3:O3"/>
    <mergeCell ref="Q3:V3"/>
    <mergeCell ref="C158:E158"/>
    <mergeCell ref="C160:E160"/>
    <mergeCell ref="C162:E162"/>
    <mergeCell ref="H162:V162"/>
    <mergeCell ref="AE4:AH4"/>
    <mergeCell ref="Y4:AB4"/>
    <mergeCell ref="Q2:V2"/>
    <mergeCell ref="Y2:AB2"/>
    <mergeCell ref="AD2:AH2"/>
  </mergeCells>
  <hyperlinks>
    <hyperlink ref="I4" location="'2009-10'!A160" display="Bottom" xr:uid="{00000000-0004-0000-0600-000000000000}"/>
    <hyperlink ref="H4" location="'2009-10'!A160" display="Bottom" xr:uid="{00000000-0004-0000-0600-000001000000}"/>
    <hyperlink ref="A62" location="'2009-10'!A160" display="Bottom" xr:uid="{00000000-0004-0000-0600-000002000000}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70" fitToHeight="0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58"/>
  <sheetViews>
    <sheetView tabSelected="1" workbookViewId="0">
      <pane xSplit="11" ySplit="4" topLeftCell="L143" activePane="bottomRight" state="frozen"/>
      <selection activeCell="B36" sqref="B36"/>
      <selection pane="topRight" activeCell="B36" sqref="B36"/>
      <selection pane="bottomLeft" activeCell="B36" sqref="B36"/>
      <selection pane="bottomRight" activeCell="S4" sqref="S4:T4"/>
    </sheetView>
  </sheetViews>
  <sheetFormatPr defaultRowHeight="12.75" x14ac:dyDescent="0.2"/>
  <cols>
    <col min="1" max="1" width="9.140625" style="56"/>
    <col min="2" max="2" width="9.140625" style="116"/>
    <col min="3" max="3" width="4.42578125" style="116" bestFit="1" customWidth="1"/>
    <col min="4" max="4" width="19" style="116" bestFit="1" customWidth="1"/>
    <col min="5" max="5" width="3" style="116" bestFit="1" customWidth="1"/>
    <col min="6" max="6" width="3" style="116" customWidth="1"/>
    <col min="7" max="7" width="0.85546875" style="139" customWidth="1"/>
    <col min="8" max="8" width="11.140625" style="141" bestFit="1" customWidth="1"/>
    <col min="9" max="9" width="10.140625" style="141" bestFit="1" customWidth="1"/>
    <col min="10" max="10" width="10.140625" style="141" customWidth="1"/>
    <col min="11" max="11" width="0.85546875" style="139" customWidth="1"/>
    <col min="12" max="12" width="11.140625" style="141" bestFit="1" customWidth="1"/>
    <col min="13" max="13" width="9.28515625" style="141" bestFit="1" customWidth="1"/>
    <col min="14" max="14" width="9.28515625" style="141" customWidth="1"/>
    <col min="15" max="15" width="0.85546875" style="139" customWidth="1"/>
    <col min="16" max="16" width="11.140625" style="141" bestFit="1" customWidth="1"/>
    <col min="17" max="17" width="9.28515625" style="141" bestFit="1" customWidth="1"/>
    <col min="18" max="20" width="9.28515625" style="141" customWidth="1"/>
    <col min="21" max="21" width="0.85546875" style="139" customWidth="1"/>
    <col min="22" max="22" width="9.140625" style="56"/>
    <col min="23" max="16384" width="9.140625" style="116"/>
  </cols>
  <sheetData>
    <row r="1" spans="1:23" s="96" customFormat="1" ht="15.75" x14ac:dyDescent="0.25">
      <c r="A1" s="460"/>
      <c r="B1" s="379"/>
      <c r="C1" s="569" t="s">
        <v>288</v>
      </c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34"/>
      <c r="T1" s="534"/>
      <c r="U1" s="400"/>
      <c r="V1" s="55"/>
    </row>
    <row r="2" spans="1:23" s="102" customFormat="1" ht="15.75" x14ac:dyDescent="0.25">
      <c r="A2" s="461"/>
      <c r="B2" s="383"/>
      <c r="C2" s="97"/>
      <c r="D2" s="98"/>
      <c r="E2" s="98"/>
      <c r="F2" s="98"/>
      <c r="G2" s="98"/>
      <c r="H2" s="99"/>
      <c r="I2" s="99"/>
      <c r="J2" s="99"/>
      <c r="K2" s="98"/>
      <c r="L2" s="99"/>
      <c r="M2" s="99"/>
      <c r="N2" s="99"/>
      <c r="O2" s="98"/>
      <c r="P2" s="99"/>
      <c r="Q2" s="99"/>
      <c r="R2" s="99"/>
      <c r="S2" s="99"/>
      <c r="T2" s="99"/>
      <c r="U2" s="98"/>
      <c r="V2" s="515"/>
    </row>
    <row r="3" spans="1:23" s="107" customFormat="1" ht="15.75" x14ac:dyDescent="0.25">
      <c r="A3" s="142"/>
      <c r="C3" s="103"/>
      <c r="D3" s="104"/>
      <c r="E3" s="98"/>
      <c r="F3" s="105"/>
      <c r="G3" s="105"/>
      <c r="H3" s="634" t="s">
        <v>196</v>
      </c>
      <c r="I3" s="635"/>
      <c r="J3" s="536"/>
      <c r="K3" s="105"/>
      <c r="L3" s="627" t="s">
        <v>220</v>
      </c>
      <c r="M3" s="627"/>
      <c r="N3" s="539"/>
      <c r="O3" s="236"/>
      <c r="P3" s="633" t="s">
        <v>190</v>
      </c>
      <c r="Q3" s="633"/>
      <c r="R3" s="387"/>
      <c r="S3" s="535"/>
      <c r="T3" s="535"/>
      <c r="U3" s="236"/>
      <c r="V3" s="142"/>
    </row>
    <row r="4" spans="1:23" ht="74.25" x14ac:dyDescent="0.2">
      <c r="A4" s="181" t="s">
        <v>276</v>
      </c>
      <c r="B4" s="458" t="s">
        <v>484</v>
      </c>
      <c r="C4" s="110" t="s">
        <v>169</v>
      </c>
      <c r="D4" s="111" t="s">
        <v>168</v>
      </c>
      <c r="E4" s="112" t="s">
        <v>167</v>
      </c>
      <c r="F4" s="237" t="s">
        <v>166</v>
      </c>
      <c r="G4" s="238"/>
      <c r="H4" s="241" t="s">
        <v>225</v>
      </c>
      <c r="I4" s="242" t="s">
        <v>226</v>
      </c>
      <c r="J4" s="537" t="s">
        <v>512</v>
      </c>
      <c r="K4" s="238"/>
      <c r="L4" s="239" t="s">
        <v>225</v>
      </c>
      <c r="M4" s="239" t="s">
        <v>226</v>
      </c>
      <c r="N4" s="540" t="s">
        <v>198</v>
      </c>
      <c r="O4" s="238"/>
      <c r="P4" s="240" t="s">
        <v>225</v>
      </c>
      <c r="Q4" s="240" t="s">
        <v>226</v>
      </c>
      <c r="R4" s="391"/>
      <c r="S4" s="391" t="s">
        <v>517</v>
      </c>
      <c r="T4" s="391" t="s">
        <v>514</v>
      </c>
      <c r="U4" s="238"/>
      <c r="V4" s="541" t="s">
        <v>513</v>
      </c>
      <c r="W4" s="541" t="s">
        <v>516</v>
      </c>
    </row>
    <row r="5" spans="1:23" x14ac:dyDescent="0.2">
      <c r="A5" s="380" t="s">
        <v>341</v>
      </c>
      <c r="B5" s="456" t="s">
        <v>342</v>
      </c>
      <c r="C5" s="117">
        <v>60</v>
      </c>
      <c r="D5" s="118" t="s">
        <v>158</v>
      </c>
      <c r="E5" s="119" t="s">
        <v>3</v>
      </c>
      <c r="F5" s="120">
        <v>4</v>
      </c>
      <c r="G5" s="243"/>
      <c r="H5" s="247" t="s">
        <v>238</v>
      </c>
      <c r="I5" s="248" t="s">
        <v>511</v>
      </c>
      <c r="J5" s="538">
        <v>5.5141675487215558</v>
      </c>
      <c r="K5" s="243"/>
      <c r="L5" s="244" t="s">
        <v>242</v>
      </c>
      <c r="M5" s="245" t="s">
        <v>292</v>
      </c>
      <c r="N5" s="542">
        <v>4.631464504194974</v>
      </c>
      <c r="O5" s="243"/>
      <c r="P5" s="246" t="s">
        <v>242</v>
      </c>
      <c r="Q5" s="246" t="s">
        <v>240</v>
      </c>
      <c r="R5" s="392" t="s">
        <v>269</v>
      </c>
      <c r="S5" s="543"/>
      <c r="T5" s="543">
        <v>8.1025054867759412</v>
      </c>
      <c r="U5" s="243"/>
      <c r="V5" s="325">
        <f t="shared" ref="V5:V36" si="0">J5+N5+S5+T5</f>
        <v>18.248137539692472</v>
      </c>
      <c r="W5" s="116">
        <v>4</v>
      </c>
    </row>
    <row r="6" spans="1:23" x14ac:dyDescent="0.2">
      <c r="A6" s="380" t="s">
        <v>343</v>
      </c>
      <c r="B6" s="456" t="s">
        <v>344</v>
      </c>
      <c r="C6" s="117">
        <v>110</v>
      </c>
      <c r="D6" s="118" t="s">
        <v>157</v>
      </c>
      <c r="E6" s="119" t="s">
        <v>3</v>
      </c>
      <c r="F6" s="120">
        <v>4</v>
      </c>
      <c r="G6" s="243"/>
      <c r="H6" s="247" t="s">
        <v>238</v>
      </c>
      <c r="I6" s="248" t="s">
        <v>240</v>
      </c>
      <c r="J6" s="538">
        <v>9.6720173050981391</v>
      </c>
      <c r="K6" s="243"/>
      <c r="L6" s="244" t="s">
        <v>245</v>
      </c>
      <c r="M6" s="245" t="s">
        <v>240</v>
      </c>
      <c r="N6" s="542">
        <v>3.4330425204141091</v>
      </c>
      <c r="O6" s="243"/>
      <c r="P6" s="246" t="s">
        <v>290</v>
      </c>
      <c r="Q6" s="246" t="s">
        <v>511</v>
      </c>
      <c r="R6" s="392" t="s">
        <v>269</v>
      </c>
      <c r="S6" s="543"/>
      <c r="T6" s="543">
        <v>4.0340981874079294</v>
      </c>
      <c r="U6" s="243"/>
      <c r="V6" s="325">
        <f t="shared" si="0"/>
        <v>17.139158012920177</v>
      </c>
      <c r="W6" s="116">
        <v>4</v>
      </c>
    </row>
    <row r="7" spans="1:23" x14ac:dyDescent="0.2">
      <c r="A7" s="380" t="s">
        <v>345</v>
      </c>
      <c r="B7" s="456" t="s">
        <v>346</v>
      </c>
      <c r="C7" s="117">
        <v>150</v>
      </c>
      <c r="D7" s="118" t="s">
        <v>156</v>
      </c>
      <c r="E7" s="119" t="s">
        <v>8</v>
      </c>
      <c r="F7" s="120">
        <v>2</v>
      </c>
      <c r="G7" s="243"/>
      <c r="H7" s="247" t="s">
        <v>241</v>
      </c>
      <c r="I7" s="248" t="s">
        <v>240</v>
      </c>
      <c r="J7" s="538">
        <v>11.995985046443762</v>
      </c>
      <c r="K7" s="243"/>
      <c r="L7" s="244" t="s">
        <v>242</v>
      </c>
      <c r="M7" s="245" t="s">
        <v>292</v>
      </c>
      <c r="N7" s="542">
        <v>4.388237031400954</v>
      </c>
      <c r="O7" s="243"/>
      <c r="P7" s="246" t="s">
        <v>242</v>
      </c>
      <c r="Q7" s="246" t="s">
        <v>239</v>
      </c>
      <c r="R7" s="392"/>
      <c r="S7" s="543">
        <v>4.6532696425630045</v>
      </c>
      <c r="T7" s="543"/>
      <c r="U7" s="243"/>
      <c r="V7" s="325">
        <f t="shared" si="0"/>
        <v>21.037491720407719</v>
      </c>
      <c r="W7" s="116">
        <v>3</v>
      </c>
    </row>
    <row r="8" spans="1:23" x14ac:dyDescent="0.2">
      <c r="A8" s="380" t="s">
        <v>347</v>
      </c>
      <c r="B8" s="456" t="s">
        <v>348</v>
      </c>
      <c r="C8" s="117">
        <v>200</v>
      </c>
      <c r="D8" s="118" t="s">
        <v>155</v>
      </c>
      <c r="E8" s="119" t="s">
        <v>8</v>
      </c>
      <c r="F8" s="120">
        <v>2</v>
      </c>
      <c r="G8" s="243"/>
      <c r="H8" s="247" t="s">
        <v>241</v>
      </c>
      <c r="I8" s="248" t="s">
        <v>240</v>
      </c>
      <c r="J8" s="538">
        <v>17.984760522496369</v>
      </c>
      <c r="K8" s="243"/>
      <c r="L8" s="244" t="s">
        <v>242</v>
      </c>
      <c r="M8" s="245" t="s">
        <v>292</v>
      </c>
      <c r="N8" s="542">
        <v>3.0122641509433956</v>
      </c>
      <c r="O8" s="243"/>
      <c r="P8" s="246" t="s">
        <v>242</v>
      </c>
      <c r="Q8" s="246" t="s">
        <v>239</v>
      </c>
      <c r="R8" s="392"/>
      <c r="S8" s="543">
        <v>4.6194162231898082</v>
      </c>
      <c r="T8" s="543"/>
      <c r="U8" s="243"/>
      <c r="V8" s="325">
        <f t="shared" si="0"/>
        <v>25.616440896629573</v>
      </c>
      <c r="W8" s="116">
        <v>3</v>
      </c>
    </row>
    <row r="9" spans="1:23" x14ac:dyDescent="0.2">
      <c r="A9" s="380" t="s">
        <v>349</v>
      </c>
      <c r="B9" s="456" t="s">
        <v>350</v>
      </c>
      <c r="C9" s="117">
        <v>250</v>
      </c>
      <c r="D9" s="118" t="s">
        <v>154</v>
      </c>
      <c r="E9" s="119" t="s">
        <v>11</v>
      </c>
      <c r="F9" s="120">
        <v>4</v>
      </c>
      <c r="G9" s="243"/>
      <c r="H9" s="247" t="s">
        <v>242</v>
      </c>
      <c r="I9" s="248" t="s">
        <v>511</v>
      </c>
      <c r="J9" s="538">
        <v>8.6189887403977696</v>
      </c>
      <c r="K9" s="243"/>
      <c r="L9" s="244" t="s">
        <v>242</v>
      </c>
      <c r="M9" s="245" t="s">
        <v>292</v>
      </c>
      <c r="N9" s="542">
        <v>5.4236410168613549</v>
      </c>
      <c r="O9" s="243"/>
      <c r="P9" s="246" t="s">
        <v>290</v>
      </c>
      <c r="Q9" s="246" t="s">
        <v>240</v>
      </c>
      <c r="R9" s="392" t="s">
        <v>269</v>
      </c>
      <c r="S9" s="543"/>
      <c r="T9" s="543">
        <v>8.6835228660041253</v>
      </c>
      <c r="U9" s="243"/>
      <c r="V9" s="325">
        <f t="shared" si="0"/>
        <v>22.72615262326325</v>
      </c>
      <c r="W9" s="116">
        <v>4</v>
      </c>
    </row>
    <row r="10" spans="1:23" x14ac:dyDescent="0.2">
      <c r="A10" s="380" t="s">
        <v>341</v>
      </c>
      <c r="B10" s="456" t="s">
        <v>351</v>
      </c>
      <c r="C10" s="117">
        <v>300</v>
      </c>
      <c r="D10" s="118" t="s">
        <v>153</v>
      </c>
      <c r="E10" s="119" t="s">
        <v>3</v>
      </c>
      <c r="F10" s="120">
        <v>9</v>
      </c>
      <c r="G10" s="243"/>
      <c r="H10" s="247" t="s">
        <v>242</v>
      </c>
      <c r="I10" s="248" t="s">
        <v>240</v>
      </c>
      <c r="J10" s="538">
        <v>14.978067829250026</v>
      </c>
      <c r="K10" s="243"/>
      <c r="L10" s="244"/>
      <c r="M10" s="245"/>
      <c r="N10" s="542"/>
      <c r="O10" s="243"/>
      <c r="P10" s="246"/>
      <c r="Q10" s="246"/>
      <c r="R10" s="392"/>
      <c r="S10" s="543"/>
      <c r="T10" s="543"/>
      <c r="U10" s="243"/>
      <c r="V10" s="325">
        <f t="shared" si="0"/>
        <v>14.978067829250026</v>
      </c>
      <c r="W10" s="116">
        <v>1</v>
      </c>
    </row>
    <row r="11" spans="1:23" x14ac:dyDescent="0.2">
      <c r="A11" s="380" t="s">
        <v>345</v>
      </c>
      <c r="B11" s="456" t="s">
        <v>352</v>
      </c>
      <c r="C11" s="117">
        <v>350</v>
      </c>
      <c r="D11" s="118" t="s">
        <v>152</v>
      </c>
      <c r="E11" s="119" t="s">
        <v>8</v>
      </c>
      <c r="F11" s="120">
        <v>3</v>
      </c>
      <c r="G11" s="243"/>
      <c r="H11" s="247" t="s">
        <v>241</v>
      </c>
      <c r="I11" s="248" t="s">
        <v>240</v>
      </c>
      <c r="J11" s="538">
        <v>13.063718515536616</v>
      </c>
      <c r="K11" s="243"/>
      <c r="L11" s="244" t="s">
        <v>242</v>
      </c>
      <c r="M11" s="245" t="s">
        <v>292</v>
      </c>
      <c r="N11" s="542">
        <v>4.5668204017703253</v>
      </c>
      <c r="O11" s="243"/>
      <c r="P11" s="246" t="s">
        <v>242</v>
      </c>
      <c r="Q11" s="246" t="s">
        <v>239</v>
      </c>
      <c r="R11" s="392"/>
      <c r="S11" s="543">
        <v>7.6345927089437176</v>
      </c>
      <c r="T11" s="543"/>
      <c r="U11" s="243"/>
      <c r="V11" s="325">
        <f t="shared" si="0"/>
        <v>25.26513162625066</v>
      </c>
      <c r="W11" s="116">
        <v>3</v>
      </c>
    </row>
    <row r="12" spans="1:23" x14ac:dyDescent="0.2">
      <c r="A12" s="380" t="s">
        <v>353</v>
      </c>
      <c r="B12" s="456" t="s">
        <v>354</v>
      </c>
      <c r="C12" s="117">
        <v>470</v>
      </c>
      <c r="D12" s="118" t="s">
        <v>151</v>
      </c>
      <c r="E12" s="119" t="s">
        <v>3</v>
      </c>
      <c r="F12" s="120">
        <v>4</v>
      </c>
      <c r="G12" s="243"/>
      <c r="H12" s="247" t="s">
        <v>242</v>
      </c>
      <c r="I12" s="248" t="s">
        <v>240</v>
      </c>
      <c r="J12" s="538">
        <v>16.257104047379809</v>
      </c>
      <c r="K12" s="243"/>
      <c r="L12" s="244" t="s">
        <v>242</v>
      </c>
      <c r="M12" s="245" t="s">
        <v>292</v>
      </c>
      <c r="N12" s="542">
        <v>3.5830359045386748</v>
      </c>
      <c r="O12" s="243"/>
      <c r="P12" s="246" t="s">
        <v>290</v>
      </c>
      <c r="Q12" s="246" t="s">
        <v>240</v>
      </c>
      <c r="R12" s="392" t="s">
        <v>269</v>
      </c>
      <c r="S12" s="543"/>
      <c r="T12" s="543">
        <v>1.0078903852102121</v>
      </c>
      <c r="U12" s="243"/>
      <c r="V12" s="325">
        <f t="shared" si="0"/>
        <v>20.848030337128698</v>
      </c>
      <c r="W12" s="116">
        <v>4</v>
      </c>
    </row>
    <row r="13" spans="1:23" x14ac:dyDescent="0.2">
      <c r="A13" s="380" t="s">
        <v>347</v>
      </c>
      <c r="B13" s="456" t="s">
        <v>355</v>
      </c>
      <c r="C13" s="117">
        <v>500</v>
      </c>
      <c r="D13" s="118" t="s">
        <v>205</v>
      </c>
      <c r="E13" s="119" t="s">
        <v>8</v>
      </c>
      <c r="F13" s="120">
        <v>7</v>
      </c>
      <c r="G13" s="243"/>
      <c r="H13" s="247" t="s">
        <v>238</v>
      </c>
      <c r="I13" s="248" t="s">
        <v>240</v>
      </c>
      <c r="J13" s="538">
        <v>13.418818509345298</v>
      </c>
      <c r="K13" s="243"/>
      <c r="L13" s="244" t="s">
        <v>242</v>
      </c>
      <c r="M13" s="245" t="s">
        <v>292</v>
      </c>
      <c r="N13" s="542">
        <v>5.1026266597195296</v>
      </c>
      <c r="O13" s="243"/>
      <c r="P13" s="246" t="s">
        <v>242</v>
      </c>
      <c r="Q13" s="246" t="s">
        <v>239</v>
      </c>
      <c r="R13" s="392"/>
      <c r="S13" s="543">
        <v>7.1346906027479697</v>
      </c>
      <c r="T13" s="543"/>
      <c r="U13" s="243"/>
      <c r="V13" s="325">
        <f t="shared" si="0"/>
        <v>25.656135771812796</v>
      </c>
      <c r="W13" s="116">
        <v>3</v>
      </c>
    </row>
    <row r="14" spans="1:23" x14ac:dyDescent="0.2">
      <c r="A14" s="380" t="s">
        <v>356</v>
      </c>
      <c r="B14" s="456" t="s">
        <v>357</v>
      </c>
      <c r="C14" s="117">
        <v>550</v>
      </c>
      <c r="D14" s="118" t="s">
        <v>149</v>
      </c>
      <c r="E14" s="119" t="s">
        <v>3</v>
      </c>
      <c r="F14" s="120">
        <v>4</v>
      </c>
      <c r="G14" s="243"/>
      <c r="H14" s="247" t="s">
        <v>238</v>
      </c>
      <c r="I14" s="248" t="s">
        <v>240</v>
      </c>
      <c r="J14" s="538">
        <v>8.5276606301165963</v>
      </c>
      <c r="K14" s="243"/>
      <c r="L14" s="244" t="s">
        <v>242</v>
      </c>
      <c r="M14" s="245" t="s">
        <v>292</v>
      </c>
      <c r="N14" s="542">
        <v>5.1511840925137875</v>
      </c>
      <c r="O14" s="243"/>
      <c r="P14" s="246" t="s">
        <v>242</v>
      </c>
      <c r="Q14" s="246" t="s">
        <v>247</v>
      </c>
      <c r="R14" s="392"/>
      <c r="S14" s="543">
        <v>3.1529292333890035</v>
      </c>
      <c r="T14" s="543"/>
      <c r="U14" s="243"/>
      <c r="V14" s="325">
        <f t="shared" si="0"/>
        <v>16.831773956019386</v>
      </c>
      <c r="W14" s="116">
        <v>3</v>
      </c>
    </row>
    <row r="15" spans="1:23" x14ac:dyDescent="0.2">
      <c r="A15" s="380" t="s">
        <v>358</v>
      </c>
      <c r="B15" s="456" t="s">
        <v>359</v>
      </c>
      <c r="C15" s="117">
        <v>600</v>
      </c>
      <c r="D15" s="118" t="s">
        <v>148</v>
      </c>
      <c r="E15" s="119" t="s">
        <v>11</v>
      </c>
      <c r="F15" s="120">
        <v>11</v>
      </c>
      <c r="G15" s="243"/>
      <c r="H15" s="247" t="s">
        <v>238</v>
      </c>
      <c r="I15" s="248" t="s">
        <v>511</v>
      </c>
      <c r="J15" s="538">
        <v>7.1987416465235317</v>
      </c>
      <c r="K15" s="243"/>
      <c r="L15" s="244" t="s">
        <v>242</v>
      </c>
      <c r="M15" s="245" t="s">
        <v>292</v>
      </c>
      <c r="N15" s="542">
        <v>5.632820275842457</v>
      </c>
      <c r="O15" s="243"/>
      <c r="P15" s="246" t="s">
        <v>290</v>
      </c>
      <c r="Q15" s="246" t="s">
        <v>240</v>
      </c>
      <c r="R15" s="392" t="s">
        <v>269</v>
      </c>
      <c r="S15" s="543"/>
      <c r="T15" s="543">
        <v>7.5531246634839722</v>
      </c>
      <c r="U15" s="243"/>
      <c r="V15" s="325">
        <f t="shared" si="0"/>
        <v>20.384686585849963</v>
      </c>
      <c r="W15" s="116">
        <v>4</v>
      </c>
    </row>
    <row r="16" spans="1:23" x14ac:dyDescent="0.2">
      <c r="A16" s="380" t="s">
        <v>341</v>
      </c>
      <c r="B16" s="456" t="s">
        <v>360</v>
      </c>
      <c r="C16" s="117">
        <v>650</v>
      </c>
      <c r="D16" s="118" t="s">
        <v>147</v>
      </c>
      <c r="E16" s="119" t="s">
        <v>3</v>
      </c>
      <c r="F16" s="120">
        <v>10</v>
      </c>
      <c r="G16" s="243"/>
      <c r="H16" s="247" t="s">
        <v>241</v>
      </c>
      <c r="I16" s="248" t="s">
        <v>240</v>
      </c>
      <c r="J16" s="538">
        <v>7.2489815480469693</v>
      </c>
      <c r="K16" s="243"/>
      <c r="L16" s="244" t="s">
        <v>242</v>
      </c>
      <c r="M16" s="245" t="s">
        <v>292</v>
      </c>
      <c r="N16" s="542">
        <v>4.3433980349868202</v>
      </c>
      <c r="O16" s="243"/>
      <c r="P16" s="246"/>
      <c r="Q16" s="246"/>
      <c r="R16" s="392"/>
      <c r="S16" s="543"/>
      <c r="T16" s="543"/>
      <c r="U16" s="243"/>
      <c r="V16" s="325">
        <f t="shared" si="0"/>
        <v>11.592379583033789</v>
      </c>
      <c r="W16" s="116">
        <v>2</v>
      </c>
    </row>
    <row r="17" spans="1:23" x14ac:dyDescent="0.2">
      <c r="A17" s="380" t="s">
        <v>347</v>
      </c>
      <c r="B17" s="456" t="s">
        <v>361</v>
      </c>
      <c r="C17" s="117">
        <v>750</v>
      </c>
      <c r="D17" s="118" t="s">
        <v>146</v>
      </c>
      <c r="E17" s="119" t="s">
        <v>8</v>
      </c>
      <c r="F17" s="120">
        <v>3</v>
      </c>
      <c r="G17" s="243"/>
      <c r="H17" s="247" t="s">
        <v>242</v>
      </c>
      <c r="I17" s="248" t="s">
        <v>240</v>
      </c>
      <c r="J17" s="538">
        <v>18.443038675052101</v>
      </c>
      <c r="K17" s="243"/>
      <c r="L17" s="244" t="s">
        <v>242</v>
      </c>
      <c r="M17" s="245" t="s">
        <v>292</v>
      </c>
      <c r="N17" s="542">
        <v>4.200934068974127</v>
      </c>
      <c r="O17" s="243"/>
      <c r="P17" s="246"/>
      <c r="Q17" s="246"/>
      <c r="R17" s="392"/>
      <c r="S17" s="543"/>
      <c r="T17" s="543"/>
      <c r="U17" s="243"/>
      <c r="V17" s="325">
        <f t="shared" si="0"/>
        <v>22.643972744026229</v>
      </c>
      <c r="W17" s="116">
        <v>2</v>
      </c>
    </row>
    <row r="18" spans="1:23" x14ac:dyDescent="0.2">
      <c r="A18" s="380" t="s">
        <v>362</v>
      </c>
      <c r="B18" s="456" t="s">
        <v>363</v>
      </c>
      <c r="C18" s="117">
        <v>800</v>
      </c>
      <c r="D18" s="118" t="s">
        <v>145</v>
      </c>
      <c r="E18" s="119" t="s">
        <v>3</v>
      </c>
      <c r="F18" s="120">
        <v>10</v>
      </c>
      <c r="G18" s="243"/>
      <c r="H18" s="247" t="s">
        <v>242</v>
      </c>
      <c r="I18" s="248" t="s">
        <v>240</v>
      </c>
      <c r="J18" s="538">
        <v>7.8989281563428184</v>
      </c>
      <c r="K18" s="243"/>
      <c r="L18" s="244"/>
      <c r="M18" s="245"/>
      <c r="N18" s="542"/>
      <c r="O18" s="243"/>
      <c r="P18" s="246"/>
      <c r="Q18" s="246"/>
      <c r="R18" s="392"/>
      <c r="S18" s="543"/>
      <c r="T18" s="543"/>
      <c r="U18" s="243"/>
      <c r="V18" s="325">
        <f t="shared" si="0"/>
        <v>7.8989281563428184</v>
      </c>
      <c r="W18" s="116">
        <v>1</v>
      </c>
    </row>
    <row r="19" spans="1:23" x14ac:dyDescent="0.2">
      <c r="A19" s="380" t="s">
        <v>353</v>
      </c>
      <c r="B19" s="456" t="s">
        <v>364</v>
      </c>
      <c r="C19" s="117">
        <v>850</v>
      </c>
      <c r="D19" s="118" t="s">
        <v>144</v>
      </c>
      <c r="E19" s="119" t="s">
        <v>3</v>
      </c>
      <c r="F19" s="120">
        <v>10</v>
      </c>
      <c r="G19" s="243"/>
      <c r="H19" s="247" t="s">
        <v>242</v>
      </c>
      <c r="I19" s="248" t="s">
        <v>240</v>
      </c>
      <c r="J19" s="538">
        <v>10.709629353697151</v>
      </c>
      <c r="K19" s="243"/>
      <c r="L19" s="244" t="s">
        <v>242</v>
      </c>
      <c r="M19" s="245" t="s">
        <v>292</v>
      </c>
      <c r="N19" s="542">
        <v>4.6530521806565979</v>
      </c>
      <c r="O19" s="243"/>
      <c r="P19" s="246"/>
      <c r="Q19" s="246"/>
      <c r="R19" s="392"/>
      <c r="S19" s="543"/>
      <c r="T19" s="543"/>
      <c r="U19" s="243"/>
      <c r="V19" s="325">
        <f t="shared" si="0"/>
        <v>15.362681534353749</v>
      </c>
      <c r="W19" s="116">
        <v>2</v>
      </c>
    </row>
    <row r="20" spans="1:23" x14ac:dyDescent="0.2">
      <c r="A20" s="381" t="s">
        <v>365</v>
      </c>
      <c r="B20" s="456" t="s">
        <v>366</v>
      </c>
      <c r="C20" s="117">
        <v>900</v>
      </c>
      <c r="D20" s="118" t="s">
        <v>143</v>
      </c>
      <c r="E20" s="119" t="s">
        <v>11</v>
      </c>
      <c r="F20" s="120">
        <v>7</v>
      </c>
      <c r="G20" s="243"/>
      <c r="H20" s="247" t="s">
        <v>242</v>
      </c>
      <c r="I20" s="248" t="s">
        <v>240</v>
      </c>
      <c r="J20" s="538">
        <v>14.062278332354669</v>
      </c>
      <c r="K20" s="243"/>
      <c r="L20" s="244" t="s">
        <v>238</v>
      </c>
      <c r="M20" s="245" t="s">
        <v>240</v>
      </c>
      <c r="N20" s="542">
        <v>5.3081414986794027</v>
      </c>
      <c r="O20" s="243"/>
      <c r="P20" s="246"/>
      <c r="Q20" s="246"/>
      <c r="R20" s="392"/>
      <c r="S20" s="543"/>
      <c r="T20" s="543"/>
      <c r="U20" s="243"/>
      <c r="V20" s="325">
        <f t="shared" si="0"/>
        <v>19.37041983103407</v>
      </c>
      <c r="W20" s="116">
        <v>2</v>
      </c>
    </row>
    <row r="21" spans="1:23" x14ac:dyDescent="0.2">
      <c r="A21" s="380" t="s">
        <v>353</v>
      </c>
      <c r="B21" s="456" t="s">
        <v>367</v>
      </c>
      <c r="C21" s="117">
        <v>950</v>
      </c>
      <c r="D21" s="118" t="s">
        <v>142</v>
      </c>
      <c r="E21" s="119" t="s">
        <v>3</v>
      </c>
      <c r="F21" s="120">
        <v>9</v>
      </c>
      <c r="G21" s="243"/>
      <c r="H21" s="247" t="s">
        <v>242</v>
      </c>
      <c r="I21" s="248" t="s">
        <v>240</v>
      </c>
      <c r="J21" s="538">
        <v>11.295353424154856</v>
      </c>
      <c r="K21" s="243"/>
      <c r="L21" s="244" t="s">
        <v>242</v>
      </c>
      <c r="M21" s="245" t="s">
        <v>292</v>
      </c>
      <c r="N21" s="542">
        <v>1.8921150405944682</v>
      </c>
      <c r="O21" s="243"/>
      <c r="P21" s="246"/>
      <c r="Q21" s="246"/>
      <c r="R21" s="392"/>
      <c r="S21" s="543"/>
      <c r="T21" s="543"/>
      <c r="U21" s="243"/>
      <c r="V21" s="325">
        <f t="shared" si="0"/>
        <v>13.187468464749324</v>
      </c>
      <c r="W21" s="116">
        <v>2</v>
      </c>
    </row>
    <row r="22" spans="1:23" x14ac:dyDescent="0.2">
      <c r="A22" s="380" t="s">
        <v>356</v>
      </c>
      <c r="B22" s="456" t="s">
        <v>368</v>
      </c>
      <c r="C22" s="117">
        <v>1000</v>
      </c>
      <c r="D22" s="118" t="s">
        <v>141</v>
      </c>
      <c r="E22" s="119" t="s">
        <v>3</v>
      </c>
      <c r="F22" s="120">
        <v>9</v>
      </c>
      <c r="G22" s="243"/>
      <c r="H22" s="247" t="s">
        <v>238</v>
      </c>
      <c r="I22" s="248" t="s">
        <v>240</v>
      </c>
      <c r="J22" s="538">
        <v>23.443870617015495</v>
      </c>
      <c r="K22" s="243"/>
      <c r="L22" s="244" t="s">
        <v>246</v>
      </c>
      <c r="M22" s="245" t="s">
        <v>240</v>
      </c>
      <c r="N22" s="542">
        <v>2.944640753828033</v>
      </c>
      <c r="O22" s="243"/>
      <c r="P22" s="246"/>
      <c r="Q22" s="246"/>
      <c r="R22" s="392"/>
      <c r="S22" s="543"/>
      <c r="T22" s="543"/>
      <c r="U22" s="243"/>
      <c r="V22" s="325">
        <f t="shared" si="0"/>
        <v>26.388511370843528</v>
      </c>
      <c r="W22" s="116">
        <v>2</v>
      </c>
    </row>
    <row r="23" spans="1:23" x14ac:dyDescent="0.2">
      <c r="A23" s="380" t="s">
        <v>356</v>
      </c>
      <c r="B23" s="456" t="s">
        <v>369</v>
      </c>
      <c r="C23" s="117">
        <v>1050</v>
      </c>
      <c r="D23" s="118" t="s">
        <v>140</v>
      </c>
      <c r="E23" s="119" t="s">
        <v>3</v>
      </c>
      <c r="F23" s="120">
        <v>9</v>
      </c>
      <c r="G23" s="243"/>
      <c r="H23" s="247" t="s">
        <v>238</v>
      </c>
      <c r="I23" s="248" t="s">
        <v>240</v>
      </c>
      <c r="J23" s="538">
        <v>10.683760683760683</v>
      </c>
      <c r="K23" s="243"/>
      <c r="L23" s="244" t="s">
        <v>242</v>
      </c>
      <c r="M23" s="245" t="s">
        <v>292</v>
      </c>
      <c r="N23" s="542">
        <v>6.7773636055574382</v>
      </c>
      <c r="O23" s="243"/>
      <c r="P23" s="246"/>
      <c r="Q23" s="246"/>
      <c r="R23" s="392"/>
      <c r="S23" s="543"/>
      <c r="T23" s="543"/>
      <c r="U23" s="243"/>
      <c r="V23" s="325">
        <f t="shared" si="0"/>
        <v>17.461124289318121</v>
      </c>
      <c r="W23" s="116">
        <v>2</v>
      </c>
    </row>
    <row r="24" spans="1:23" x14ac:dyDescent="0.2">
      <c r="A24" s="380" t="s">
        <v>345</v>
      </c>
      <c r="B24" s="456" t="s">
        <v>370</v>
      </c>
      <c r="C24" s="117">
        <v>1100</v>
      </c>
      <c r="D24" s="118" t="s">
        <v>139</v>
      </c>
      <c r="E24" s="119" t="s">
        <v>8</v>
      </c>
      <c r="F24" s="120">
        <v>2</v>
      </c>
      <c r="G24" s="243"/>
      <c r="H24" s="247" t="s">
        <v>242</v>
      </c>
      <c r="I24" s="248" t="s">
        <v>240</v>
      </c>
      <c r="J24" s="538">
        <v>12.71075231712118</v>
      </c>
      <c r="K24" s="243"/>
      <c r="L24" s="244" t="s">
        <v>242</v>
      </c>
      <c r="M24" s="245" t="s">
        <v>292</v>
      </c>
      <c r="N24" s="542">
        <v>3.9083771160285981</v>
      </c>
      <c r="O24" s="243"/>
      <c r="P24" s="246" t="s">
        <v>242</v>
      </c>
      <c r="Q24" s="246" t="s">
        <v>239</v>
      </c>
      <c r="R24" s="392"/>
      <c r="S24" s="543">
        <v>3.6301044634377968</v>
      </c>
      <c r="T24" s="543"/>
      <c r="U24" s="243"/>
      <c r="V24" s="325">
        <f t="shared" si="0"/>
        <v>20.249233896587576</v>
      </c>
      <c r="W24" s="116">
        <v>3</v>
      </c>
    </row>
    <row r="25" spans="1:23" x14ac:dyDescent="0.2">
      <c r="A25" s="380" t="s">
        <v>353</v>
      </c>
      <c r="B25" s="456" t="s">
        <v>371</v>
      </c>
      <c r="C25" s="117">
        <v>1150</v>
      </c>
      <c r="D25" s="118" t="s">
        <v>138</v>
      </c>
      <c r="E25" s="119" t="s">
        <v>3</v>
      </c>
      <c r="F25" s="120">
        <v>9</v>
      </c>
      <c r="G25" s="243"/>
      <c r="H25" s="247" t="s">
        <v>242</v>
      </c>
      <c r="I25" s="248" t="s">
        <v>240</v>
      </c>
      <c r="J25" s="538">
        <v>10.526670727462582</v>
      </c>
      <c r="K25" s="243"/>
      <c r="L25" s="244"/>
      <c r="M25" s="245"/>
      <c r="N25" s="542"/>
      <c r="O25" s="243"/>
      <c r="P25" s="246"/>
      <c r="Q25" s="246"/>
      <c r="R25" s="392"/>
      <c r="S25" s="543"/>
      <c r="T25" s="543"/>
      <c r="U25" s="243"/>
      <c r="V25" s="325">
        <f t="shared" si="0"/>
        <v>10.526670727462582</v>
      </c>
      <c r="W25" s="116">
        <v>1</v>
      </c>
    </row>
    <row r="26" spans="1:23" x14ac:dyDescent="0.2">
      <c r="A26" s="380" t="s">
        <v>353</v>
      </c>
      <c r="B26" s="456" t="s">
        <v>372</v>
      </c>
      <c r="C26" s="117">
        <v>1200</v>
      </c>
      <c r="D26" s="118" t="s">
        <v>137</v>
      </c>
      <c r="E26" s="119" t="s">
        <v>3</v>
      </c>
      <c r="F26" s="120">
        <v>9</v>
      </c>
      <c r="G26" s="243"/>
      <c r="H26" s="247" t="s">
        <v>242</v>
      </c>
      <c r="I26" s="248" t="s">
        <v>240</v>
      </c>
      <c r="J26" s="538">
        <v>18.280198888563909</v>
      </c>
      <c r="K26" s="243"/>
      <c r="L26" s="244"/>
      <c r="M26" s="245"/>
      <c r="N26" s="542"/>
      <c r="O26" s="243"/>
      <c r="P26" s="246"/>
      <c r="Q26" s="246"/>
      <c r="R26" s="392"/>
      <c r="S26" s="543"/>
      <c r="T26" s="543"/>
      <c r="U26" s="243"/>
      <c r="V26" s="325">
        <f t="shared" si="0"/>
        <v>18.280198888563909</v>
      </c>
      <c r="W26" s="116">
        <v>1</v>
      </c>
    </row>
    <row r="27" spans="1:23" x14ac:dyDescent="0.2">
      <c r="A27" s="380" t="s">
        <v>353</v>
      </c>
      <c r="B27" s="456" t="s">
        <v>373</v>
      </c>
      <c r="C27" s="117">
        <v>1250</v>
      </c>
      <c r="D27" s="118" t="s">
        <v>136</v>
      </c>
      <c r="E27" s="119" t="s">
        <v>3</v>
      </c>
      <c r="F27" s="120">
        <v>4</v>
      </c>
      <c r="G27" s="243"/>
      <c r="H27" s="247" t="s">
        <v>242</v>
      </c>
      <c r="I27" s="248" t="s">
        <v>240</v>
      </c>
      <c r="J27" s="538">
        <v>12.484885709004651</v>
      </c>
      <c r="K27" s="243"/>
      <c r="L27" s="244"/>
      <c r="M27" s="245"/>
      <c r="N27" s="542"/>
      <c r="O27" s="243"/>
      <c r="P27" s="246" t="s">
        <v>290</v>
      </c>
      <c r="Q27" s="246" t="s">
        <v>511</v>
      </c>
      <c r="R27" s="392" t="s">
        <v>269</v>
      </c>
      <c r="S27" s="543"/>
      <c r="T27" s="543">
        <v>3.0766771019677992</v>
      </c>
      <c r="U27" s="243"/>
      <c r="V27" s="325">
        <f t="shared" si="0"/>
        <v>15.56156281097245</v>
      </c>
      <c r="W27" s="116">
        <v>4</v>
      </c>
    </row>
    <row r="28" spans="1:23" x14ac:dyDescent="0.2">
      <c r="A28" s="380" t="s">
        <v>345</v>
      </c>
      <c r="B28" s="456" t="s">
        <v>374</v>
      </c>
      <c r="C28" s="117">
        <v>1300</v>
      </c>
      <c r="D28" s="118" t="s">
        <v>135</v>
      </c>
      <c r="E28" s="119" t="s">
        <v>8</v>
      </c>
      <c r="F28" s="120">
        <v>2</v>
      </c>
      <c r="G28" s="243"/>
      <c r="H28" s="247" t="s">
        <v>241</v>
      </c>
      <c r="I28" s="248" t="s">
        <v>240</v>
      </c>
      <c r="J28" s="538">
        <v>14.071454195734807</v>
      </c>
      <c r="K28" s="243"/>
      <c r="L28" s="244" t="s">
        <v>242</v>
      </c>
      <c r="M28" s="245" t="s">
        <v>292</v>
      </c>
      <c r="N28" s="542">
        <v>5.6066968725826065</v>
      </c>
      <c r="O28" s="243"/>
      <c r="P28" s="246" t="s">
        <v>242</v>
      </c>
      <c r="Q28" s="246" t="s">
        <v>239</v>
      </c>
      <c r="R28" s="392"/>
      <c r="S28" s="543">
        <v>6.6491117871196161</v>
      </c>
      <c r="T28" s="543"/>
      <c r="U28" s="243"/>
      <c r="V28" s="325">
        <f t="shared" si="0"/>
        <v>26.327262855437027</v>
      </c>
      <c r="W28" s="116">
        <v>3</v>
      </c>
    </row>
    <row r="29" spans="1:23" x14ac:dyDescent="0.2">
      <c r="A29" s="380" t="s">
        <v>349</v>
      </c>
      <c r="B29" s="456" t="s">
        <v>375</v>
      </c>
      <c r="C29" s="117">
        <v>1350</v>
      </c>
      <c r="D29" s="118" t="s">
        <v>134</v>
      </c>
      <c r="E29" s="119" t="s">
        <v>11</v>
      </c>
      <c r="F29" s="120">
        <v>4</v>
      </c>
      <c r="G29" s="243"/>
      <c r="H29" s="247" t="s">
        <v>238</v>
      </c>
      <c r="I29" s="248" t="s">
        <v>240</v>
      </c>
      <c r="J29" s="538">
        <v>7.8375889765023068</v>
      </c>
      <c r="K29" s="243"/>
      <c r="L29" s="244" t="s">
        <v>242</v>
      </c>
      <c r="M29" s="245" t="s">
        <v>292</v>
      </c>
      <c r="N29" s="542">
        <v>7.0227277854862544</v>
      </c>
      <c r="O29" s="243"/>
      <c r="P29" s="246" t="s">
        <v>290</v>
      </c>
      <c r="Q29" s="246" t="s">
        <v>240</v>
      </c>
      <c r="R29" s="392" t="s">
        <v>269</v>
      </c>
      <c r="S29" s="543"/>
      <c r="T29" s="543">
        <v>7.865148096936176</v>
      </c>
      <c r="U29" s="243"/>
      <c r="V29" s="325">
        <f t="shared" si="0"/>
        <v>22.725464858924738</v>
      </c>
      <c r="W29" s="116">
        <v>4</v>
      </c>
    </row>
    <row r="30" spans="1:23" x14ac:dyDescent="0.2">
      <c r="A30" s="380" t="s">
        <v>353</v>
      </c>
      <c r="B30" s="456" t="s">
        <v>376</v>
      </c>
      <c r="C30" s="117">
        <v>1400</v>
      </c>
      <c r="D30" s="118" t="s">
        <v>133</v>
      </c>
      <c r="E30" s="119" t="s">
        <v>3</v>
      </c>
      <c r="F30" s="120">
        <v>11</v>
      </c>
      <c r="G30" s="243"/>
      <c r="H30" s="247" t="s">
        <v>242</v>
      </c>
      <c r="I30" s="248" t="s">
        <v>240</v>
      </c>
      <c r="J30" s="538">
        <v>12.000022934727765</v>
      </c>
      <c r="K30" s="243"/>
      <c r="L30" s="244" t="s">
        <v>242</v>
      </c>
      <c r="M30" s="245" t="s">
        <v>292</v>
      </c>
      <c r="N30" s="542">
        <v>3.4299458740424749</v>
      </c>
      <c r="O30" s="243"/>
      <c r="P30" s="246"/>
      <c r="Q30" s="246"/>
      <c r="R30" s="392"/>
      <c r="S30" s="543"/>
      <c r="T30" s="543"/>
      <c r="U30" s="243"/>
      <c r="V30" s="325">
        <f t="shared" si="0"/>
        <v>15.429968808770241</v>
      </c>
      <c r="W30" s="116">
        <v>2</v>
      </c>
    </row>
    <row r="31" spans="1:23" x14ac:dyDescent="0.2">
      <c r="A31" s="380" t="s">
        <v>377</v>
      </c>
      <c r="B31" s="456" t="s">
        <v>378</v>
      </c>
      <c r="C31" s="117">
        <v>1450</v>
      </c>
      <c r="D31" s="118" t="s">
        <v>132</v>
      </c>
      <c r="E31" s="119" t="s">
        <v>8</v>
      </c>
      <c r="F31" s="120">
        <v>6</v>
      </c>
      <c r="G31" s="243"/>
      <c r="H31" s="247" t="s">
        <v>241</v>
      </c>
      <c r="I31" s="248" t="s">
        <v>240</v>
      </c>
      <c r="J31" s="538">
        <v>13.018571531594805</v>
      </c>
      <c r="K31" s="243"/>
      <c r="L31" s="244" t="s">
        <v>242</v>
      </c>
      <c r="M31" s="245" t="s">
        <v>240</v>
      </c>
      <c r="N31" s="542">
        <v>6.7914802354128971</v>
      </c>
      <c r="O31" s="243"/>
      <c r="P31" s="246" t="s">
        <v>242</v>
      </c>
      <c r="Q31" s="246" t="s">
        <v>240</v>
      </c>
      <c r="R31" s="392"/>
      <c r="S31" s="543">
        <v>8.0989701732735782</v>
      </c>
      <c r="T31" s="543"/>
      <c r="U31" s="243"/>
      <c r="V31" s="325">
        <f t="shared" si="0"/>
        <v>27.909021940281281</v>
      </c>
      <c r="W31" s="116">
        <v>3</v>
      </c>
    </row>
    <row r="32" spans="1:23" x14ac:dyDescent="0.2">
      <c r="A32" s="380" t="s">
        <v>377</v>
      </c>
      <c r="B32" s="456" t="s">
        <v>379</v>
      </c>
      <c r="C32" s="117">
        <v>1500</v>
      </c>
      <c r="D32" s="118" t="s">
        <v>131</v>
      </c>
      <c r="E32" s="119" t="s">
        <v>8</v>
      </c>
      <c r="F32" s="120">
        <v>7</v>
      </c>
      <c r="G32" s="243"/>
      <c r="H32" s="247" t="s">
        <v>238</v>
      </c>
      <c r="I32" s="248" t="s">
        <v>240</v>
      </c>
      <c r="J32" s="538">
        <v>12.359094176851187</v>
      </c>
      <c r="K32" s="243"/>
      <c r="L32" s="244" t="s">
        <v>242</v>
      </c>
      <c r="M32" s="245" t="s">
        <v>292</v>
      </c>
      <c r="N32" s="542">
        <v>5.5255212077641991</v>
      </c>
      <c r="O32" s="243"/>
      <c r="P32" s="246" t="s">
        <v>242</v>
      </c>
      <c r="Q32" s="246" t="s">
        <v>239</v>
      </c>
      <c r="R32" s="392"/>
      <c r="S32" s="543">
        <v>6.3882438316400583</v>
      </c>
      <c r="T32" s="543"/>
      <c r="U32" s="243"/>
      <c r="V32" s="325">
        <f t="shared" si="0"/>
        <v>24.272859216255444</v>
      </c>
      <c r="W32" s="116">
        <v>3</v>
      </c>
    </row>
    <row r="33" spans="1:23" x14ac:dyDescent="0.2">
      <c r="A33" s="380" t="s">
        <v>345</v>
      </c>
      <c r="B33" s="456" t="s">
        <v>380</v>
      </c>
      <c r="C33" s="117">
        <v>1520</v>
      </c>
      <c r="D33" s="118" t="s">
        <v>130</v>
      </c>
      <c r="E33" s="119" t="s">
        <v>8</v>
      </c>
      <c r="F33" s="120">
        <v>2</v>
      </c>
      <c r="G33" s="243"/>
      <c r="H33" s="247" t="s">
        <v>241</v>
      </c>
      <c r="I33" s="248" t="s">
        <v>240</v>
      </c>
      <c r="J33" s="538">
        <v>9.9175365791049881</v>
      </c>
      <c r="K33" s="243"/>
      <c r="L33" s="244" t="s">
        <v>242</v>
      </c>
      <c r="M33" s="245" t="s">
        <v>292</v>
      </c>
      <c r="N33" s="542">
        <v>4.2656530760674247</v>
      </c>
      <c r="O33" s="243"/>
      <c r="P33" s="246" t="s">
        <v>242</v>
      </c>
      <c r="Q33" s="246" t="s">
        <v>239</v>
      </c>
      <c r="R33" s="392"/>
      <c r="S33" s="543">
        <v>2.7725571147428765</v>
      </c>
      <c r="T33" s="543"/>
      <c r="U33" s="243"/>
      <c r="V33" s="325">
        <f t="shared" si="0"/>
        <v>16.95574676991529</v>
      </c>
      <c r="W33" s="116">
        <v>3</v>
      </c>
    </row>
    <row r="34" spans="1:23" x14ac:dyDescent="0.2">
      <c r="A34" s="380" t="s">
        <v>345</v>
      </c>
      <c r="B34" s="456" t="s">
        <v>352</v>
      </c>
      <c r="C34" s="117">
        <v>1550</v>
      </c>
      <c r="D34" s="118" t="s">
        <v>129</v>
      </c>
      <c r="E34" s="119" t="s">
        <v>8</v>
      </c>
      <c r="F34" s="120">
        <v>3</v>
      </c>
      <c r="G34" s="243"/>
      <c r="H34" s="247" t="s">
        <v>238</v>
      </c>
      <c r="I34" s="248" t="s">
        <v>240</v>
      </c>
      <c r="J34" s="538">
        <v>15.96110624934277</v>
      </c>
      <c r="K34" s="243"/>
      <c r="L34" s="244" t="s">
        <v>242</v>
      </c>
      <c r="M34" s="245" t="s">
        <v>292</v>
      </c>
      <c r="N34" s="542">
        <v>5.2688027240984594</v>
      </c>
      <c r="O34" s="243"/>
      <c r="P34" s="246" t="s">
        <v>242</v>
      </c>
      <c r="Q34" s="246" t="s">
        <v>239</v>
      </c>
      <c r="R34" s="392"/>
      <c r="S34" s="543">
        <v>6.4197337806652168</v>
      </c>
      <c r="T34" s="543"/>
      <c r="U34" s="243"/>
      <c r="V34" s="325">
        <f t="shared" si="0"/>
        <v>27.649642754106445</v>
      </c>
      <c r="W34" s="116">
        <v>3</v>
      </c>
    </row>
    <row r="35" spans="1:23" x14ac:dyDescent="0.2">
      <c r="A35" s="380" t="s">
        <v>381</v>
      </c>
      <c r="B35" s="456" t="s">
        <v>382</v>
      </c>
      <c r="C35" s="117">
        <v>1600</v>
      </c>
      <c r="D35" s="118" t="s">
        <v>128</v>
      </c>
      <c r="E35" s="119" t="s">
        <v>3</v>
      </c>
      <c r="F35" s="120">
        <v>9</v>
      </c>
      <c r="G35" s="243"/>
      <c r="H35" s="247" t="s">
        <v>242</v>
      </c>
      <c r="I35" s="248" t="s">
        <v>240</v>
      </c>
      <c r="J35" s="538">
        <v>31.476244343891402</v>
      </c>
      <c r="K35" s="243"/>
      <c r="L35" s="244"/>
      <c r="M35" s="245"/>
      <c r="N35" s="542"/>
      <c r="O35" s="243"/>
      <c r="P35" s="246"/>
      <c r="Q35" s="246"/>
      <c r="R35" s="392"/>
      <c r="S35" s="543"/>
      <c r="T35" s="543"/>
      <c r="U35" s="243"/>
      <c r="V35" s="325">
        <f t="shared" si="0"/>
        <v>31.476244343891402</v>
      </c>
      <c r="W35" s="116">
        <v>1</v>
      </c>
    </row>
    <row r="36" spans="1:23" x14ac:dyDescent="0.2">
      <c r="A36" s="380" t="s">
        <v>353</v>
      </c>
      <c r="B36" s="456" t="s">
        <v>383</v>
      </c>
      <c r="C36" s="117">
        <v>1700</v>
      </c>
      <c r="D36" s="118" t="s">
        <v>127</v>
      </c>
      <c r="E36" s="119" t="s">
        <v>3</v>
      </c>
      <c r="F36" s="120">
        <v>9</v>
      </c>
      <c r="G36" s="243"/>
      <c r="H36" s="247" t="s">
        <v>242</v>
      </c>
      <c r="I36" s="248" t="s">
        <v>240</v>
      </c>
      <c r="J36" s="538">
        <v>10.438897652407906</v>
      </c>
      <c r="K36" s="243"/>
      <c r="L36" s="244"/>
      <c r="M36" s="245"/>
      <c r="N36" s="542"/>
      <c r="O36" s="243"/>
      <c r="P36" s="246"/>
      <c r="Q36" s="246"/>
      <c r="R36" s="392"/>
      <c r="S36" s="543"/>
      <c r="T36" s="543"/>
      <c r="U36" s="243"/>
      <c r="V36" s="325">
        <f t="shared" si="0"/>
        <v>10.438897652407906</v>
      </c>
      <c r="W36" s="116">
        <v>1</v>
      </c>
    </row>
    <row r="37" spans="1:23" x14ac:dyDescent="0.2">
      <c r="A37" s="380" t="s">
        <v>384</v>
      </c>
      <c r="B37" s="456" t="s">
        <v>385</v>
      </c>
      <c r="C37" s="117">
        <v>1720</v>
      </c>
      <c r="D37" s="118" t="s">
        <v>126</v>
      </c>
      <c r="E37" s="119" t="s">
        <v>6</v>
      </c>
      <c r="F37" s="120">
        <v>4</v>
      </c>
      <c r="G37" s="243"/>
      <c r="H37" s="247" t="s">
        <v>242</v>
      </c>
      <c r="I37" s="248" t="s">
        <v>240</v>
      </c>
      <c r="J37" s="538">
        <v>16.107871181379398</v>
      </c>
      <c r="K37" s="243"/>
      <c r="L37" s="244" t="s">
        <v>242</v>
      </c>
      <c r="M37" s="245" t="s">
        <v>292</v>
      </c>
      <c r="N37" s="542">
        <v>4.737935265464813</v>
      </c>
      <c r="O37" s="243"/>
      <c r="P37" s="246"/>
      <c r="Q37" s="246"/>
      <c r="R37" s="392"/>
      <c r="S37" s="543"/>
      <c r="T37" s="543"/>
      <c r="U37" s="243"/>
      <c r="V37" s="325">
        <f t="shared" ref="V37:V68" si="1">J37+N37+S37+T37</f>
        <v>20.845806446844211</v>
      </c>
      <c r="W37" s="116">
        <v>2</v>
      </c>
    </row>
    <row r="38" spans="1:23" x14ac:dyDescent="0.2">
      <c r="A38" s="380" t="s">
        <v>349</v>
      </c>
      <c r="B38" s="456" t="s">
        <v>386</v>
      </c>
      <c r="C38" s="117">
        <v>1730</v>
      </c>
      <c r="D38" s="118" t="s">
        <v>125</v>
      </c>
      <c r="E38" s="119" t="s">
        <v>11</v>
      </c>
      <c r="F38" s="120">
        <v>4</v>
      </c>
      <c r="G38" s="243"/>
      <c r="H38" s="247" t="s">
        <v>242</v>
      </c>
      <c r="I38" s="248" t="s">
        <v>511</v>
      </c>
      <c r="J38" s="538">
        <v>6.6618335010513938</v>
      </c>
      <c r="K38" s="243"/>
      <c r="L38" s="244" t="s">
        <v>293</v>
      </c>
      <c r="M38" s="245" t="s">
        <v>292</v>
      </c>
      <c r="N38" s="542">
        <v>5.6392943578201704</v>
      </c>
      <c r="O38" s="243"/>
      <c r="P38" s="246" t="s">
        <v>290</v>
      </c>
      <c r="Q38" s="246" t="s">
        <v>240</v>
      </c>
      <c r="R38" s="392" t="s">
        <v>269</v>
      </c>
      <c r="S38" s="543"/>
      <c r="T38" s="543">
        <v>8.2304437452533357</v>
      </c>
      <c r="U38" s="243"/>
      <c r="V38" s="325">
        <f t="shared" si="1"/>
        <v>20.531571604124899</v>
      </c>
      <c r="W38" s="116">
        <v>4</v>
      </c>
    </row>
    <row r="39" spans="1:23" x14ac:dyDescent="0.2">
      <c r="A39" s="380" t="s">
        <v>353</v>
      </c>
      <c r="B39" s="456" t="s">
        <v>387</v>
      </c>
      <c r="C39" s="117">
        <v>1750</v>
      </c>
      <c r="D39" s="118" t="s">
        <v>124</v>
      </c>
      <c r="E39" s="119" t="s">
        <v>3</v>
      </c>
      <c r="F39" s="120">
        <v>10</v>
      </c>
      <c r="G39" s="243"/>
      <c r="H39" s="247" t="s">
        <v>242</v>
      </c>
      <c r="I39" s="248" t="s">
        <v>240</v>
      </c>
      <c r="J39" s="538">
        <v>10.308876698666001</v>
      </c>
      <c r="K39" s="243"/>
      <c r="L39" s="244"/>
      <c r="M39" s="245"/>
      <c r="N39" s="542"/>
      <c r="O39" s="243"/>
      <c r="P39" s="246"/>
      <c r="Q39" s="246"/>
      <c r="R39" s="392"/>
      <c r="S39" s="543"/>
      <c r="T39" s="543"/>
      <c r="U39" s="243"/>
      <c r="V39" s="325">
        <f t="shared" si="1"/>
        <v>10.308876698666001</v>
      </c>
      <c r="W39" s="116">
        <v>1</v>
      </c>
    </row>
    <row r="40" spans="1:23" x14ac:dyDescent="0.2">
      <c r="A40" s="380" t="s">
        <v>358</v>
      </c>
      <c r="B40" s="456" t="s">
        <v>388</v>
      </c>
      <c r="C40" s="117">
        <v>1800</v>
      </c>
      <c r="D40" s="118" t="s">
        <v>123</v>
      </c>
      <c r="E40" s="119" t="s">
        <v>11</v>
      </c>
      <c r="F40" s="120">
        <v>4</v>
      </c>
      <c r="G40" s="243"/>
      <c r="H40" s="247" t="s">
        <v>242</v>
      </c>
      <c r="I40" s="248" t="s">
        <v>511</v>
      </c>
      <c r="J40" s="538">
        <v>7.775303077735586</v>
      </c>
      <c r="K40" s="243"/>
      <c r="L40" s="244" t="s">
        <v>242</v>
      </c>
      <c r="M40" s="245" t="s">
        <v>292</v>
      </c>
      <c r="N40" s="542">
        <v>5.3383144296057772</v>
      </c>
      <c r="O40" s="243"/>
      <c r="P40" s="246" t="s">
        <v>290</v>
      </c>
      <c r="Q40" s="246" t="s">
        <v>240</v>
      </c>
      <c r="R40" s="392" t="s">
        <v>269</v>
      </c>
      <c r="S40" s="543"/>
      <c r="T40" s="543">
        <v>7.2291946610422775</v>
      </c>
      <c r="U40" s="243"/>
      <c r="V40" s="325">
        <f t="shared" si="1"/>
        <v>20.342812168383642</v>
      </c>
      <c r="W40" s="116">
        <v>4</v>
      </c>
    </row>
    <row r="41" spans="1:23" x14ac:dyDescent="0.2">
      <c r="A41" s="380" t="s">
        <v>341</v>
      </c>
      <c r="B41" s="456" t="s">
        <v>389</v>
      </c>
      <c r="C41" s="117">
        <v>1860</v>
      </c>
      <c r="D41" s="118" t="s">
        <v>122</v>
      </c>
      <c r="E41" s="119" t="s">
        <v>3</v>
      </c>
      <c r="F41" s="120">
        <v>8</v>
      </c>
      <c r="G41" s="243"/>
      <c r="H41" s="247"/>
      <c r="I41" s="248"/>
      <c r="J41" s="538"/>
      <c r="K41" s="243"/>
      <c r="L41" s="244"/>
      <c r="M41" s="245"/>
      <c r="N41" s="542"/>
      <c r="O41" s="243"/>
      <c r="P41" s="246"/>
      <c r="Q41" s="246"/>
      <c r="R41" s="392"/>
      <c r="S41" s="543"/>
      <c r="T41" s="543"/>
      <c r="U41" s="243"/>
      <c r="V41" s="325">
        <f t="shared" si="1"/>
        <v>0</v>
      </c>
      <c r="W41" s="116">
        <v>0</v>
      </c>
    </row>
    <row r="42" spans="1:23" x14ac:dyDescent="0.2">
      <c r="A42" s="380" t="s">
        <v>362</v>
      </c>
      <c r="B42" s="456" t="s">
        <v>390</v>
      </c>
      <c r="C42" s="117">
        <v>2000</v>
      </c>
      <c r="D42" s="118" t="s">
        <v>121</v>
      </c>
      <c r="E42" s="119" t="s">
        <v>3</v>
      </c>
      <c r="F42" s="120">
        <v>9</v>
      </c>
      <c r="G42" s="243"/>
      <c r="H42" s="247" t="s">
        <v>238</v>
      </c>
      <c r="I42" s="248" t="s">
        <v>240</v>
      </c>
      <c r="J42" s="538">
        <v>8.253549026081215</v>
      </c>
      <c r="K42" s="243"/>
      <c r="L42" s="244" t="s">
        <v>242</v>
      </c>
      <c r="M42" s="245" t="s">
        <v>292</v>
      </c>
      <c r="N42" s="542">
        <v>3.0713768989631061</v>
      </c>
      <c r="O42" s="243"/>
      <c r="P42" s="246" t="s">
        <v>290</v>
      </c>
      <c r="Q42" s="246" t="s">
        <v>511</v>
      </c>
      <c r="R42" s="392" t="s">
        <v>269</v>
      </c>
      <c r="S42" s="543"/>
      <c r="T42" s="543">
        <v>3.051438535309503</v>
      </c>
      <c r="U42" s="243"/>
      <c r="V42" s="325">
        <f t="shared" si="1"/>
        <v>14.376364460353823</v>
      </c>
      <c r="W42" s="116">
        <v>4</v>
      </c>
    </row>
    <row r="43" spans="1:23" x14ac:dyDescent="0.2">
      <c r="A43" s="380" t="s">
        <v>356</v>
      </c>
      <c r="B43" s="456" t="s">
        <v>368</v>
      </c>
      <c r="C43" s="117">
        <v>2060</v>
      </c>
      <c r="D43" s="118" t="s">
        <v>120</v>
      </c>
      <c r="E43" s="119" t="s">
        <v>3</v>
      </c>
      <c r="F43" s="120">
        <v>10</v>
      </c>
      <c r="G43" s="243"/>
      <c r="H43" s="247" t="s">
        <v>241</v>
      </c>
      <c r="I43" s="248" t="s">
        <v>240</v>
      </c>
      <c r="J43" s="538">
        <v>7.6747002997002998</v>
      </c>
      <c r="K43" s="243"/>
      <c r="L43" s="244" t="s">
        <v>238</v>
      </c>
      <c r="M43" s="245" t="s">
        <v>292</v>
      </c>
      <c r="N43" s="542">
        <v>4.557942057942058</v>
      </c>
      <c r="O43" s="243"/>
      <c r="P43" s="246" t="s">
        <v>290</v>
      </c>
      <c r="Q43" s="246" t="s">
        <v>511</v>
      </c>
      <c r="R43" s="392" t="s">
        <v>269</v>
      </c>
      <c r="S43" s="543"/>
      <c r="T43" s="543">
        <v>4.9515356438433367</v>
      </c>
      <c r="U43" s="243"/>
      <c r="V43" s="325">
        <f t="shared" si="1"/>
        <v>17.184178001485694</v>
      </c>
      <c r="W43" s="116">
        <v>4</v>
      </c>
    </row>
    <row r="44" spans="1:23" x14ac:dyDescent="0.2">
      <c r="A44" s="380" t="s">
        <v>353</v>
      </c>
      <c r="B44" s="456" t="s">
        <v>391</v>
      </c>
      <c r="C44" s="117">
        <v>2150</v>
      </c>
      <c r="D44" s="118" t="s">
        <v>119</v>
      </c>
      <c r="E44" s="119" t="s">
        <v>3</v>
      </c>
      <c r="F44" s="120">
        <v>9</v>
      </c>
      <c r="G44" s="243"/>
      <c r="H44" s="247" t="s">
        <v>242</v>
      </c>
      <c r="I44" s="248" t="s">
        <v>240</v>
      </c>
      <c r="J44" s="538">
        <v>26.821156528269498</v>
      </c>
      <c r="K44" s="243"/>
      <c r="L44" s="244"/>
      <c r="M44" s="245"/>
      <c r="N44" s="542"/>
      <c r="O44" s="243"/>
      <c r="P44" s="246"/>
      <c r="Q44" s="246"/>
      <c r="R44" s="392"/>
      <c r="S44" s="543"/>
      <c r="T44" s="543"/>
      <c r="U44" s="243"/>
      <c r="V44" s="325">
        <f t="shared" si="1"/>
        <v>26.821156528269498</v>
      </c>
      <c r="W44" s="116">
        <v>1</v>
      </c>
    </row>
    <row r="45" spans="1:23" x14ac:dyDescent="0.2">
      <c r="A45" s="380" t="s">
        <v>362</v>
      </c>
      <c r="B45" s="456" t="s">
        <v>392</v>
      </c>
      <c r="C45" s="117">
        <v>2200</v>
      </c>
      <c r="D45" s="118" t="s">
        <v>118</v>
      </c>
      <c r="E45" s="119" t="s">
        <v>3</v>
      </c>
      <c r="F45" s="120">
        <v>10</v>
      </c>
      <c r="G45" s="243"/>
      <c r="H45" s="247" t="s">
        <v>238</v>
      </c>
      <c r="I45" s="248" t="s">
        <v>240</v>
      </c>
      <c r="J45" s="538">
        <v>9.6876389506447307</v>
      </c>
      <c r="K45" s="243"/>
      <c r="L45" s="244" t="s">
        <v>242</v>
      </c>
      <c r="M45" s="245" t="s">
        <v>292</v>
      </c>
      <c r="N45" s="542">
        <v>3.6960871498443755</v>
      </c>
      <c r="O45" s="243"/>
      <c r="P45" s="246" t="s">
        <v>242</v>
      </c>
      <c r="Q45" s="246" t="s">
        <v>239</v>
      </c>
      <c r="R45" s="392"/>
      <c r="S45" s="543">
        <v>4.6520675855935973</v>
      </c>
      <c r="T45" s="543"/>
      <c r="U45" s="243"/>
      <c r="V45" s="325">
        <f t="shared" si="1"/>
        <v>18.035793686082705</v>
      </c>
      <c r="W45" s="116">
        <v>3</v>
      </c>
    </row>
    <row r="46" spans="1:23" x14ac:dyDescent="0.2">
      <c r="A46" s="380" t="s">
        <v>341</v>
      </c>
      <c r="B46" s="456" t="s">
        <v>393</v>
      </c>
      <c r="C46" s="117">
        <v>2310</v>
      </c>
      <c r="D46" s="118" t="s">
        <v>117</v>
      </c>
      <c r="E46" s="119" t="s">
        <v>3</v>
      </c>
      <c r="F46" s="120">
        <v>11</v>
      </c>
      <c r="G46" s="243"/>
      <c r="H46" s="247" t="s">
        <v>242</v>
      </c>
      <c r="I46" s="248" t="s">
        <v>511</v>
      </c>
      <c r="J46" s="538">
        <v>6.65356680295604</v>
      </c>
      <c r="K46" s="243"/>
      <c r="L46" s="244" t="s">
        <v>242</v>
      </c>
      <c r="M46" s="245" t="s">
        <v>292</v>
      </c>
      <c r="N46" s="542">
        <v>4.0124946034487134</v>
      </c>
      <c r="O46" s="243"/>
      <c r="P46" s="246" t="s">
        <v>290</v>
      </c>
      <c r="Q46" s="246" t="s">
        <v>240</v>
      </c>
      <c r="R46" s="392" t="s">
        <v>269</v>
      </c>
      <c r="S46" s="543"/>
      <c r="T46" s="543">
        <v>7.0757675800594253</v>
      </c>
      <c r="U46" s="243"/>
      <c r="V46" s="325">
        <f t="shared" si="1"/>
        <v>17.741828986464178</v>
      </c>
      <c r="W46" s="116">
        <v>4</v>
      </c>
    </row>
    <row r="47" spans="1:23" x14ac:dyDescent="0.2">
      <c r="A47" s="380" t="s">
        <v>353</v>
      </c>
      <c r="B47" s="456" t="s">
        <v>394</v>
      </c>
      <c r="C47" s="117">
        <v>2350</v>
      </c>
      <c r="D47" s="118" t="s">
        <v>116</v>
      </c>
      <c r="E47" s="119" t="s">
        <v>3</v>
      </c>
      <c r="F47" s="120">
        <v>11</v>
      </c>
      <c r="G47" s="243"/>
      <c r="H47" s="247" t="s">
        <v>242</v>
      </c>
      <c r="I47" s="248" t="s">
        <v>240</v>
      </c>
      <c r="J47" s="538">
        <v>11.156141837960019</v>
      </c>
      <c r="K47" s="243"/>
      <c r="L47" s="244" t="s">
        <v>242</v>
      </c>
      <c r="M47" s="245" t="s">
        <v>292</v>
      </c>
      <c r="N47" s="542">
        <v>4.6062271062271058</v>
      </c>
      <c r="O47" s="243"/>
      <c r="P47" s="246"/>
      <c r="Q47" s="246"/>
      <c r="R47" s="392"/>
      <c r="S47" s="543"/>
      <c r="T47" s="543"/>
      <c r="U47" s="243"/>
      <c r="V47" s="325">
        <f t="shared" si="1"/>
        <v>15.762368944187125</v>
      </c>
      <c r="W47" s="116">
        <v>2</v>
      </c>
    </row>
    <row r="48" spans="1:23" x14ac:dyDescent="0.2">
      <c r="A48" s="380" t="s">
        <v>341</v>
      </c>
      <c r="B48" s="456" t="s">
        <v>389</v>
      </c>
      <c r="C48" s="117">
        <v>2500</v>
      </c>
      <c r="D48" s="118" t="s">
        <v>115</v>
      </c>
      <c r="E48" s="119" t="s">
        <v>3</v>
      </c>
      <c r="F48" s="120">
        <v>4</v>
      </c>
      <c r="G48" s="243"/>
      <c r="H48" s="247" t="s">
        <v>242</v>
      </c>
      <c r="I48" s="248" t="s">
        <v>240</v>
      </c>
      <c r="J48" s="538">
        <v>15.607008195795986</v>
      </c>
      <c r="K48" s="243"/>
      <c r="L48" s="244"/>
      <c r="M48" s="245"/>
      <c r="N48" s="542"/>
      <c r="O48" s="243"/>
      <c r="P48" s="246"/>
      <c r="Q48" s="246"/>
      <c r="R48" s="392"/>
      <c r="S48" s="543"/>
      <c r="T48" s="543"/>
      <c r="U48" s="243"/>
      <c r="V48" s="325">
        <f t="shared" si="1"/>
        <v>15.607008195795986</v>
      </c>
      <c r="W48" s="116">
        <v>1</v>
      </c>
    </row>
    <row r="49" spans="1:23" x14ac:dyDescent="0.2">
      <c r="A49" s="380" t="s">
        <v>353</v>
      </c>
      <c r="B49" s="456" t="s">
        <v>395</v>
      </c>
      <c r="C49" s="117">
        <v>2600</v>
      </c>
      <c r="D49" s="118" t="s">
        <v>114</v>
      </c>
      <c r="E49" s="119" t="s">
        <v>3</v>
      </c>
      <c r="F49" s="120">
        <v>4</v>
      </c>
      <c r="G49" s="243"/>
      <c r="H49" s="247" t="s">
        <v>242</v>
      </c>
      <c r="I49" s="248" t="s">
        <v>240</v>
      </c>
      <c r="J49" s="538">
        <v>13.70872779267871</v>
      </c>
      <c r="K49" s="243"/>
      <c r="L49" s="244" t="s">
        <v>242</v>
      </c>
      <c r="M49" s="245" t="s">
        <v>292</v>
      </c>
      <c r="N49" s="542">
        <v>4.024419876078241</v>
      </c>
      <c r="O49" s="243"/>
      <c r="P49" s="246"/>
      <c r="Q49" s="246"/>
      <c r="R49" s="392"/>
      <c r="S49" s="543"/>
      <c r="T49" s="543"/>
      <c r="U49" s="243"/>
      <c r="V49" s="325">
        <f t="shared" si="1"/>
        <v>17.733147668756949</v>
      </c>
      <c r="W49" s="116">
        <v>2</v>
      </c>
    </row>
    <row r="50" spans="1:23" x14ac:dyDescent="0.2">
      <c r="A50" s="380" t="s">
        <v>384</v>
      </c>
      <c r="B50" s="456" t="s">
        <v>396</v>
      </c>
      <c r="C50" s="117">
        <v>2700</v>
      </c>
      <c r="D50" s="118" t="s">
        <v>113</v>
      </c>
      <c r="E50" s="119" t="s">
        <v>11</v>
      </c>
      <c r="F50" s="120">
        <v>10</v>
      </c>
      <c r="G50" s="243"/>
      <c r="H50" s="247" t="s">
        <v>242</v>
      </c>
      <c r="I50" s="248" t="s">
        <v>240</v>
      </c>
      <c r="J50" s="538">
        <v>6.7281288505544801</v>
      </c>
      <c r="K50" s="243"/>
      <c r="L50" s="244" t="s">
        <v>242</v>
      </c>
      <c r="M50" s="245" t="s">
        <v>292</v>
      </c>
      <c r="N50" s="542">
        <v>4.6113932190611351</v>
      </c>
      <c r="O50" s="243"/>
      <c r="P50" s="246"/>
      <c r="Q50" s="246"/>
      <c r="R50" s="392"/>
      <c r="S50" s="543"/>
      <c r="T50" s="543"/>
      <c r="U50" s="243"/>
      <c r="V50" s="325">
        <f t="shared" si="1"/>
        <v>11.339522069615615</v>
      </c>
      <c r="W50" s="116">
        <v>2</v>
      </c>
    </row>
    <row r="51" spans="1:23" x14ac:dyDescent="0.2">
      <c r="A51" s="380" t="s">
        <v>356</v>
      </c>
      <c r="B51" s="456" t="s">
        <v>397</v>
      </c>
      <c r="C51" s="117">
        <v>2750</v>
      </c>
      <c r="D51" s="118" t="s">
        <v>112</v>
      </c>
      <c r="E51" s="119" t="s">
        <v>3</v>
      </c>
      <c r="F51" s="120">
        <v>4</v>
      </c>
      <c r="G51" s="243"/>
      <c r="H51" s="247" t="s">
        <v>243</v>
      </c>
      <c r="I51" s="248" t="s">
        <v>240</v>
      </c>
      <c r="J51" s="538">
        <v>5.7111410052586526</v>
      </c>
      <c r="K51" s="243"/>
      <c r="L51" s="244" t="s">
        <v>242</v>
      </c>
      <c r="M51" s="245" t="s">
        <v>292</v>
      </c>
      <c r="N51" s="542">
        <v>4.2548888514533187</v>
      </c>
      <c r="O51" s="243"/>
      <c r="P51" s="246" t="s">
        <v>242</v>
      </c>
      <c r="Q51" s="246" t="s">
        <v>239</v>
      </c>
      <c r="R51" s="392"/>
      <c r="S51" s="543">
        <v>4.5001909490166128</v>
      </c>
      <c r="T51" s="543"/>
      <c r="U51" s="243"/>
      <c r="V51" s="325">
        <f t="shared" si="1"/>
        <v>14.466220805728584</v>
      </c>
      <c r="W51" s="116">
        <v>3</v>
      </c>
    </row>
    <row r="52" spans="1:23" x14ac:dyDescent="0.2">
      <c r="A52" s="380" t="s">
        <v>347</v>
      </c>
      <c r="B52" s="456" t="s">
        <v>398</v>
      </c>
      <c r="C52" s="117">
        <v>2850</v>
      </c>
      <c r="D52" s="118" t="s">
        <v>111</v>
      </c>
      <c r="E52" s="119" t="s">
        <v>8</v>
      </c>
      <c r="F52" s="120">
        <v>3</v>
      </c>
      <c r="G52" s="243"/>
      <c r="H52" s="247" t="s">
        <v>242</v>
      </c>
      <c r="I52" s="248" t="s">
        <v>240</v>
      </c>
      <c r="J52" s="538">
        <v>22.237834299463792</v>
      </c>
      <c r="K52" s="243"/>
      <c r="L52" s="244" t="s">
        <v>242</v>
      </c>
      <c r="M52" s="245" t="s">
        <v>292</v>
      </c>
      <c r="N52" s="542">
        <v>3.9794069740384939</v>
      </c>
      <c r="O52" s="243"/>
      <c r="P52" s="246"/>
      <c r="Q52" s="246"/>
      <c r="R52" s="392"/>
      <c r="S52" s="543"/>
      <c r="T52" s="543"/>
      <c r="U52" s="243"/>
      <c r="V52" s="325">
        <f t="shared" si="1"/>
        <v>26.217241273502285</v>
      </c>
      <c r="W52" s="116">
        <v>2</v>
      </c>
    </row>
    <row r="53" spans="1:23" x14ac:dyDescent="0.2">
      <c r="A53" s="380" t="s">
        <v>353</v>
      </c>
      <c r="B53" s="456" t="s">
        <v>399</v>
      </c>
      <c r="C53" s="117">
        <v>2900</v>
      </c>
      <c r="D53" s="118" t="s">
        <v>110</v>
      </c>
      <c r="E53" s="119" t="s">
        <v>3</v>
      </c>
      <c r="F53" s="120">
        <v>10</v>
      </c>
      <c r="G53" s="243"/>
      <c r="H53" s="247" t="s">
        <v>242</v>
      </c>
      <c r="I53" s="248" t="s">
        <v>240</v>
      </c>
      <c r="J53" s="538">
        <v>9.7990359705061785</v>
      </c>
      <c r="K53" s="243"/>
      <c r="L53" s="244" t="s">
        <v>242</v>
      </c>
      <c r="M53" s="245" t="s">
        <v>292</v>
      </c>
      <c r="N53" s="542">
        <v>3.569719327982452</v>
      </c>
      <c r="O53" s="243"/>
      <c r="P53" s="246" t="s">
        <v>290</v>
      </c>
      <c r="Q53" s="246" t="s">
        <v>240</v>
      </c>
      <c r="R53" s="392" t="s">
        <v>269</v>
      </c>
      <c r="S53" s="543"/>
      <c r="T53" s="543">
        <v>1.2889231781043686</v>
      </c>
      <c r="U53" s="243"/>
      <c r="V53" s="325">
        <f t="shared" si="1"/>
        <v>14.657678476592999</v>
      </c>
      <c r="W53" s="116">
        <v>4</v>
      </c>
    </row>
    <row r="54" spans="1:23" x14ac:dyDescent="0.2">
      <c r="A54" s="380" t="s">
        <v>353</v>
      </c>
      <c r="B54" s="456" t="s">
        <v>400</v>
      </c>
      <c r="C54" s="117">
        <v>2950</v>
      </c>
      <c r="D54" s="118" t="s">
        <v>109</v>
      </c>
      <c r="E54" s="119" t="s">
        <v>3</v>
      </c>
      <c r="F54" s="120">
        <v>9</v>
      </c>
      <c r="G54" s="243"/>
      <c r="H54" s="247" t="s">
        <v>242</v>
      </c>
      <c r="I54" s="248" t="s">
        <v>240</v>
      </c>
      <c r="J54" s="538">
        <v>15.446768060836501</v>
      </c>
      <c r="K54" s="243"/>
      <c r="L54" s="244" t="s">
        <v>242</v>
      </c>
      <c r="M54" s="245" t="s">
        <v>292</v>
      </c>
      <c r="N54" s="542">
        <v>9.5971044164960517</v>
      </c>
      <c r="O54" s="243"/>
      <c r="P54" s="246"/>
      <c r="Q54" s="246"/>
      <c r="R54" s="392"/>
      <c r="S54" s="543"/>
      <c r="T54" s="543"/>
      <c r="U54" s="243"/>
      <c r="V54" s="325">
        <f t="shared" si="1"/>
        <v>25.043872477332553</v>
      </c>
      <c r="W54" s="116">
        <v>2</v>
      </c>
    </row>
    <row r="55" spans="1:23" x14ac:dyDescent="0.2">
      <c r="A55" s="380" t="s">
        <v>343</v>
      </c>
      <c r="B55" s="456" t="s">
        <v>401</v>
      </c>
      <c r="C55" s="117">
        <v>3020</v>
      </c>
      <c r="D55" s="118" t="s">
        <v>108</v>
      </c>
      <c r="E55" s="119" t="s">
        <v>3</v>
      </c>
      <c r="F55" s="120">
        <v>6</v>
      </c>
      <c r="G55" s="243"/>
      <c r="H55" s="247" t="s">
        <v>238</v>
      </c>
      <c r="I55" s="248" t="s">
        <v>240</v>
      </c>
      <c r="J55" s="538">
        <v>7.8882380553911462</v>
      </c>
      <c r="K55" s="243"/>
      <c r="L55" s="244" t="s">
        <v>242</v>
      </c>
      <c r="M55" s="245" t="s">
        <v>292</v>
      </c>
      <c r="N55" s="542">
        <v>2.0096128334387817</v>
      </c>
      <c r="O55" s="243"/>
      <c r="P55" s="246"/>
      <c r="Q55" s="246"/>
      <c r="R55" s="392"/>
      <c r="S55" s="543"/>
      <c r="T55" s="543"/>
      <c r="U55" s="243"/>
      <c r="V55" s="325">
        <f t="shared" si="1"/>
        <v>9.8978508888299288</v>
      </c>
      <c r="W55" s="116">
        <v>2</v>
      </c>
    </row>
    <row r="56" spans="1:23" x14ac:dyDescent="0.2">
      <c r="A56" s="380" t="s">
        <v>358</v>
      </c>
      <c r="B56" s="456" t="s">
        <v>402</v>
      </c>
      <c r="C56" s="117">
        <v>3050</v>
      </c>
      <c r="D56" s="118" t="s">
        <v>107</v>
      </c>
      <c r="E56" s="119" t="s">
        <v>11</v>
      </c>
      <c r="F56" s="120">
        <v>9</v>
      </c>
      <c r="G56" s="243"/>
      <c r="H56" s="247" t="s">
        <v>242</v>
      </c>
      <c r="I56" s="248" t="s">
        <v>240</v>
      </c>
      <c r="J56" s="538">
        <v>17.416092382194076</v>
      </c>
      <c r="K56" s="243"/>
      <c r="L56" s="244" t="s">
        <v>242</v>
      </c>
      <c r="M56" s="245" t="s">
        <v>292</v>
      </c>
      <c r="N56" s="542">
        <v>4.8187744458930899</v>
      </c>
      <c r="O56" s="243"/>
      <c r="P56" s="246" t="s">
        <v>242</v>
      </c>
      <c r="Q56" s="246" t="s">
        <v>239</v>
      </c>
      <c r="R56" s="392"/>
      <c r="S56" s="543">
        <v>3.4878953533775867</v>
      </c>
      <c r="T56" s="543"/>
      <c r="U56" s="243"/>
      <c r="V56" s="325">
        <f t="shared" si="1"/>
        <v>25.722762181464752</v>
      </c>
      <c r="W56" s="116">
        <v>3</v>
      </c>
    </row>
    <row r="57" spans="1:23" x14ac:dyDescent="0.2">
      <c r="A57" s="459" t="s">
        <v>384</v>
      </c>
      <c r="B57" s="456" t="s">
        <v>403</v>
      </c>
      <c r="C57" s="117">
        <v>3100</v>
      </c>
      <c r="D57" s="118" t="s">
        <v>106</v>
      </c>
      <c r="E57" s="119" t="s">
        <v>6</v>
      </c>
      <c r="F57" s="120">
        <v>7</v>
      </c>
      <c r="G57" s="243"/>
      <c r="H57" s="247" t="s">
        <v>241</v>
      </c>
      <c r="I57" s="248" t="s">
        <v>240</v>
      </c>
      <c r="J57" s="538">
        <v>11.30852688532222</v>
      </c>
      <c r="K57" s="243"/>
      <c r="L57" s="244" t="s">
        <v>242</v>
      </c>
      <c r="M57" s="245" t="s">
        <v>292</v>
      </c>
      <c r="N57" s="542">
        <v>5.7014426754908136</v>
      </c>
      <c r="O57" s="243"/>
      <c r="P57" s="246" t="s">
        <v>242</v>
      </c>
      <c r="Q57" s="246" t="s">
        <v>239</v>
      </c>
      <c r="R57" s="392"/>
      <c r="S57" s="543">
        <v>6.1477027005697868</v>
      </c>
      <c r="T57" s="543"/>
      <c r="U57" s="243"/>
      <c r="V57" s="325">
        <f t="shared" si="1"/>
        <v>23.157672261382821</v>
      </c>
      <c r="W57" s="116">
        <v>3</v>
      </c>
    </row>
    <row r="58" spans="1:23" x14ac:dyDescent="0.2">
      <c r="A58" s="380" t="s">
        <v>356</v>
      </c>
      <c r="B58" s="456" t="s">
        <v>404</v>
      </c>
      <c r="C58" s="117">
        <v>3310</v>
      </c>
      <c r="D58" s="118" t="s">
        <v>105</v>
      </c>
      <c r="E58" s="119" t="s">
        <v>3</v>
      </c>
      <c r="F58" s="120">
        <v>4</v>
      </c>
      <c r="G58" s="243"/>
      <c r="H58" s="247" t="s">
        <v>238</v>
      </c>
      <c r="I58" s="248" t="s">
        <v>240</v>
      </c>
      <c r="J58" s="538">
        <v>8.9053115615615628</v>
      </c>
      <c r="K58" s="243"/>
      <c r="L58" s="244" t="s">
        <v>242</v>
      </c>
      <c r="M58" s="245" t="s">
        <v>292</v>
      </c>
      <c r="N58" s="542">
        <v>3.711921055671056</v>
      </c>
      <c r="O58" s="243"/>
      <c r="P58" s="246" t="s">
        <v>290</v>
      </c>
      <c r="Q58" s="246" t="s">
        <v>291</v>
      </c>
      <c r="R58" s="392" t="s">
        <v>269</v>
      </c>
      <c r="S58" s="543"/>
      <c r="T58" s="543">
        <v>4.9011839872937948</v>
      </c>
      <c r="U58" s="243"/>
      <c r="V58" s="325">
        <f t="shared" si="1"/>
        <v>17.518416604526415</v>
      </c>
      <c r="W58" s="116">
        <v>4</v>
      </c>
    </row>
    <row r="59" spans="1:23" x14ac:dyDescent="0.2">
      <c r="A59" s="380" t="s">
        <v>358</v>
      </c>
      <c r="B59" s="456" t="s">
        <v>402</v>
      </c>
      <c r="C59" s="117">
        <v>3350</v>
      </c>
      <c r="D59" s="118" t="s">
        <v>104</v>
      </c>
      <c r="E59" s="119" t="s">
        <v>11</v>
      </c>
      <c r="F59" s="120">
        <v>4</v>
      </c>
      <c r="G59" s="243"/>
      <c r="H59" s="247" t="s">
        <v>238</v>
      </c>
      <c r="I59" s="248" t="s">
        <v>240</v>
      </c>
      <c r="J59" s="538">
        <v>9.6229219206117804</v>
      </c>
      <c r="K59" s="243"/>
      <c r="L59" s="244" t="s">
        <v>242</v>
      </c>
      <c r="M59" s="245" t="s">
        <v>292</v>
      </c>
      <c r="N59" s="542">
        <v>4.5585165216216117</v>
      </c>
      <c r="O59" s="243"/>
      <c r="P59" s="246" t="s">
        <v>238</v>
      </c>
      <c r="Q59" s="246" t="s">
        <v>239</v>
      </c>
      <c r="R59" s="392"/>
      <c r="S59" s="543">
        <v>5.4544758886733256</v>
      </c>
      <c r="T59" s="543"/>
      <c r="U59" s="243"/>
      <c r="V59" s="325">
        <f t="shared" si="1"/>
        <v>19.635914330906719</v>
      </c>
      <c r="W59" s="116">
        <v>3</v>
      </c>
    </row>
    <row r="60" spans="1:23" x14ac:dyDescent="0.2">
      <c r="A60" s="382" t="s">
        <v>362</v>
      </c>
      <c r="B60" s="456" t="s">
        <v>405</v>
      </c>
      <c r="C60" s="117">
        <v>3370</v>
      </c>
      <c r="D60" s="118" t="s">
        <v>103</v>
      </c>
      <c r="E60" s="119" t="s">
        <v>3</v>
      </c>
      <c r="F60" s="120">
        <v>11</v>
      </c>
      <c r="G60" s="243"/>
      <c r="H60" s="247" t="s">
        <v>242</v>
      </c>
      <c r="I60" s="248" t="s">
        <v>240</v>
      </c>
      <c r="J60" s="538">
        <v>14.253171566653243</v>
      </c>
      <c r="K60" s="243"/>
      <c r="L60" s="244" t="s">
        <v>242</v>
      </c>
      <c r="M60" s="245" t="s">
        <v>292</v>
      </c>
      <c r="N60" s="542">
        <v>4.6951376382814507</v>
      </c>
      <c r="O60" s="243"/>
      <c r="P60" s="246"/>
      <c r="Q60" s="246"/>
      <c r="R60" s="392"/>
      <c r="S60" s="543"/>
      <c r="T60" s="543"/>
      <c r="U60" s="243"/>
      <c r="V60" s="325">
        <f t="shared" si="1"/>
        <v>18.948309204934695</v>
      </c>
      <c r="W60" s="116">
        <v>2</v>
      </c>
    </row>
    <row r="61" spans="1:23" x14ac:dyDescent="0.2">
      <c r="A61" s="380" t="s">
        <v>358</v>
      </c>
      <c r="B61" s="456" t="s">
        <v>402</v>
      </c>
      <c r="C61" s="117">
        <v>3400</v>
      </c>
      <c r="D61" s="118" t="s">
        <v>102</v>
      </c>
      <c r="E61" s="119" t="s">
        <v>11</v>
      </c>
      <c r="F61" s="120">
        <v>4</v>
      </c>
      <c r="G61" s="243"/>
      <c r="H61" s="247" t="s">
        <v>238</v>
      </c>
      <c r="I61" s="248" t="s">
        <v>240</v>
      </c>
      <c r="J61" s="538">
        <v>7.4668422503736593</v>
      </c>
      <c r="K61" s="243"/>
      <c r="L61" s="244" t="s">
        <v>242</v>
      </c>
      <c r="M61" s="245" t="s">
        <v>292</v>
      </c>
      <c r="N61" s="542">
        <v>4.5365170577394682</v>
      </c>
      <c r="O61" s="243"/>
      <c r="P61" s="246" t="s">
        <v>242</v>
      </c>
      <c r="Q61" s="246" t="s">
        <v>239</v>
      </c>
      <c r="R61" s="392"/>
      <c r="S61" s="543">
        <v>5.5906205498298371</v>
      </c>
      <c r="T61" s="543"/>
      <c r="U61" s="243"/>
      <c r="V61" s="325">
        <f t="shared" si="1"/>
        <v>17.593979857942966</v>
      </c>
      <c r="W61" s="116">
        <v>3</v>
      </c>
    </row>
    <row r="62" spans="1:23" x14ac:dyDescent="0.2">
      <c r="A62" s="380" t="s">
        <v>381</v>
      </c>
      <c r="B62" s="456" t="s">
        <v>406</v>
      </c>
      <c r="C62" s="117">
        <v>3450</v>
      </c>
      <c r="D62" s="118" t="s">
        <v>101</v>
      </c>
      <c r="E62" s="119" t="s">
        <v>3</v>
      </c>
      <c r="F62" s="120">
        <v>4</v>
      </c>
      <c r="G62" s="243"/>
      <c r="H62" s="247" t="s">
        <v>242</v>
      </c>
      <c r="I62" s="248" t="s">
        <v>240</v>
      </c>
      <c r="J62" s="538">
        <v>20.755302930492558</v>
      </c>
      <c r="K62" s="243"/>
      <c r="L62" s="244" t="s">
        <v>242</v>
      </c>
      <c r="M62" s="245" t="s">
        <v>292</v>
      </c>
      <c r="N62" s="542">
        <v>3.6955059137845296</v>
      </c>
      <c r="O62" s="243"/>
      <c r="P62" s="246"/>
      <c r="Q62" s="246"/>
      <c r="R62" s="392"/>
      <c r="S62" s="543"/>
      <c r="T62" s="543"/>
      <c r="U62" s="243"/>
      <c r="V62" s="325">
        <f t="shared" si="1"/>
        <v>24.450808844277088</v>
      </c>
      <c r="W62" s="116">
        <v>2</v>
      </c>
    </row>
    <row r="63" spans="1:23" x14ac:dyDescent="0.2">
      <c r="A63" s="380" t="s">
        <v>362</v>
      </c>
      <c r="B63" s="456" t="s">
        <v>392</v>
      </c>
      <c r="C63" s="117">
        <v>3500</v>
      </c>
      <c r="D63" s="118" t="s">
        <v>100</v>
      </c>
      <c r="E63" s="119" t="s">
        <v>3</v>
      </c>
      <c r="F63" s="120">
        <v>9</v>
      </c>
      <c r="G63" s="243"/>
      <c r="H63" s="247" t="s">
        <v>241</v>
      </c>
      <c r="I63" s="248" t="s">
        <v>240</v>
      </c>
      <c r="J63" s="538">
        <v>9.253903990746096</v>
      </c>
      <c r="K63" s="243"/>
      <c r="L63" s="244" t="s">
        <v>242</v>
      </c>
      <c r="M63" s="245" t="s">
        <v>292</v>
      </c>
      <c r="N63" s="542">
        <v>1.6338924233661076</v>
      </c>
      <c r="O63" s="243"/>
      <c r="P63" s="246" t="s">
        <v>290</v>
      </c>
      <c r="Q63" s="246" t="s">
        <v>511</v>
      </c>
      <c r="R63" s="392" t="s">
        <v>269</v>
      </c>
      <c r="S63" s="543"/>
      <c r="T63" s="543">
        <v>3.5124692658939236</v>
      </c>
      <c r="U63" s="243"/>
      <c r="V63" s="325">
        <f t="shared" si="1"/>
        <v>14.400265680006127</v>
      </c>
      <c r="W63" s="116">
        <v>4</v>
      </c>
    </row>
    <row r="64" spans="1:23" x14ac:dyDescent="0.2">
      <c r="A64" s="380" t="s">
        <v>343</v>
      </c>
      <c r="B64" s="456" t="s">
        <v>407</v>
      </c>
      <c r="C64" s="117">
        <v>3550</v>
      </c>
      <c r="D64" s="118" t="s">
        <v>99</v>
      </c>
      <c r="E64" s="119" t="s">
        <v>3</v>
      </c>
      <c r="F64" s="120">
        <v>11</v>
      </c>
      <c r="G64" s="243"/>
      <c r="H64" s="247" t="s">
        <v>238</v>
      </c>
      <c r="I64" s="248" t="s">
        <v>240</v>
      </c>
      <c r="J64" s="538">
        <v>11.26037042427771</v>
      </c>
      <c r="K64" s="243"/>
      <c r="L64" s="244" t="s">
        <v>241</v>
      </c>
      <c r="M64" s="245" t="s">
        <v>240</v>
      </c>
      <c r="N64" s="542">
        <v>5.9129612109744567</v>
      </c>
      <c r="O64" s="243"/>
      <c r="P64" s="246" t="s">
        <v>242</v>
      </c>
      <c r="Q64" s="246" t="s">
        <v>239</v>
      </c>
      <c r="R64" s="392"/>
      <c r="S64" s="543">
        <v>4.8797075916350163</v>
      </c>
      <c r="T64" s="543"/>
      <c r="U64" s="243"/>
      <c r="V64" s="325">
        <f t="shared" si="1"/>
        <v>22.053039226887186</v>
      </c>
      <c r="W64" s="116">
        <v>3</v>
      </c>
    </row>
    <row r="65" spans="1:23" x14ac:dyDescent="0.2">
      <c r="A65" s="380" t="s">
        <v>343</v>
      </c>
      <c r="B65" s="456" t="s">
        <v>344</v>
      </c>
      <c r="C65" s="117">
        <v>3650</v>
      </c>
      <c r="D65" s="118" t="s">
        <v>98</v>
      </c>
      <c r="E65" s="119" t="s">
        <v>3</v>
      </c>
      <c r="F65" s="120">
        <v>9</v>
      </c>
      <c r="G65" s="243"/>
      <c r="H65" s="247" t="s">
        <v>238</v>
      </c>
      <c r="I65" s="248" t="s">
        <v>240</v>
      </c>
      <c r="J65" s="538">
        <v>10.758639472250803</v>
      </c>
      <c r="K65" s="243"/>
      <c r="L65" s="244" t="s">
        <v>246</v>
      </c>
      <c r="M65" s="245" t="s">
        <v>240</v>
      </c>
      <c r="N65" s="542">
        <v>4.4770925376747561</v>
      </c>
      <c r="O65" s="243"/>
      <c r="P65" s="246"/>
      <c r="Q65" s="246"/>
      <c r="R65" s="392"/>
      <c r="S65" s="543"/>
      <c r="T65" s="543"/>
      <c r="U65" s="243"/>
      <c r="V65" s="325">
        <f t="shared" si="1"/>
        <v>15.23573200992556</v>
      </c>
      <c r="W65" s="116">
        <v>2</v>
      </c>
    </row>
    <row r="66" spans="1:23" x14ac:dyDescent="0.2">
      <c r="A66" s="380" t="s">
        <v>343</v>
      </c>
      <c r="B66" s="456" t="s">
        <v>408</v>
      </c>
      <c r="C66" s="117">
        <v>3660</v>
      </c>
      <c r="D66" s="118" t="s">
        <v>97</v>
      </c>
      <c r="E66" s="119" t="s">
        <v>3</v>
      </c>
      <c r="F66" s="120">
        <v>10</v>
      </c>
      <c r="G66" s="243"/>
      <c r="H66" s="247" t="s">
        <v>238</v>
      </c>
      <c r="I66" s="248" t="s">
        <v>240</v>
      </c>
      <c r="J66" s="538">
        <v>6.4126608575220736</v>
      </c>
      <c r="K66" s="243"/>
      <c r="L66" s="244" t="s">
        <v>293</v>
      </c>
      <c r="M66" s="245" t="s">
        <v>292</v>
      </c>
      <c r="N66" s="542">
        <v>3.674476311385539</v>
      </c>
      <c r="O66" s="243"/>
      <c r="P66" s="246" t="s">
        <v>290</v>
      </c>
      <c r="Q66" s="246" t="s">
        <v>511</v>
      </c>
      <c r="R66" s="392" t="s">
        <v>269</v>
      </c>
      <c r="S66" s="543"/>
      <c r="T66" s="543">
        <v>2.716544520745571</v>
      </c>
      <c r="U66" s="243"/>
      <c r="V66" s="325">
        <f t="shared" si="1"/>
        <v>12.803681689653185</v>
      </c>
      <c r="W66" s="116">
        <v>4</v>
      </c>
    </row>
    <row r="67" spans="1:23" x14ac:dyDescent="0.2">
      <c r="A67" s="380" t="s">
        <v>356</v>
      </c>
      <c r="B67" s="456" t="s">
        <v>369</v>
      </c>
      <c r="C67" s="117">
        <v>3700</v>
      </c>
      <c r="D67" s="118" t="s">
        <v>96</v>
      </c>
      <c r="E67" s="119" t="s">
        <v>3</v>
      </c>
      <c r="F67" s="120">
        <v>9</v>
      </c>
      <c r="G67" s="243"/>
      <c r="H67" s="247" t="s">
        <v>238</v>
      </c>
      <c r="I67" s="248" t="s">
        <v>240</v>
      </c>
      <c r="J67" s="538">
        <v>8.0001520218911519</v>
      </c>
      <c r="K67" s="243"/>
      <c r="L67" s="244" t="s">
        <v>242</v>
      </c>
      <c r="M67" s="245" t="s">
        <v>292</v>
      </c>
      <c r="N67" s="542">
        <v>4.3298486503354656</v>
      </c>
      <c r="O67" s="243"/>
      <c r="P67" s="246" t="s">
        <v>290</v>
      </c>
      <c r="Q67" s="246" t="s">
        <v>511</v>
      </c>
      <c r="R67" s="392" t="s">
        <v>269</v>
      </c>
      <c r="S67" s="543"/>
      <c r="T67" s="543">
        <v>3.7513820881377353</v>
      </c>
      <c r="U67" s="243"/>
      <c r="V67" s="325">
        <f t="shared" si="1"/>
        <v>16.081382760364352</v>
      </c>
      <c r="W67" s="116">
        <v>4</v>
      </c>
    </row>
    <row r="68" spans="1:23" x14ac:dyDescent="0.2">
      <c r="A68" s="380" t="s">
        <v>358</v>
      </c>
      <c r="B68" s="456" t="s">
        <v>409</v>
      </c>
      <c r="C68" s="117">
        <v>3750</v>
      </c>
      <c r="D68" s="118" t="s">
        <v>95</v>
      </c>
      <c r="E68" s="119" t="s">
        <v>11</v>
      </c>
      <c r="F68" s="120">
        <v>4</v>
      </c>
      <c r="G68" s="243"/>
      <c r="H68" s="247" t="s">
        <v>242</v>
      </c>
      <c r="I68" s="248" t="s">
        <v>511</v>
      </c>
      <c r="J68" s="538">
        <v>6.9133818529536759</v>
      </c>
      <c r="K68" s="243"/>
      <c r="L68" s="244" t="s">
        <v>242</v>
      </c>
      <c r="M68" s="245" t="s">
        <v>292</v>
      </c>
      <c r="N68" s="542">
        <v>5.8238969152674738</v>
      </c>
      <c r="O68" s="243"/>
      <c r="P68" s="246" t="s">
        <v>290</v>
      </c>
      <c r="Q68" s="246" t="s">
        <v>240</v>
      </c>
      <c r="R68" s="392" t="s">
        <v>269</v>
      </c>
      <c r="S68" s="543"/>
      <c r="T68" s="543">
        <v>9.5373504976307881</v>
      </c>
      <c r="U68" s="243"/>
      <c r="V68" s="325">
        <f t="shared" si="1"/>
        <v>22.274629265851935</v>
      </c>
      <c r="W68" s="116">
        <v>4</v>
      </c>
    </row>
    <row r="69" spans="1:23" x14ac:dyDescent="0.2">
      <c r="A69" s="380" t="s">
        <v>347</v>
      </c>
      <c r="B69" s="456" t="s">
        <v>410</v>
      </c>
      <c r="C69" s="117">
        <v>3800</v>
      </c>
      <c r="D69" s="118" t="s">
        <v>94</v>
      </c>
      <c r="E69" s="119" t="s">
        <v>6</v>
      </c>
      <c r="F69" s="120">
        <v>6</v>
      </c>
      <c r="G69" s="243"/>
      <c r="H69" s="247" t="s">
        <v>242</v>
      </c>
      <c r="I69" s="248" t="s">
        <v>240</v>
      </c>
      <c r="J69" s="538">
        <v>14.64141233227404</v>
      </c>
      <c r="K69" s="243"/>
      <c r="L69" s="244" t="s">
        <v>242</v>
      </c>
      <c r="M69" s="245" t="s">
        <v>292</v>
      </c>
      <c r="N69" s="542">
        <v>5.2573030421537279</v>
      </c>
      <c r="O69" s="243"/>
      <c r="P69" s="246" t="s">
        <v>242</v>
      </c>
      <c r="Q69" s="246" t="s">
        <v>239</v>
      </c>
      <c r="R69" s="392"/>
      <c r="S69" s="543">
        <v>6.006153846153846</v>
      </c>
      <c r="T69" s="543"/>
      <c r="U69" s="243"/>
      <c r="V69" s="325">
        <f t="shared" ref="V69:V100" si="2">J69+N69+S69+T69</f>
        <v>25.904869220581613</v>
      </c>
      <c r="W69" s="116">
        <v>3</v>
      </c>
    </row>
    <row r="70" spans="1:23" x14ac:dyDescent="0.2">
      <c r="A70" s="380" t="s">
        <v>381</v>
      </c>
      <c r="B70" s="456" t="s">
        <v>411</v>
      </c>
      <c r="C70" s="117">
        <v>3850</v>
      </c>
      <c r="D70" s="118" t="s">
        <v>93</v>
      </c>
      <c r="E70" s="119" t="s">
        <v>3</v>
      </c>
      <c r="F70" s="120">
        <v>9</v>
      </c>
      <c r="G70" s="243"/>
      <c r="H70" s="247" t="s">
        <v>242</v>
      </c>
      <c r="I70" s="248" t="s">
        <v>240</v>
      </c>
      <c r="J70" s="538">
        <v>12.222946544980443</v>
      </c>
      <c r="K70" s="243"/>
      <c r="L70" s="244"/>
      <c r="M70" s="245"/>
      <c r="N70" s="542"/>
      <c r="O70" s="243"/>
      <c r="P70" s="246"/>
      <c r="Q70" s="246"/>
      <c r="R70" s="392"/>
      <c r="S70" s="543"/>
      <c r="T70" s="543"/>
      <c r="U70" s="243"/>
      <c r="V70" s="325">
        <f t="shared" si="2"/>
        <v>12.222946544980443</v>
      </c>
      <c r="W70" s="116">
        <v>1</v>
      </c>
    </row>
    <row r="71" spans="1:23" x14ac:dyDescent="0.2">
      <c r="A71" s="380" t="s">
        <v>347</v>
      </c>
      <c r="B71" s="456" t="s">
        <v>348</v>
      </c>
      <c r="C71" s="117">
        <v>3950</v>
      </c>
      <c r="D71" s="118" t="s">
        <v>92</v>
      </c>
      <c r="E71" s="119" t="s">
        <v>8</v>
      </c>
      <c r="F71" s="120">
        <v>3</v>
      </c>
      <c r="G71" s="243"/>
      <c r="H71" s="247" t="s">
        <v>242</v>
      </c>
      <c r="I71" s="248" t="s">
        <v>240</v>
      </c>
      <c r="J71" s="538">
        <v>16.638092989354167</v>
      </c>
      <c r="K71" s="243"/>
      <c r="L71" s="244" t="s">
        <v>242</v>
      </c>
      <c r="M71" s="245" t="s">
        <v>292</v>
      </c>
      <c r="N71" s="542">
        <v>3.8384543522672443</v>
      </c>
      <c r="O71" s="243"/>
      <c r="P71" s="246"/>
      <c r="Q71" s="246"/>
      <c r="R71" s="392"/>
      <c r="S71" s="543"/>
      <c r="T71" s="543"/>
      <c r="U71" s="243"/>
      <c r="V71" s="325">
        <f t="shared" si="2"/>
        <v>20.476547341621412</v>
      </c>
      <c r="W71" s="116">
        <v>2</v>
      </c>
    </row>
    <row r="72" spans="1:23" x14ac:dyDescent="0.2">
      <c r="A72" s="380" t="s">
        <v>412</v>
      </c>
      <c r="B72" s="456" t="s">
        <v>413</v>
      </c>
      <c r="C72" s="124">
        <v>4000</v>
      </c>
      <c r="D72" s="125" t="s">
        <v>91</v>
      </c>
      <c r="E72" s="119" t="s">
        <v>8</v>
      </c>
      <c r="F72" s="120">
        <v>7</v>
      </c>
      <c r="G72" s="243"/>
      <c r="H72" s="247" t="s">
        <v>238</v>
      </c>
      <c r="I72" s="248" t="s">
        <v>240</v>
      </c>
      <c r="J72" s="538">
        <v>11.256506651243493</v>
      </c>
      <c r="K72" s="243"/>
      <c r="L72" s="244" t="s">
        <v>242</v>
      </c>
      <c r="M72" s="245" t="s">
        <v>292</v>
      </c>
      <c r="N72" s="542">
        <v>5.1051392216805747</v>
      </c>
      <c r="O72" s="243"/>
      <c r="P72" s="246" t="s">
        <v>242</v>
      </c>
      <c r="Q72" s="246" t="s">
        <v>239</v>
      </c>
      <c r="R72" s="392"/>
      <c r="S72" s="543">
        <v>8.7303939878894212</v>
      </c>
      <c r="T72" s="543"/>
      <c r="U72" s="243"/>
      <c r="V72" s="325">
        <f t="shared" si="2"/>
        <v>25.09203986081349</v>
      </c>
      <c r="W72" s="116">
        <v>3</v>
      </c>
    </row>
    <row r="73" spans="1:23" x14ac:dyDescent="0.2">
      <c r="A73" s="380" t="s">
        <v>412</v>
      </c>
      <c r="B73" s="456" t="s">
        <v>414</v>
      </c>
      <c r="C73" s="117">
        <v>4100</v>
      </c>
      <c r="D73" s="118" t="s">
        <v>90</v>
      </c>
      <c r="E73" s="119" t="s">
        <v>8</v>
      </c>
      <c r="F73" s="120">
        <v>2</v>
      </c>
      <c r="G73" s="243"/>
      <c r="H73" s="247" t="s">
        <v>241</v>
      </c>
      <c r="I73" s="248" t="s">
        <v>240</v>
      </c>
      <c r="J73" s="538">
        <v>11.48070899343413</v>
      </c>
      <c r="K73" s="243"/>
      <c r="L73" s="244" t="s">
        <v>241</v>
      </c>
      <c r="M73" s="245" t="s">
        <v>240</v>
      </c>
      <c r="N73" s="542">
        <v>3.8442574473829696</v>
      </c>
      <c r="O73" s="243"/>
      <c r="P73" s="246" t="s">
        <v>242</v>
      </c>
      <c r="Q73" s="246" t="s">
        <v>239</v>
      </c>
      <c r="R73" s="392"/>
      <c r="S73" s="543">
        <v>4.7128185049093423</v>
      </c>
      <c r="T73" s="543"/>
      <c r="U73" s="243"/>
      <c r="V73" s="325">
        <f t="shared" si="2"/>
        <v>20.037784945726443</v>
      </c>
      <c r="W73" s="116">
        <v>3</v>
      </c>
    </row>
    <row r="74" spans="1:23" x14ac:dyDescent="0.2">
      <c r="A74" s="380" t="s">
        <v>345</v>
      </c>
      <c r="B74" s="456" t="s">
        <v>415</v>
      </c>
      <c r="C74" s="117">
        <v>4150</v>
      </c>
      <c r="D74" s="126" t="s">
        <v>89</v>
      </c>
      <c r="E74" s="119" t="s">
        <v>8</v>
      </c>
      <c r="F74" s="120">
        <v>3</v>
      </c>
      <c r="G74" s="243"/>
      <c r="H74" s="247" t="s">
        <v>241</v>
      </c>
      <c r="I74" s="248" t="s">
        <v>240</v>
      </c>
      <c r="J74" s="538">
        <v>12.591404268019698</v>
      </c>
      <c r="K74" s="243"/>
      <c r="L74" s="244" t="s">
        <v>242</v>
      </c>
      <c r="M74" s="245" t="s">
        <v>292</v>
      </c>
      <c r="N74" s="542">
        <v>5.160598835701407</v>
      </c>
      <c r="O74" s="243"/>
      <c r="P74" s="246" t="s">
        <v>242</v>
      </c>
      <c r="Q74" s="246" t="s">
        <v>239</v>
      </c>
      <c r="R74" s="392"/>
      <c r="S74" s="543">
        <v>5.9272628671174612</v>
      </c>
      <c r="T74" s="543"/>
      <c r="U74" s="243"/>
      <c r="V74" s="325">
        <f t="shared" si="2"/>
        <v>23.679265970838564</v>
      </c>
      <c r="W74" s="116">
        <v>3</v>
      </c>
    </row>
    <row r="75" spans="1:23" x14ac:dyDescent="0.2">
      <c r="A75" s="380" t="s">
        <v>343</v>
      </c>
      <c r="B75" s="456" t="s">
        <v>416</v>
      </c>
      <c r="C75" s="117">
        <v>4200</v>
      </c>
      <c r="D75" s="118" t="s">
        <v>88</v>
      </c>
      <c r="E75" s="119" t="s">
        <v>3</v>
      </c>
      <c r="F75" s="120">
        <v>11</v>
      </c>
      <c r="G75" s="243"/>
      <c r="H75" s="247" t="s">
        <v>242</v>
      </c>
      <c r="I75" s="248" t="s">
        <v>240</v>
      </c>
      <c r="J75" s="538">
        <v>14.792899408284025</v>
      </c>
      <c r="K75" s="243"/>
      <c r="L75" s="244" t="s">
        <v>242</v>
      </c>
      <c r="M75" s="245" t="s">
        <v>292</v>
      </c>
      <c r="N75" s="542">
        <v>11.834319526627219</v>
      </c>
      <c r="O75" s="243"/>
      <c r="P75" s="246"/>
      <c r="Q75" s="246"/>
      <c r="R75" s="392"/>
      <c r="S75" s="543"/>
      <c r="T75" s="543"/>
      <c r="U75" s="243"/>
      <c r="V75" s="325">
        <f t="shared" si="2"/>
        <v>26.627218934911244</v>
      </c>
      <c r="W75" s="116">
        <v>2</v>
      </c>
    </row>
    <row r="76" spans="1:23" x14ac:dyDescent="0.2">
      <c r="A76" s="380" t="s">
        <v>381</v>
      </c>
      <c r="B76" s="456" t="s">
        <v>417</v>
      </c>
      <c r="C76" s="117">
        <v>4250</v>
      </c>
      <c r="D76" s="118" t="s">
        <v>87</v>
      </c>
      <c r="E76" s="119" t="s">
        <v>3</v>
      </c>
      <c r="F76" s="120">
        <v>8</v>
      </c>
      <c r="G76" s="243"/>
      <c r="H76" s="247" t="s">
        <v>242</v>
      </c>
      <c r="I76" s="248" t="s">
        <v>240</v>
      </c>
      <c r="J76" s="538">
        <v>2.1894613924974458</v>
      </c>
      <c r="K76" s="243"/>
      <c r="L76" s="244"/>
      <c r="M76" s="245"/>
      <c r="N76" s="542"/>
      <c r="O76" s="243"/>
      <c r="P76" s="246"/>
      <c r="Q76" s="246"/>
      <c r="R76" s="392"/>
      <c r="S76" s="543"/>
      <c r="T76" s="543"/>
      <c r="U76" s="243"/>
      <c r="V76" s="325">
        <f t="shared" si="2"/>
        <v>2.1894613924974458</v>
      </c>
      <c r="W76" s="116">
        <v>1</v>
      </c>
    </row>
    <row r="77" spans="1:23" x14ac:dyDescent="0.2">
      <c r="A77" s="380" t="s">
        <v>362</v>
      </c>
      <c r="B77" s="456" t="s">
        <v>418</v>
      </c>
      <c r="C77" s="117">
        <v>4300</v>
      </c>
      <c r="D77" s="118" t="s">
        <v>86</v>
      </c>
      <c r="E77" s="119" t="s">
        <v>3</v>
      </c>
      <c r="F77" s="120">
        <v>10</v>
      </c>
      <c r="G77" s="243"/>
      <c r="H77" s="247" t="s">
        <v>241</v>
      </c>
      <c r="I77" s="248" t="s">
        <v>240</v>
      </c>
      <c r="J77" s="538">
        <v>9.3573287855668248</v>
      </c>
      <c r="K77" s="243"/>
      <c r="L77" s="244" t="s">
        <v>242</v>
      </c>
      <c r="M77" s="245" t="s">
        <v>292</v>
      </c>
      <c r="N77" s="542">
        <v>4.7011040301588727</v>
      </c>
      <c r="O77" s="243"/>
      <c r="P77" s="246"/>
      <c r="Q77" s="246"/>
      <c r="R77" s="392"/>
      <c r="S77" s="543"/>
      <c r="T77" s="543"/>
      <c r="U77" s="243"/>
      <c r="V77" s="325">
        <f t="shared" si="2"/>
        <v>14.058432815725698</v>
      </c>
      <c r="W77" s="116">
        <v>2</v>
      </c>
    </row>
    <row r="78" spans="1:23" x14ac:dyDescent="0.2">
      <c r="A78" s="380" t="s">
        <v>358</v>
      </c>
      <c r="B78" s="456" t="s">
        <v>419</v>
      </c>
      <c r="C78" s="117">
        <v>4350</v>
      </c>
      <c r="D78" s="118" t="s">
        <v>85</v>
      </c>
      <c r="E78" s="119" t="s">
        <v>11</v>
      </c>
      <c r="F78" s="120">
        <v>4</v>
      </c>
      <c r="G78" s="243"/>
      <c r="H78" s="247" t="s">
        <v>238</v>
      </c>
      <c r="I78" s="248" t="s">
        <v>240</v>
      </c>
      <c r="J78" s="538">
        <v>10.079508563208337</v>
      </c>
      <c r="K78" s="243"/>
      <c r="L78" s="244" t="s">
        <v>242</v>
      </c>
      <c r="M78" s="245" t="s">
        <v>292</v>
      </c>
      <c r="N78" s="542">
        <v>4.5818918234748125</v>
      </c>
      <c r="O78" s="243"/>
      <c r="P78" s="246" t="s">
        <v>290</v>
      </c>
      <c r="Q78" s="246" t="s">
        <v>511</v>
      </c>
      <c r="R78" s="392" t="s">
        <v>269</v>
      </c>
      <c r="S78" s="543"/>
      <c r="T78" s="543">
        <v>5.6199837094723462</v>
      </c>
      <c r="U78" s="243"/>
      <c r="V78" s="325">
        <f t="shared" si="2"/>
        <v>20.281384096155495</v>
      </c>
      <c r="W78" s="116">
        <v>4</v>
      </c>
    </row>
    <row r="79" spans="1:23" x14ac:dyDescent="0.2">
      <c r="A79" s="380" t="s">
        <v>420</v>
      </c>
      <c r="B79" s="456" t="s">
        <v>421</v>
      </c>
      <c r="C79" s="117">
        <v>4400</v>
      </c>
      <c r="D79" s="118" t="s">
        <v>84</v>
      </c>
      <c r="E79" s="119" t="s">
        <v>6</v>
      </c>
      <c r="F79" s="120">
        <v>4</v>
      </c>
      <c r="G79" s="243"/>
      <c r="H79" s="247" t="s">
        <v>238</v>
      </c>
      <c r="I79" s="248" t="s">
        <v>240</v>
      </c>
      <c r="J79" s="538">
        <v>7.6314012239657156</v>
      </c>
      <c r="K79" s="243"/>
      <c r="L79" s="244" t="s">
        <v>242</v>
      </c>
      <c r="M79" s="245" t="s">
        <v>292</v>
      </c>
      <c r="N79" s="542">
        <v>5.4336198702663037</v>
      </c>
      <c r="O79" s="243"/>
      <c r="P79" s="246" t="s">
        <v>242</v>
      </c>
      <c r="Q79" s="246" t="s">
        <v>239</v>
      </c>
      <c r="R79" s="399" t="s">
        <v>321</v>
      </c>
      <c r="S79" s="544">
        <v>8.2738058578731124</v>
      </c>
      <c r="T79" s="544"/>
      <c r="U79" s="243"/>
      <c r="V79" s="325">
        <f t="shared" si="2"/>
        <v>21.33882695210513</v>
      </c>
      <c r="W79" s="116">
        <v>3</v>
      </c>
    </row>
    <row r="80" spans="1:23" x14ac:dyDescent="0.2">
      <c r="A80" s="380" t="s">
        <v>345</v>
      </c>
      <c r="B80" s="456" t="s">
        <v>415</v>
      </c>
      <c r="C80" s="117">
        <v>4450</v>
      </c>
      <c r="D80" s="118" t="s">
        <v>83</v>
      </c>
      <c r="E80" s="119" t="s">
        <v>8</v>
      </c>
      <c r="F80" s="120">
        <v>2</v>
      </c>
      <c r="G80" s="243"/>
      <c r="H80" s="247" t="s">
        <v>241</v>
      </c>
      <c r="I80" s="248" t="s">
        <v>240</v>
      </c>
      <c r="J80" s="538">
        <v>9.6708732322912034</v>
      </c>
      <c r="K80" s="243"/>
      <c r="L80" s="244" t="s">
        <v>242</v>
      </c>
      <c r="M80" s="245" t="s">
        <v>292</v>
      </c>
      <c r="N80" s="542">
        <v>4.5915570175438596</v>
      </c>
      <c r="O80" s="243"/>
      <c r="P80" s="246" t="s">
        <v>242</v>
      </c>
      <c r="Q80" s="246" t="s">
        <v>239</v>
      </c>
      <c r="R80" s="392"/>
      <c r="S80" s="543">
        <v>4.1119463976214297</v>
      </c>
      <c r="T80" s="543"/>
      <c r="U80" s="243"/>
      <c r="V80" s="325">
        <f t="shared" si="2"/>
        <v>18.374376647456494</v>
      </c>
      <c r="W80" s="116">
        <v>3</v>
      </c>
    </row>
    <row r="81" spans="1:23" x14ac:dyDescent="0.2">
      <c r="A81" s="380" t="s">
        <v>412</v>
      </c>
      <c r="B81" s="456" t="s">
        <v>422</v>
      </c>
      <c r="C81" s="117">
        <v>4500</v>
      </c>
      <c r="D81" s="118" t="s">
        <v>82</v>
      </c>
      <c r="E81" s="119" t="s">
        <v>8</v>
      </c>
      <c r="F81" s="120">
        <v>3</v>
      </c>
      <c r="G81" s="243"/>
      <c r="H81" s="247" t="s">
        <v>241</v>
      </c>
      <c r="I81" s="248" t="s">
        <v>240</v>
      </c>
      <c r="J81" s="538">
        <v>10.188915043713321</v>
      </c>
      <c r="K81" s="243"/>
      <c r="L81" s="244" t="s">
        <v>242</v>
      </c>
      <c r="M81" s="245" t="s">
        <v>292</v>
      </c>
      <c r="N81" s="542">
        <v>5.7347585489287232</v>
      </c>
      <c r="O81" s="243"/>
      <c r="P81" s="246" t="s">
        <v>248</v>
      </c>
      <c r="Q81" s="246" t="s">
        <v>239</v>
      </c>
      <c r="R81" s="392"/>
      <c r="S81" s="543">
        <v>11.467520952984991</v>
      </c>
      <c r="T81" s="543"/>
      <c r="U81" s="243"/>
      <c r="V81" s="325">
        <f t="shared" si="2"/>
        <v>27.391194545627034</v>
      </c>
      <c r="W81" s="116">
        <v>3</v>
      </c>
    </row>
    <row r="82" spans="1:23" x14ac:dyDescent="0.2">
      <c r="A82" s="380" t="s">
        <v>349</v>
      </c>
      <c r="B82" s="456" t="s">
        <v>423</v>
      </c>
      <c r="C82" s="117">
        <v>4550</v>
      </c>
      <c r="D82" s="118" t="s">
        <v>81</v>
      </c>
      <c r="E82" s="119" t="s">
        <v>11</v>
      </c>
      <c r="F82" s="120">
        <v>10</v>
      </c>
      <c r="G82" s="243"/>
      <c r="H82" s="247" t="s">
        <v>244</v>
      </c>
      <c r="I82" s="248" t="s">
        <v>240</v>
      </c>
      <c r="J82" s="538">
        <v>10.012468827930176</v>
      </c>
      <c r="K82" s="243"/>
      <c r="L82" s="244" t="s">
        <v>294</v>
      </c>
      <c r="M82" s="245" t="s">
        <v>240</v>
      </c>
      <c r="N82" s="542">
        <v>7.1158641856896221</v>
      </c>
      <c r="O82" s="243"/>
      <c r="P82" s="246"/>
      <c r="Q82" s="246"/>
      <c r="R82" s="392"/>
      <c r="S82" s="543"/>
      <c r="T82" s="543"/>
      <c r="U82" s="243"/>
      <c r="V82" s="325">
        <f t="shared" si="2"/>
        <v>17.128333013619798</v>
      </c>
      <c r="W82" s="116">
        <v>2</v>
      </c>
    </row>
    <row r="83" spans="1:23" x14ac:dyDescent="0.2">
      <c r="A83" s="380" t="s">
        <v>353</v>
      </c>
      <c r="B83" s="456" t="s">
        <v>424</v>
      </c>
      <c r="C83" s="117">
        <v>4600</v>
      </c>
      <c r="D83" s="118" t="s">
        <v>80</v>
      </c>
      <c r="E83" s="119" t="s">
        <v>3</v>
      </c>
      <c r="F83" s="120">
        <v>10</v>
      </c>
      <c r="G83" s="243"/>
      <c r="H83" s="247" t="s">
        <v>242</v>
      </c>
      <c r="I83" s="248" t="s">
        <v>240</v>
      </c>
      <c r="J83" s="538">
        <v>19.359834796076406</v>
      </c>
      <c r="K83" s="243"/>
      <c r="L83" s="244"/>
      <c r="M83" s="245"/>
      <c r="N83" s="542"/>
      <c r="O83" s="243"/>
      <c r="P83" s="246" t="s">
        <v>242</v>
      </c>
      <c r="Q83" s="246" t="s">
        <v>239</v>
      </c>
      <c r="R83" s="392"/>
      <c r="S83" s="543">
        <v>3.9022486707965465</v>
      </c>
      <c r="T83" s="543"/>
      <c r="U83" s="243"/>
      <c r="V83" s="325">
        <f t="shared" si="2"/>
        <v>23.262083466872951</v>
      </c>
      <c r="W83" s="116">
        <v>2</v>
      </c>
    </row>
    <row r="84" spans="1:23" x14ac:dyDescent="0.2">
      <c r="A84" s="380" t="s">
        <v>384</v>
      </c>
      <c r="B84" s="456" t="s">
        <v>425</v>
      </c>
      <c r="C84" s="117">
        <v>4650</v>
      </c>
      <c r="D84" s="118" t="s">
        <v>79</v>
      </c>
      <c r="E84" s="119" t="s">
        <v>6</v>
      </c>
      <c r="F84" s="120">
        <v>5</v>
      </c>
      <c r="G84" s="243"/>
      <c r="H84" s="247" t="s">
        <v>242</v>
      </c>
      <c r="I84" s="248" t="s">
        <v>240</v>
      </c>
      <c r="J84" s="538">
        <v>13.612783195859533</v>
      </c>
      <c r="K84" s="243"/>
      <c r="L84" s="244" t="s">
        <v>242</v>
      </c>
      <c r="M84" s="245" t="s">
        <v>292</v>
      </c>
      <c r="N84" s="542">
        <v>5.018402772445496</v>
      </c>
      <c r="O84" s="243"/>
      <c r="P84" s="246" t="s">
        <v>242</v>
      </c>
      <c r="Q84" s="246" t="s">
        <v>239</v>
      </c>
      <c r="R84" s="392"/>
      <c r="S84" s="543">
        <v>5.6751693106254901</v>
      </c>
      <c r="T84" s="543"/>
      <c r="U84" s="243"/>
      <c r="V84" s="325">
        <f t="shared" si="2"/>
        <v>24.306355278930518</v>
      </c>
      <c r="W84" s="116">
        <v>3</v>
      </c>
    </row>
    <row r="85" spans="1:23" x14ac:dyDescent="0.2">
      <c r="A85" s="380" t="s">
        <v>412</v>
      </c>
      <c r="B85" s="456" t="s">
        <v>426</v>
      </c>
      <c r="C85" s="117">
        <v>4700</v>
      </c>
      <c r="D85" s="118" t="s">
        <v>78</v>
      </c>
      <c r="E85" s="119" t="s">
        <v>8</v>
      </c>
      <c r="F85" s="120">
        <v>2</v>
      </c>
      <c r="G85" s="243"/>
      <c r="H85" s="247" t="s">
        <v>243</v>
      </c>
      <c r="I85" s="248" t="s">
        <v>240</v>
      </c>
      <c r="J85" s="538">
        <v>8.02245936594786</v>
      </c>
      <c r="K85" s="243"/>
      <c r="L85" s="244" t="s">
        <v>248</v>
      </c>
      <c r="M85" s="245" t="s">
        <v>292</v>
      </c>
      <c r="N85" s="542">
        <v>7.7056344544576758</v>
      </c>
      <c r="O85" s="243"/>
      <c r="P85" s="246" t="s">
        <v>242</v>
      </c>
      <c r="Q85" s="246" t="s">
        <v>239</v>
      </c>
      <c r="R85" s="392"/>
      <c r="S85" s="543">
        <v>3.9854562278725458</v>
      </c>
      <c r="T85" s="543"/>
      <c r="U85" s="243"/>
      <c r="V85" s="325">
        <f t="shared" si="2"/>
        <v>19.713550048278083</v>
      </c>
      <c r="W85" s="116">
        <v>3</v>
      </c>
    </row>
    <row r="86" spans="1:23" x14ac:dyDescent="0.2">
      <c r="A86" s="380" t="s">
        <v>381</v>
      </c>
      <c r="B86" s="456" t="s">
        <v>427</v>
      </c>
      <c r="C86" s="117">
        <v>4750</v>
      </c>
      <c r="D86" s="118" t="s">
        <v>77</v>
      </c>
      <c r="E86" s="119" t="s">
        <v>3</v>
      </c>
      <c r="F86" s="120">
        <v>11</v>
      </c>
      <c r="G86" s="243"/>
      <c r="H86" s="247" t="s">
        <v>242</v>
      </c>
      <c r="I86" s="248" t="s">
        <v>240</v>
      </c>
      <c r="J86" s="538">
        <v>9.1901845101649702</v>
      </c>
      <c r="K86" s="243"/>
      <c r="L86" s="244" t="s">
        <v>241</v>
      </c>
      <c r="M86" s="245" t="s">
        <v>292</v>
      </c>
      <c r="N86" s="542">
        <v>3.448474602320756</v>
      </c>
      <c r="O86" s="243"/>
      <c r="P86" s="246"/>
      <c r="Q86" s="246"/>
      <c r="R86" s="392"/>
      <c r="S86" s="543"/>
      <c r="T86" s="543"/>
      <c r="U86" s="243"/>
      <c r="V86" s="325">
        <f t="shared" si="2"/>
        <v>12.638659112485726</v>
      </c>
      <c r="W86" s="116">
        <v>2</v>
      </c>
    </row>
    <row r="87" spans="1:23" x14ac:dyDescent="0.2">
      <c r="A87" s="380" t="s">
        <v>345</v>
      </c>
      <c r="B87" s="456" t="s">
        <v>346</v>
      </c>
      <c r="C87" s="117">
        <v>4800</v>
      </c>
      <c r="D87" s="118" t="s">
        <v>76</v>
      </c>
      <c r="E87" s="119" t="s">
        <v>8</v>
      </c>
      <c r="F87" s="120">
        <v>2</v>
      </c>
      <c r="G87" s="243"/>
      <c r="H87" s="247" t="s">
        <v>241</v>
      </c>
      <c r="I87" s="248" t="s">
        <v>240</v>
      </c>
      <c r="J87" s="538">
        <v>8.660940256154614</v>
      </c>
      <c r="K87" s="243"/>
      <c r="L87" s="244" t="s">
        <v>241</v>
      </c>
      <c r="M87" s="245" t="s">
        <v>240</v>
      </c>
      <c r="N87" s="542">
        <v>4.5793389063578491</v>
      </c>
      <c r="O87" s="243"/>
      <c r="P87" s="246" t="s">
        <v>241</v>
      </c>
      <c r="Q87" s="246" t="s">
        <v>239</v>
      </c>
      <c r="R87" s="392"/>
      <c r="S87" s="543">
        <v>1.4794079300559859</v>
      </c>
      <c r="T87" s="543"/>
      <c r="U87" s="243"/>
      <c r="V87" s="325">
        <f t="shared" si="2"/>
        <v>14.719687092568449</v>
      </c>
      <c r="W87" s="116">
        <v>3</v>
      </c>
    </row>
    <row r="88" spans="1:23" x14ac:dyDescent="0.2">
      <c r="A88" s="380" t="s">
        <v>349</v>
      </c>
      <c r="B88" s="456" t="s">
        <v>428</v>
      </c>
      <c r="C88" s="117">
        <v>4850</v>
      </c>
      <c r="D88" s="118" t="s">
        <v>75</v>
      </c>
      <c r="E88" s="119" t="s">
        <v>11</v>
      </c>
      <c r="F88" s="120">
        <v>4</v>
      </c>
      <c r="G88" s="243"/>
      <c r="H88" s="247" t="s">
        <v>238</v>
      </c>
      <c r="I88" s="248" t="s">
        <v>511</v>
      </c>
      <c r="J88" s="538">
        <v>6.8491528990845003</v>
      </c>
      <c r="K88" s="243"/>
      <c r="L88" s="244" t="s">
        <v>242</v>
      </c>
      <c r="M88" s="245" t="s">
        <v>292</v>
      </c>
      <c r="N88" s="542">
        <v>5.9981058613069553</v>
      </c>
      <c r="O88" s="243"/>
      <c r="P88" s="246" t="s">
        <v>290</v>
      </c>
      <c r="Q88" s="246" t="s">
        <v>240</v>
      </c>
      <c r="R88" s="392" t="s">
        <v>269</v>
      </c>
      <c r="S88" s="543"/>
      <c r="T88" s="543">
        <v>8.6855017410572959</v>
      </c>
      <c r="U88" s="243"/>
      <c r="V88" s="325">
        <f t="shared" si="2"/>
        <v>21.532760501448749</v>
      </c>
      <c r="W88" s="116">
        <v>4</v>
      </c>
    </row>
    <row r="89" spans="1:23" x14ac:dyDescent="0.2">
      <c r="A89" s="380" t="s">
        <v>353</v>
      </c>
      <c r="B89" s="456" t="s">
        <v>429</v>
      </c>
      <c r="C89" s="117">
        <v>4880</v>
      </c>
      <c r="D89" s="118" t="s">
        <v>74</v>
      </c>
      <c r="E89" s="119" t="s">
        <v>3</v>
      </c>
      <c r="F89" s="120">
        <v>4</v>
      </c>
      <c r="G89" s="243"/>
      <c r="H89" s="247" t="s">
        <v>242</v>
      </c>
      <c r="I89" s="248" t="s">
        <v>240</v>
      </c>
      <c r="J89" s="538">
        <v>12.470472531411712</v>
      </c>
      <c r="K89" s="243"/>
      <c r="L89" s="244" t="s">
        <v>242</v>
      </c>
      <c r="M89" s="245" t="s">
        <v>292</v>
      </c>
      <c r="N89" s="542">
        <v>3.2537661884059306</v>
      </c>
      <c r="O89" s="243"/>
      <c r="P89" s="246"/>
      <c r="Q89" s="246"/>
      <c r="R89" s="392"/>
      <c r="S89" s="543"/>
      <c r="T89" s="543"/>
      <c r="U89" s="243"/>
      <c r="V89" s="325">
        <f t="shared" si="2"/>
        <v>15.724238719817642</v>
      </c>
      <c r="W89" s="116">
        <v>2</v>
      </c>
    </row>
    <row r="90" spans="1:23" x14ac:dyDescent="0.2">
      <c r="A90" s="380" t="s">
        <v>347</v>
      </c>
      <c r="B90" s="456" t="s">
        <v>430</v>
      </c>
      <c r="C90" s="117">
        <v>4900</v>
      </c>
      <c r="D90" s="118" t="s">
        <v>73</v>
      </c>
      <c r="E90" s="119" t="s">
        <v>8</v>
      </c>
      <c r="F90" s="120">
        <v>7</v>
      </c>
      <c r="G90" s="243"/>
      <c r="H90" s="247" t="s">
        <v>238</v>
      </c>
      <c r="I90" s="248" t="s">
        <v>240</v>
      </c>
      <c r="J90" s="538">
        <v>14.606730428270676</v>
      </c>
      <c r="K90" s="243"/>
      <c r="L90" s="244" t="s">
        <v>242</v>
      </c>
      <c r="M90" s="245" t="s">
        <v>292</v>
      </c>
      <c r="N90" s="542">
        <v>5.3488830918298005</v>
      </c>
      <c r="O90" s="243"/>
      <c r="P90" s="246" t="s">
        <v>242</v>
      </c>
      <c r="Q90" s="246" t="s">
        <v>239</v>
      </c>
      <c r="R90" s="392"/>
      <c r="S90" s="543">
        <v>6.1246248463225896</v>
      </c>
      <c r="T90" s="543"/>
      <c r="U90" s="243"/>
      <c r="V90" s="325">
        <f t="shared" si="2"/>
        <v>26.080238366423067</v>
      </c>
      <c r="W90" s="116">
        <v>3</v>
      </c>
    </row>
    <row r="91" spans="1:23" x14ac:dyDescent="0.2">
      <c r="A91" s="380" t="s">
        <v>343</v>
      </c>
      <c r="B91" s="456" t="s">
        <v>431</v>
      </c>
      <c r="C91" s="117">
        <v>4920</v>
      </c>
      <c r="D91" s="118" t="s">
        <v>72</v>
      </c>
      <c r="E91" s="119" t="s">
        <v>3</v>
      </c>
      <c r="F91" s="120">
        <v>10</v>
      </c>
      <c r="G91" s="243"/>
      <c r="H91" s="247" t="s">
        <v>242</v>
      </c>
      <c r="I91" s="248" t="s">
        <v>240</v>
      </c>
      <c r="J91" s="538">
        <v>10.325107823333516</v>
      </c>
      <c r="K91" s="243"/>
      <c r="L91" s="244" t="s">
        <v>242</v>
      </c>
      <c r="M91" s="245" t="s">
        <v>292</v>
      </c>
      <c r="N91" s="542">
        <v>3.3667701174905789</v>
      </c>
      <c r="O91" s="243"/>
      <c r="P91" s="246"/>
      <c r="Q91" s="246"/>
      <c r="R91" s="392"/>
      <c r="S91" s="543"/>
      <c r="T91" s="543"/>
      <c r="U91" s="243"/>
      <c r="V91" s="325">
        <f t="shared" si="2"/>
        <v>13.691877940824096</v>
      </c>
      <c r="W91" s="116">
        <v>2</v>
      </c>
    </row>
    <row r="92" spans="1:23" x14ac:dyDescent="0.2">
      <c r="A92" s="380" t="s">
        <v>362</v>
      </c>
      <c r="B92" s="456" t="s">
        <v>432</v>
      </c>
      <c r="C92" s="117">
        <v>4950</v>
      </c>
      <c r="D92" s="118" t="s">
        <v>71</v>
      </c>
      <c r="E92" s="119" t="s">
        <v>3</v>
      </c>
      <c r="F92" s="120">
        <v>9</v>
      </c>
      <c r="G92" s="243"/>
      <c r="H92" s="247" t="s">
        <v>242</v>
      </c>
      <c r="I92" s="248" t="s">
        <v>240</v>
      </c>
      <c r="J92" s="538">
        <v>7.8807241746538867</v>
      </c>
      <c r="K92" s="243"/>
      <c r="L92" s="244" t="s">
        <v>242</v>
      </c>
      <c r="M92" s="245" t="s">
        <v>292</v>
      </c>
      <c r="N92" s="542">
        <v>4.2920045875317436</v>
      </c>
      <c r="O92" s="243"/>
      <c r="P92" s="246"/>
      <c r="Q92" s="246"/>
      <c r="R92" s="392"/>
      <c r="S92" s="543"/>
      <c r="T92" s="543"/>
      <c r="U92" s="243"/>
      <c r="V92" s="325">
        <f t="shared" si="2"/>
        <v>12.172728762185631</v>
      </c>
      <c r="W92" s="116">
        <v>2</v>
      </c>
    </row>
    <row r="93" spans="1:23" x14ac:dyDescent="0.2">
      <c r="A93" s="380" t="s">
        <v>384</v>
      </c>
      <c r="B93" s="456" t="s">
        <v>433</v>
      </c>
      <c r="C93" s="117">
        <v>5050</v>
      </c>
      <c r="D93" s="118" t="s">
        <v>70</v>
      </c>
      <c r="E93" s="119" t="s">
        <v>6</v>
      </c>
      <c r="F93" s="120">
        <v>4</v>
      </c>
      <c r="G93" s="243"/>
      <c r="H93" s="247" t="s">
        <v>242</v>
      </c>
      <c r="I93" s="248" t="s">
        <v>240</v>
      </c>
      <c r="J93" s="538">
        <v>16.80889744963125</v>
      </c>
      <c r="K93" s="243"/>
      <c r="L93" s="244" t="s">
        <v>242</v>
      </c>
      <c r="M93" s="245" t="s">
        <v>292</v>
      </c>
      <c r="N93" s="542">
        <v>4.4160020581425261</v>
      </c>
      <c r="O93" s="243"/>
      <c r="P93" s="246"/>
      <c r="Q93" s="246"/>
      <c r="R93" s="392"/>
      <c r="S93" s="543"/>
      <c r="T93" s="543"/>
      <c r="U93" s="243"/>
      <c r="V93" s="325">
        <f t="shared" si="2"/>
        <v>21.224899507773777</v>
      </c>
      <c r="W93" s="116">
        <v>2</v>
      </c>
    </row>
    <row r="94" spans="1:23" x14ac:dyDescent="0.2">
      <c r="A94" s="380"/>
      <c r="B94" s="456" t="s">
        <v>434</v>
      </c>
      <c r="C94" s="124">
        <v>5150</v>
      </c>
      <c r="D94" s="125" t="s">
        <v>69</v>
      </c>
      <c r="E94" s="119" t="s">
        <v>8</v>
      </c>
      <c r="F94" s="120">
        <v>2</v>
      </c>
      <c r="G94" s="243"/>
      <c r="H94" s="247" t="s">
        <v>243</v>
      </c>
      <c r="I94" s="248" t="s">
        <v>240</v>
      </c>
      <c r="J94" s="538">
        <v>8.3442411261249347</v>
      </c>
      <c r="K94" s="243"/>
      <c r="L94" s="244" t="s">
        <v>242</v>
      </c>
      <c r="M94" s="245" t="s">
        <v>292</v>
      </c>
      <c r="N94" s="542">
        <v>5.8447920247507739</v>
      </c>
      <c r="O94" s="243"/>
      <c r="P94" s="246" t="s">
        <v>242</v>
      </c>
      <c r="Q94" s="246" t="s">
        <v>247</v>
      </c>
      <c r="R94" s="392"/>
      <c r="S94" s="543">
        <v>4.0390198037256857</v>
      </c>
      <c r="T94" s="543"/>
      <c r="U94" s="243"/>
      <c r="V94" s="325">
        <f t="shared" si="2"/>
        <v>18.228052954601395</v>
      </c>
      <c r="W94" s="116">
        <v>3</v>
      </c>
    </row>
    <row r="95" spans="1:23" x14ac:dyDescent="0.2">
      <c r="A95" s="380" t="s">
        <v>345</v>
      </c>
      <c r="B95" s="456" t="s">
        <v>346</v>
      </c>
      <c r="C95" s="117">
        <v>5200</v>
      </c>
      <c r="D95" s="118" t="s">
        <v>68</v>
      </c>
      <c r="E95" s="119" t="s">
        <v>8</v>
      </c>
      <c r="F95" s="120">
        <v>3</v>
      </c>
      <c r="G95" s="243"/>
      <c r="H95" s="247" t="s">
        <v>238</v>
      </c>
      <c r="I95" s="248" t="s">
        <v>240</v>
      </c>
      <c r="J95" s="538">
        <v>10.550393431994223</v>
      </c>
      <c r="K95" s="243"/>
      <c r="L95" s="244" t="s">
        <v>242</v>
      </c>
      <c r="M95" s="245" t="s">
        <v>292</v>
      </c>
      <c r="N95" s="542">
        <v>4.6923684217049342</v>
      </c>
      <c r="O95" s="243"/>
      <c r="P95" s="246" t="s">
        <v>242</v>
      </c>
      <c r="Q95" s="246" t="s">
        <v>239</v>
      </c>
      <c r="R95" s="399" t="s">
        <v>320</v>
      </c>
      <c r="S95" s="544">
        <v>2.9358942359691147</v>
      </c>
      <c r="T95" s="544">
        <v>3.6004114755972108E-2</v>
      </c>
      <c r="U95" s="243"/>
      <c r="V95" s="325">
        <f t="shared" si="2"/>
        <v>18.214660204424245</v>
      </c>
      <c r="W95" s="116">
        <v>3</v>
      </c>
    </row>
    <row r="96" spans="1:23" x14ac:dyDescent="0.2">
      <c r="A96" s="380" t="s">
        <v>353</v>
      </c>
      <c r="B96" s="456" t="s">
        <v>435</v>
      </c>
      <c r="C96" s="117">
        <v>5270</v>
      </c>
      <c r="D96" s="118" t="s">
        <v>67</v>
      </c>
      <c r="E96" s="119" t="s">
        <v>3</v>
      </c>
      <c r="F96" s="120">
        <v>4</v>
      </c>
      <c r="G96" s="243"/>
      <c r="H96" s="247" t="s">
        <v>242</v>
      </c>
      <c r="I96" s="248" t="s">
        <v>240</v>
      </c>
      <c r="J96" s="538">
        <v>11.895931843702034</v>
      </c>
      <c r="K96" s="243"/>
      <c r="L96" s="244" t="s">
        <v>242</v>
      </c>
      <c r="M96" s="245" t="s">
        <v>240</v>
      </c>
      <c r="N96" s="542">
        <v>2.9325957288994653</v>
      </c>
      <c r="O96" s="243"/>
      <c r="P96" s="246"/>
      <c r="Q96" s="246"/>
      <c r="R96" s="392"/>
      <c r="S96" s="543"/>
      <c r="T96" s="543"/>
      <c r="U96" s="243"/>
      <c r="V96" s="325">
        <f t="shared" si="2"/>
        <v>14.828527572601498</v>
      </c>
      <c r="W96" s="116">
        <v>2</v>
      </c>
    </row>
    <row r="97" spans="1:23" x14ac:dyDescent="0.2">
      <c r="A97" s="380" t="s">
        <v>343</v>
      </c>
      <c r="B97" s="456" t="s">
        <v>436</v>
      </c>
      <c r="C97" s="117">
        <v>5300</v>
      </c>
      <c r="D97" s="118" t="s">
        <v>66</v>
      </c>
      <c r="E97" s="119" t="s">
        <v>3</v>
      </c>
      <c r="F97" s="120">
        <v>11</v>
      </c>
      <c r="G97" s="243"/>
      <c r="H97" s="247" t="s">
        <v>238</v>
      </c>
      <c r="I97" s="248" t="s">
        <v>240</v>
      </c>
      <c r="J97" s="538">
        <v>8.8023261871890384</v>
      </c>
      <c r="K97" s="243"/>
      <c r="L97" s="244" t="s">
        <v>242</v>
      </c>
      <c r="M97" s="245" t="s">
        <v>292</v>
      </c>
      <c r="N97" s="542">
        <v>3.4850969537949572</v>
      </c>
      <c r="O97" s="243"/>
      <c r="P97" s="246" t="s">
        <v>290</v>
      </c>
      <c r="Q97" s="246" t="s">
        <v>511</v>
      </c>
      <c r="R97" s="392" t="s">
        <v>269</v>
      </c>
      <c r="S97" s="543"/>
      <c r="T97" s="543">
        <v>2.7963286713286712</v>
      </c>
      <c r="U97" s="243"/>
      <c r="V97" s="325">
        <f t="shared" si="2"/>
        <v>15.083751812312668</v>
      </c>
      <c r="W97" s="116">
        <v>4</v>
      </c>
    </row>
    <row r="98" spans="1:23" x14ac:dyDescent="0.2">
      <c r="A98" s="380"/>
      <c r="B98" s="456" t="s">
        <v>437</v>
      </c>
      <c r="C98" s="117">
        <v>5350</v>
      </c>
      <c r="D98" s="118" t="s">
        <v>65</v>
      </c>
      <c r="E98" s="119" t="s">
        <v>8</v>
      </c>
      <c r="F98" s="120">
        <v>2</v>
      </c>
      <c r="G98" s="243"/>
      <c r="H98" s="247" t="s">
        <v>241</v>
      </c>
      <c r="I98" s="248" t="s">
        <v>240</v>
      </c>
      <c r="J98" s="538">
        <v>9.740358105856334</v>
      </c>
      <c r="K98" s="243"/>
      <c r="L98" s="244" t="s">
        <v>295</v>
      </c>
      <c r="M98" s="245" t="s">
        <v>292</v>
      </c>
      <c r="N98" s="542">
        <v>4.3975520344169414</v>
      </c>
      <c r="O98" s="243"/>
      <c r="P98" s="246" t="s">
        <v>242</v>
      </c>
      <c r="Q98" s="246" t="s">
        <v>247</v>
      </c>
      <c r="R98" s="392"/>
      <c r="S98" s="543">
        <v>2.0601690550489291</v>
      </c>
      <c r="T98" s="543"/>
      <c r="U98" s="243"/>
      <c r="V98" s="325">
        <f t="shared" si="2"/>
        <v>16.198079195322205</v>
      </c>
      <c r="W98" s="116">
        <v>3</v>
      </c>
    </row>
    <row r="99" spans="1:23" x14ac:dyDescent="0.2">
      <c r="A99" s="380" t="s">
        <v>341</v>
      </c>
      <c r="B99" s="456" t="s">
        <v>438</v>
      </c>
      <c r="C99" s="117">
        <v>5500</v>
      </c>
      <c r="D99" s="118" t="s">
        <v>64</v>
      </c>
      <c r="E99" s="119" t="s">
        <v>3</v>
      </c>
      <c r="F99" s="120">
        <v>10</v>
      </c>
      <c r="G99" s="249"/>
      <c r="H99" s="247" t="s">
        <v>238</v>
      </c>
      <c r="I99" s="248" t="s">
        <v>240</v>
      </c>
      <c r="J99" s="538">
        <v>12.578243816537261</v>
      </c>
      <c r="K99" s="249"/>
      <c r="L99" s="244" t="s">
        <v>242</v>
      </c>
      <c r="M99" s="245" t="s">
        <v>292</v>
      </c>
      <c r="N99" s="542">
        <v>5.0161423730622481</v>
      </c>
      <c r="O99" s="249"/>
      <c r="P99" s="246"/>
      <c r="Q99" s="246"/>
      <c r="R99" s="392"/>
      <c r="S99" s="543"/>
      <c r="T99" s="543"/>
      <c r="U99" s="249"/>
      <c r="V99" s="325">
        <f t="shared" si="2"/>
        <v>17.594386189599511</v>
      </c>
      <c r="W99" s="116">
        <v>2</v>
      </c>
    </row>
    <row r="100" spans="1:23" x14ac:dyDescent="0.2">
      <c r="A100" s="380" t="s">
        <v>381</v>
      </c>
      <c r="B100" s="456" t="s">
        <v>417</v>
      </c>
      <c r="C100" s="117">
        <v>5550</v>
      </c>
      <c r="D100" s="118" t="s">
        <v>63</v>
      </c>
      <c r="E100" s="119" t="s">
        <v>3</v>
      </c>
      <c r="F100" s="120">
        <v>9</v>
      </c>
      <c r="G100" s="243"/>
      <c r="H100" s="247" t="s">
        <v>242</v>
      </c>
      <c r="I100" s="248" t="s">
        <v>240</v>
      </c>
      <c r="J100" s="538">
        <v>16.489405556929675</v>
      </c>
      <c r="K100" s="243"/>
      <c r="L100" s="244" t="s">
        <v>242</v>
      </c>
      <c r="M100" s="245" t="s">
        <v>292</v>
      </c>
      <c r="N100" s="542">
        <v>3.5525045844995655</v>
      </c>
      <c r="O100" s="243"/>
      <c r="P100" s="246"/>
      <c r="Q100" s="246"/>
      <c r="R100" s="392"/>
      <c r="S100" s="543"/>
      <c r="T100" s="543"/>
      <c r="U100" s="243"/>
      <c r="V100" s="325">
        <f t="shared" si="2"/>
        <v>20.041910141429241</v>
      </c>
      <c r="W100" s="116">
        <v>2</v>
      </c>
    </row>
    <row r="101" spans="1:23" x14ac:dyDescent="0.2">
      <c r="A101" s="380" t="s">
        <v>384</v>
      </c>
      <c r="B101" s="456" t="s">
        <v>439</v>
      </c>
      <c r="C101" s="117">
        <v>5650</v>
      </c>
      <c r="D101" s="118" t="s">
        <v>62</v>
      </c>
      <c r="E101" s="119" t="s">
        <v>11</v>
      </c>
      <c r="F101" s="120">
        <v>11</v>
      </c>
      <c r="G101" s="243"/>
      <c r="H101" s="247" t="s">
        <v>238</v>
      </c>
      <c r="I101" s="248" t="s">
        <v>240</v>
      </c>
      <c r="J101" s="538">
        <v>10.447454483942511</v>
      </c>
      <c r="K101" s="243"/>
      <c r="L101" s="244" t="s">
        <v>242</v>
      </c>
      <c r="M101" s="245" t="s">
        <v>292</v>
      </c>
      <c r="N101" s="542">
        <v>6.3257136738139028</v>
      </c>
      <c r="O101" s="243"/>
      <c r="P101" s="246" t="s">
        <v>242</v>
      </c>
      <c r="Q101" s="246" t="s">
        <v>239</v>
      </c>
      <c r="R101" s="392"/>
      <c r="S101" s="543">
        <v>5.4290781053226755</v>
      </c>
      <c r="T101" s="543"/>
      <c r="U101" s="243"/>
      <c r="V101" s="325">
        <f t="shared" ref="V101:V132" si="3">J101+N101+S101+T101</f>
        <v>22.20224626307909</v>
      </c>
      <c r="W101" s="116">
        <v>3</v>
      </c>
    </row>
    <row r="102" spans="1:23" x14ac:dyDescent="0.2">
      <c r="A102" s="380" t="s">
        <v>358</v>
      </c>
      <c r="B102" s="456" t="s">
        <v>440</v>
      </c>
      <c r="C102" s="117">
        <v>5700</v>
      </c>
      <c r="D102" s="118" t="s">
        <v>61</v>
      </c>
      <c r="E102" s="119" t="s">
        <v>11</v>
      </c>
      <c r="F102" s="120">
        <v>11</v>
      </c>
      <c r="G102" s="243"/>
      <c r="H102" s="247" t="s">
        <v>242</v>
      </c>
      <c r="I102" s="248" t="s">
        <v>511</v>
      </c>
      <c r="J102" s="538">
        <v>7.3103506170075825</v>
      </c>
      <c r="K102" s="243"/>
      <c r="L102" s="244" t="s">
        <v>242</v>
      </c>
      <c r="M102" s="245" t="s">
        <v>292</v>
      </c>
      <c r="N102" s="542">
        <v>4.927199634365877</v>
      </c>
      <c r="O102" s="243"/>
      <c r="P102" s="246" t="s">
        <v>290</v>
      </c>
      <c r="Q102" s="246" t="s">
        <v>240</v>
      </c>
      <c r="R102" s="392" t="s">
        <v>269</v>
      </c>
      <c r="S102" s="543"/>
      <c r="T102" s="543">
        <v>6.8742946152913413</v>
      </c>
      <c r="U102" s="243"/>
      <c r="V102" s="325">
        <f t="shared" si="3"/>
        <v>19.1118448666648</v>
      </c>
      <c r="W102" s="116">
        <v>4</v>
      </c>
    </row>
    <row r="103" spans="1:23" x14ac:dyDescent="0.2">
      <c r="A103" s="380" t="s">
        <v>343</v>
      </c>
      <c r="B103" s="456" t="s">
        <v>441</v>
      </c>
      <c r="C103" s="117">
        <v>5750</v>
      </c>
      <c r="D103" s="118" t="s">
        <v>60</v>
      </c>
      <c r="E103" s="119" t="s">
        <v>3</v>
      </c>
      <c r="F103" s="120">
        <v>11</v>
      </c>
      <c r="G103" s="243"/>
      <c r="H103" s="247" t="s">
        <v>238</v>
      </c>
      <c r="I103" s="248" t="s">
        <v>240</v>
      </c>
      <c r="J103" s="538">
        <v>7.5302882355068537</v>
      </c>
      <c r="K103" s="243"/>
      <c r="L103" s="244" t="s">
        <v>242</v>
      </c>
      <c r="M103" s="245" t="s">
        <v>292</v>
      </c>
      <c r="N103" s="542">
        <v>2.7850511557408106</v>
      </c>
      <c r="O103" s="243"/>
      <c r="P103" s="246" t="s">
        <v>290</v>
      </c>
      <c r="Q103" s="246" t="s">
        <v>511</v>
      </c>
      <c r="R103" s="392" t="s">
        <v>269</v>
      </c>
      <c r="S103" s="543"/>
      <c r="T103" s="543">
        <v>2.705234034833091</v>
      </c>
      <c r="U103" s="243"/>
      <c r="V103" s="325">
        <f t="shared" si="3"/>
        <v>13.020573426080755</v>
      </c>
      <c r="W103" s="116">
        <v>4</v>
      </c>
    </row>
    <row r="104" spans="1:23" x14ac:dyDescent="0.2">
      <c r="A104" s="380" t="s">
        <v>381</v>
      </c>
      <c r="B104" s="456" t="s">
        <v>442</v>
      </c>
      <c r="C104" s="117">
        <v>5800</v>
      </c>
      <c r="D104" s="118" t="s">
        <v>59</v>
      </c>
      <c r="E104" s="119" t="s">
        <v>3</v>
      </c>
      <c r="F104" s="120">
        <v>10</v>
      </c>
      <c r="G104" s="243"/>
      <c r="H104" s="247" t="s">
        <v>242</v>
      </c>
      <c r="I104" s="248" t="s">
        <v>240</v>
      </c>
      <c r="J104" s="538">
        <v>7.3694553621560921</v>
      </c>
      <c r="K104" s="243"/>
      <c r="L104" s="244" t="s">
        <v>242</v>
      </c>
      <c r="M104" s="245" t="s">
        <v>292</v>
      </c>
      <c r="N104" s="542">
        <v>3.4039865244244805</v>
      </c>
      <c r="O104" s="243"/>
      <c r="P104" s="246"/>
      <c r="Q104" s="246"/>
      <c r="R104" s="392"/>
      <c r="S104" s="543"/>
      <c r="T104" s="543"/>
      <c r="U104" s="243"/>
      <c r="V104" s="325">
        <f t="shared" si="3"/>
        <v>10.773441886580573</v>
      </c>
      <c r="W104" s="116">
        <v>2</v>
      </c>
    </row>
    <row r="105" spans="1:23" x14ac:dyDescent="0.2">
      <c r="A105" s="380" t="s">
        <v>353</v>
      </c>
      <c r="B105" s="456" t="s">
        <v>443</v>
      </c>
      <c r="C105" s="117">
        <v>5850</v>
      </c>
      <c r="D105" s="118" t="s">
        <v>58</v>
      </c>
      <c r="E105" s="119" t="s">
        <v>3</v>
      </c>
      <c r="F105" s="120">
        <v>10</v>
      </c>
      <c r="G105" s="243"/>
      <c r="H105" s="247" t="s">
        <v>242</v>
      </c>
      <c r="I105" s="248" t="s">
        <v>240</v>
      </c>
      <c r="J105" s="538">
        <v>20.93551860270367</v>
      </c>
      <c r="K105" s="243"/>
      <c r="L105" s="244" t="s">
        <v>242</v>
      </c>
      <c r="M105" s="245" t="s">
        <v>292</v>
      </c>
      <c r="N105" s="542">
        <v>5.3335725964030782</v>
      </c>
      <c r="O105" s="243"/>
      <c r="P105" s="246"/>
      <c r="Q105" s="246"/>
      <c r="R105" s="392"/>
      <c r="S105" s="543"/>
      <c r="T105" s="543"/>
      <c r="U105" s="243"/>
      <c r="V105" s="325">
        <f t="shared" si="3"/>
        <v>26.269091199106747</v>
      </c>
      <c r="W105" s="116">
        <v>2</v>
      </c>
    </row>
    <row r="106" spans="1:23" x14ac:dyDescent="0.2">
      <c r="A106" s="380" t="s">
        <v>384</v>
      </c>
      <c r="B106" s="456" t="s">
        <v>444</v>
      </c>
      <c r="C106" s="117">
        <v>5900</v>
      </c>
      <c r="D106" s="118" t="s">
        <v>57</v>
      </c>
      <c r="E106" s="119" t="s">
        <v>6</v>
      </c>
      <c r="F106" s="120">
        <v>5</v>
      </c>
      <c r="G106" s="243"/>
      <c r="H106" s="247" t="s">
        <v>238</v>
      </c>
      <c r="I106" s="248" t="s">
        <v>240</v>
      </c>
      <c r="J106" s="538">
        <v>11.696891638517467</v>
      </c>
      <c r="K106" s="243"/>
      <c r="L106" s="244" t="s">
        <v>242</v>
      </c>
      <c r="M106" s="245" t="s">
        <v>292</v>
      </c>
      <c r="N106" s="542">
        <v>5.0585823117018824</v>
      </c>
      <c r="O106" s="243"/>
      <c r="P106" s="246" t="s">
        <v>242</v>
      </c>
      <c r="Q106" s="246" t="s">
        <v>239</v>
      </c>
      <c r="R106" s="392"/>
      <c r="S106" s="543">
        <v>4.4052295054356714</v>
      </c>
      <c r="T106" s="543"/>
      <c r="U106" s="243"/>
      <c r="V106" s="325">
        <f t="shared" si="3"/>
        <v>21.160703455655021</v>
      </c>
      <c r="W106" s="116">
        <v>3</v>
      </c>
    </row>
    <row r="107" spans="1:23" x14ac:dyDescent="0.2">
      <c r="A107" s="380" t="s">
        <v>412</v>
      </c>
      <c r="B107" s="456" t="s">
        <v>445</v>
      </c>
      <c r="C107" s="117">
        <v>5950</v>
      </c>
      <c r="D107" s="118" t="s">
        <v>56</v>
      </c>
      <c r="E107" s="119" t="s">
        <v>8</v>
      </c>
      <c r="F107" s="120">
        <v>2</v>
      </c>
      <c r="G107" s="243"/>
      <c r="H107" s="247" t="s">
        <v>245</v>
      </c>
      <c r="I107" s="248" t="s">
        <v>240</v>
      </c>
      <c r="J107" s="538">
        <v>7.5347065192067868</v>
      </c>
      <c r="K107" s="243"/>
      <c r="L107" s="244" t="s">
        <v>238</v>
      </c>
      <c r="M107" s="245" t="s">
        <v>240</v>
      </c>
      <c r="N107" s="542">
        <v>3.7097083505084192</v>
      </c>
      <c r="O107" s="243"/>
      <c r="P107" s="246"/>
      <c r="Q107" s="246"/>
      <c r="R107" s="392"/>
      <c r="S107" s="543"/>
      <c r="T107" s="543"/>
      <c r="U107" s="243"/>
      <c r="V107" s="325">
        <f t="shared" si="3"/>
        <v>11.244414869715206</v>
      </c>
      <c r="W107" s="116">
        <v>2</v>
      </c>
    </row>
    <row r="108" spans="1:23" x14ac:dyDescent="0.2">
      <c r="A108" s="380" t="s">
        <v>353</v>
      </c>
      <c r="B108" s="456" t="s">
        <v>446</v>
      </c>
      <c r="C108" s="117">
        <v>6110</v>
      </c>
      <c r="D108" s="118" t="s">
        <v>55</v>
      </c>
      <c r="E108" s="119" t="s">
        <v>3</v>
      </c>
      <c r="F108" s="120">
        <v>10</v>
      </c>
      <c r="G108" s="243"/>
      <c r="H108" s="247" t="s">
        <v>242</v>
      </c>
      <c r="I108" s="248" t="s">
        <v>240</v>
      </c>
      <c r="J108" s="538">
        <v>33.027747020126363</v>
      </c>
      <c r="K108" s="243"/>
      <c r="L108" s="244"/>
      <c r="M108" s="245"/>
      <c r="N108" s="542"/>
      <c r="O108" s="243"/>
      <c r="P108" s="246"/>
      <c r="Q108" s="246"/>
      <c r="R108" s="392"/>
      <c r="S108" s="543"/>
      <c r="T108" s="543"/>
      <c r="U108" s="243"/>
      <c r="V108" s="325">
        <f t="shared" si="3"/>
        <v>33.027747020126363</v>
      </c>
      <c r="W108" s="116">
        <v>1</v>
      </c>
    </row>
    <row r="109" spans="1:23" x14ac:dyDescent="0.2">
      <c r="A109" s="380" t="s">
        <v>353</v>
      </c>
      <c r="B109" s="456" t="s">
        <v>447</v>
      </c>
      <c r="C109" s="117">
        <v>6150</v>
      </c>
      <c r="D109" s="118" t="s">
        <v>54</v>
      </c>
      <c r="E109" s="119" t="s">
        <v>3</v>
      </c>
      <c r="F109" s="120">
        <v>4</v>
      </c>
      <c r="G109" s="243"/>
      <c r="H109" s="247" t="s">
        <v>242</v>
      </c>
      <c r="I109" s="248" t="s">
        <v>240</v>
      </c>
      <c r="J109" s="538">
        <v>11.852706277224316</v>
      </c>
      <c r="K109" s="243"/>
      <c r="L109" s="244" t="s">
        <v>242</v>
      </c>
      <c r="M109" s="245" t="s">
        <v>292</v>
      </c>
      <c r="N109" s="542">
        <v>4.1287527009179623</v>
      </c>
      <c r="O109" s="243"/>
      <c r="P109" s="246" t="s">
        <v>290</v>
      </c>
      <c r="Q109" s="246" t="s">
        <v>240</v>
      </c>
      <c r="R109" s="392" t="s">
        <v>269</v>
      </c>
      <c r="S109" s="543"/>
      <c r="T109" s="543">
        <v>4.932210924042896</v>
      </c>
      <c r="U109" s="243"/>
      <c r="V109" s="325">
        <f t="shared" si="3"/>
        <v>20.913669902185173</v>
      </c>
      <c r="W109" s="116">
        <v>4</v>
      </c>
    </row>
    <row r="110" spans="1:23" x14ac:dyDescent="0.2">
      <c r="A110" s="380" t="s">
        <v>356</v>
      </c>
      <c r="B110" s="456" t="s">
        <v>448</v>
      </c>
      <c r="C110" s="117">
        <v>6180</v>
      </c>
      <c r="D110" s="118" t="s">
        <v>53</v>
      </c>
      <c r="E110" s="119" t="s">
        <v>3</v>
      </c>
      <c r="F110" s="120">
        <v>11</v>
      </c>
      <c r="G110" s="243"/>
      <c r="H110" s="247" t="s">
        <v>238</v>
      </c>
      <c r="I110" s="248" t="s">
        <v>240</v>
      </c>
      <c r="J110" s="538">
        <v>21.547054208540366</v>
      </c>
      <c r="K110" s="243"/>
      <c r="L110" s="244" t="s">
        <v>242</v>
      </c>
      <c r="M110" s="245" t="s">
        <v>292</v>
      </c>
      <c r="N110" s="542">
        <v>5.1922492933728881</v>
      </c>
      <c r="O110" s="243"/>
      <c r="P110" s="246" t="s">
        <v>290</v>
      </c>
      <c r="Q110" s="246" t="s">
        <v>511</v>
      </c>
      <c r="R110" s="392" t="s">
        <v>269</v>
      </c>
      <c r="S110" s="543"/>
      <c r="T110" s="543">
        <v>4.0484068393068888</v>
      </c>
      <c r="U110" s="243"/>
      <c r="V110" s="325">
        <f t="shared" si="3"/>
        <v>30.787710341220144</v>
      </c>
      <c r="W110" s="116">
        <v>4</v>
      </c>
    </row>
    <row r="111" spans="1:23" x14ac:dyDescent="0.2">
      <c r="A111" s="380" t="s">
        <v>353</v>
      </c>
      <c r="B111" s="456" t="s">
        <v>449</v>
      </c>
      <c r="C111" s="117">
        <v>6200</v>
      </c>
      <c r="D111" s="118" t="s">
        <v>52</v>
      </c>
      <c r="E111" s="119" t="s">
        <v>3</v>
      </c>
      <c r="F111" s="120">
        <v>11</v>
      </c>
      <c r="G111" s="243"/>
      <c r="H111" s="247" t="s">
        <v>242</v>
      </c>
      <c r="I111" s="248" t="s">
        <v>240</v>
      </c>
      <c r="J111" s="538">
        <v>12.822762033288349</v>
      </c>
      <c r="K111" s="243"/>
      <c r="L111" s="244" t="s">
        <v>242</v>
      </c>
      <c r="M111" s="245" t="s">
        <v>240</v>
      </c>
      <c r="N111" s="542">
        <v>3.5675229187025916</v>
      </c>
      <c r="O111" s="243"/>
      <c r="P111" s="246"/>
      <c r="Q111" s="246"/>
      <c r="R111" s="392"/>
      <c r="S111" s="543"/>
      <c r="T111" s="543"/>
      <c r="U111" s="243"/>
      <c r="V111" s="325">
        <f t="shared" si="3"/>
        <v>16.390284951990942</v>
      </c>
      <c r="W111" s="116">
        <v>2</v>
      </c>
    </row>
    <row r="112" spans="1:23" x14ac:dyDescent="0.2">
      <c r="A112" s="380" t="s">
        <v>347</v>
      </c>
      <c r="B112" s="456" t="s">
        <v>450</v>
      </c>
      <c r="C112" s="117">
        <v>6250</v>
      </c>
      <c r="D112" s="118" t="s">
        <v>51</v>
      </c>
      <c r="E112" s="119" t="s">
        <v>8</v>
      </c>
      <c r="F112" s="120">
        <v>3</v>
      </c>
      <c r="G112" s="243"/>
      <c r="H112" s="247" t="s">
        <v>238</v>
      </c>
      <c r="I112" s="248" t="s">
        <v>240</v>
      </c>
      <c r="J112" s="538">
        <v>11.535964035964035</v>
      </c>
      <c r="K112" s="243"/>
      <c r="L112" s="244" t="s">
        <v>242</v>
      </c>
      <c r="M112" s="245" t="s">
        <v>292</v>
      </c>
      <c r="N112" s="542">
        <v>4.3173666385629978</v>
      </c>
      <c r="O112" s="243"/>
      <c r="P112" s="246" t="s">
        <v>242</v>
      </c>
      <c r="Q112" s="246" t="s">
        <v>239</v>
      </c>
      <c r="R112" s="392"/>
      <c r="S112" s="543">
        <v>6.5106340687736033</v>
      </c>
      <c r="T112" s="543"/>
      <c r="U112" s="243"/>
      <c r="V112" s="325">
        <f t="shared" si="3"/>
        <v>22.363964743300635</v>
      </c>
      <c r="W112" s="116">
        <v>3</v>
      </c>
    </row>
    <row r="113" spans="1:23" x14ac:dyDescent="0.2">
      <c r="A113" s="380" t="s">
        <v>347</v>
      </c>
      <c r="B113" s="456" t="s">
        <v>451</v>
      </c>
      <c r="C113" s="117">
        <v>6350</v>
      </c>
      <c r="D113" s="118" t="s">
        <v>50</v>
      </c>
      <c r="E113" s="119" t="s">
        <v>8</v>
      </c>
      <c r="F113" s="120">
        <v>7</v>
      </c>
      <c r="G113" s="243"/>
      <c r="H113" s="247" t="s">
        <v>238</v>
      </c>
      <c r="I113" s="248" t="s">
        <v>511</v>
      </c>
      <c r="J113" s="538">
        <v>9.3206294227615238</v>
      </c>
      <c r="K113" s="243"/>
      <c r="L113" s="244" t="s">
        <v>242</v>
      </c>
      <c r="M113" s="245" t="s">
        <v>292</v>
      </c>
      <c r="N113" s="542">
        <v>5.8102327075042144</v>
      </c>
      <c r="O113" s="243"/>
      <c r="P113" s="246" t="s">
        <v>290</v>
      </c>
      <c r="Q113" s="246" t="s">
        <v>240</v>
      </c>
      <c r="R113" s="392" t="s">
        <v>269</v>
      </c>
      <c r="S113" s="543"/>
      <c r="T113" s="543">
        <v>11.607822243886126</v>
      </c>
      <c r="U113" s="243"/>
      <c r="V113" s="325">
        <f t="shared" si="3"/>
        <v>26.738684374151866</v>
      </c>
      <c r="W113" s="116">
        <v>4</v>
      </c>
    </row>
    <row r="114" spans="1:23" x14ac:dyDescent="0.2">
      <c r="A114" s="380"/>
      <c r="B114" s="456" t="s">
        <v>434</v>
      </c>
      <c r="C114" s="117">
        <v>6370</v>
      </c>
      <c r="D114" s="118" t="s">
        <v>49</v>
      </c>
      <c r="E114" s="119" t="s">
        <v>8</v>
      </c>
      <c r="F114" s="120">
        <v>2</v>
      </c>
      <c r="G114" s="243"/>
      <c r="H114" s="247" t="s">
        <v>243</v>
      </c>
      <c r="I114" s="248" t="s">
        <v>240</v>
      </c>
      <c r="J114" s="538">
        <v>9.2184872899100565</v>
      </c>
      <c r="K114" s="243"/>
      <c r="L114" s="244" t="s">
        <v>295</v>
      </c>
      <c r="M114" s="245" t="s">
        <v>292</v>
      </c>
      <c r="N114" s="542">
        <v>6.3823902594520945</v>
      </c>
      <c r="O114" s="243"/>
      <c r="P114" s="246" t="s">
        <v>242</v>
      </c>
      <c r="Q114" s="246" t="s">
        <v>239</v>
      </c>
      <c r="R114" s="392"/>
      <c r="S114" s="543">
        <v>6.2400655074418374</v>
      </c>
      <c r="T114" s="543"/>
      <c r="U114" s="243"/>
      <c r="V114" s="325">
        <f t="shared" si="3"/>
        <v>21.840943056803987</v>
      </c>
      <c r="W114" s="116">
        <v>3</v>
      </c>
    </row>
    <row r="115" spans="1:23" x14ac:dyDescent="0.2">
      <c r="A115" s="380" t="s">
        <v>384</v>
      </c>
      <c r="B115" s="456" t="s">
        <v>452</v>
      </c>
      <c r="C115" s="117">
        <v>6400</v>
      </c>
      <c r="D115" s="118" t="s">
        <v>48</v>
      </c>
      <c r="E115" s="119" t="s">
        <v>6</v>
      </c>
      <c r="F115" s="120">
        <v>4</v>
      </c>
      <c r="G115" s="243"/>
      <c r="H115" s="247" t="s">
        <v>242</v>
      </c>
      <c r="I115" s="248" t="s">
        <v>240</v>
      </c>
      <c r="J115" s="538">
        <v>16.407004426173753</v>
      </c>
      <c r="K115" s="243"/>
      <c r="L115" s="244" t="s">
        <v>242</v>
      </c>
      <c r="M115" s="245" t="s">
        <v>292</v>
      </c>
      <c r="N115" s="542">
        <v>4.5403655627297805</v>
      </c>
      <c r="O115" s="243"/>
      <c r="P115" s="246"/>
      <c r="Q115" s="246"/>
      <c r="R115" s="392"/>
      <c r="S115" s="543"/>
      <c r="T115" s="543"/>
      <c r="U115" s="243"/>
      <c r="V115" s="325">
        <f t="shared" si="3"/>
        <v>20.947369988903532</v>
      </c>
      <c r="W115" s="116">
        <v>2</v>
      </c>
    </row>
    <row r="116" spans="1:23" x14ac:dyDescent="0.2">
      <c r="A116" s="380" t="s">
        <v>356</v>
      </c>
      <c r="B116" s="456" t="s">
        <v>448</v>
      </c>
      <c r="C116" s="117">
        <v>6470</v>
      </c>
      <c r="D116" s="118" t="s">
        <v>47</v>
      </c>
      <c r="E116" s="119" t="s">
        <v>3</v>
      </c>
      <c r="F116" s="120">
        <v>4</v>
      </c>
      <c r="G116" s="243"/>
      <c r="H116" s="247" t="s">
        <v>238</v>
      </c>
      <c r="I116" s="248" t="s">
        <v>240</v>
      </c>
      <c r="J116" s="538">
        <v>9.42547517522158</v>
      </c>
      <c r="K116" s="243"/>
      <c r="L116" s="244" t="s">
        <v>242</v>
      </c>
      <c r="M116" s="245" t="s">
        <v>292</v>
      </c>
      <c r="N116" s="542">
        <v>3.8036887833191786</v>
      </c>
      <c r="O116" s="243"/>
      <c r="P116" s="246" t="s">
        <v>242</v>
      </c>
      <c r="Q116" s="246" t="s">
        <v>239</v>
      </c>
      <c r="R116" s="392"/>
      <c r="S116" s="543">
        <v>3.4730864740647269</v>
      </c>
      <c r="T116" s="543"/>
      <c r="U116" s="243"/>
      <c r="V116" s="325">
        <f t="shared" si="3"/>
        <v>16.702250432605485</v>
      </c>
      <c r="W116" s="116">
        <v>3</v>
      </c>
    </row>
    <row r="117" spans="1:23" x14ac:dyDescent="0.2">
      <c r="A117" s="380" t="s">
        <v>345</v>
      </c>
      <c r="B117" s="456" t="s">
        <v>453</v>
      </c>
      <c r="C117" s="117">
        <v>6550</v>
      </c>
      <c r="D117" s="118" t="s">
        <v>46</v>
      </c>
      <c r="E117" s="119" t="s">
        <v>8</v>
      </c>
      <c r="F117" s="120">
        <v>3</v>
      </c>
      <c r="G117" s="243"/>
      <c r="H117" s="247" t="s">
        <v>238</v>
      </c>
      <c r="I117" s="248" t="s">
        <v>240</v>
      </c>
      <c r="J117" s="538">
        <v>14.33008287469602</v>
      </c>
      <c r="K117" s="243"/>
      <c r="L117" s="244" t="s">
        <v>242</v>
      </c>
      <c r="M117" s="245" t="s">
        <v>292</v>
      </c>
      <c r="N117" s="542">
        <v>5.4941091608559747</v>
      </c>
      <c r="O117" s="243"/>
      <c r="P117" s="246" t="s">
        <v>242</v>
      </c>
      <c r="Q117" s="246" t="s">
        <v>239</v>
      </c>
      <c r="R117" s="399" t="s">
        <v>319</v>
      </c>
      <c r="S117" s="544">
        <v>6.391208383036779</v>
      </c>
      <c r="T117" s="544">
        <v>4.4871794871794872</v>
      </c>
      <c r="U117" s="243"/>
      <c r="V117" s="325">
        <f t="shared" si="3"/>
        <v>30.70257990576826</v>
      </c>
      <c r="W117" s="116">
        <v>4</v>
      </c>
    </row>
    <row r="118" spans="1:23" x14ac:dyDescent="0.2">
      <c r="A118" s="380" t="s">
        <v>349</v>
      </c>
      <c r="B118" s="456" t="s">
        <v>454</v>
      </c>
      <c r="C118" s="117">
        <v>6610</v>
      </c>
      <c r="D118" s="118" t="s">
        <v>45</v>
      </c>
      <c r="E118" s="119" t="s">
        <v>11</v>
      </c>
      <c r="F118" s="120">
        <v>4</v>
      </c>
      <c r="G118" s="243"/>
      <c r="H118" s="247" t="s">
        <v>242</v>
      </c>
      <c r="I118" s="248" t="s">
        <v>240</v>
      </c>
      <c r="J118" s="538">
        <v>9.2480086404752271</v>
      </c>
      <c r="K118" s="243"/>
      <c r="L118" s="244" t="s">
        <v>242</v>
      </c>
      <c r="M118" s="245" t="s">
        <v>292</v>
      </c>
      <c r="N118" s="542">
        <v>5.415874796190713</v>
      </c>
      <c r="O118" s="243"/>
      <c r="P118" s="246" t="s">
        <v>242</v>
      </c>
      <c r="Q118" s="246" t="s">
        <v>239</v>
      </c>
      <c r="R118" s="392"/>
      <c r="S118" s="543">
        <v>5.1152289006540022</v>
      </c>
      <c r="T118" s="543"/>
      <c r="U118" s="243"/>
      <c r="V118" s="325">
        <f t="shared" si="3"/>
        <v>19.779112337319944</v>
      </c>
      <c r="W118" s="116">
        <v>3</v>
      </c>
    </row>
    <row r="119" spans="1:23" x14ac:dyDescent="0.2">
      <c r="A119" s="380" t="s">
        <v>345</v>
      </c>
      <c r="B119" s="456" t="s">
        <v>370</v>
      </c>
      <c r="C119" s="117">
        <v>6650</v>
      </c>
      <c r="D119" s="118" t="s">
        <v>44</v>
      </c>
      <c r="E119" s="119" t="s">
        <v>8</v>
      </c>
      <c r="F119" s="120">
        <v>3</v>
      </c>
      <c r="G119" s="243"/>
      <c r="H119" s="247" t="s">
        <v>242</v>
      </c>
      <c r="I119" s="248" t="s">
        <v>240</v>
      </c>
      <c r="J119" s="538">
        <v>22.414523129035672</v>
      </c>
      <c r="K119" s="243"/>
      <c r="L119" s="244" t="s">
        <v>242</v>
      </c>
      <c r="M119" s="245" t="s">
        <v>292</v>
      </c>
      <c r="N119" s="542">
        <v>6.1104579653166002</v>
      </c>
      <c r="O119" s="243"/>
      <c r="P119" s="246"/>
      <c r="Q119" s="246"/>
      <c r="R119" s="392"/>
      <c r="S119" s="543"/>
      <c r="T119" s="543"/>
      <c r="U119" s="243"/>
      <c r="V119" s="325">
        <f t="shared" si="3"/>
        <v>28.52498109435227</v>
      </c>
      <c r="W119" s="116">
        <v>2</v>
      </c>
    </row>
    <row r="120" spans="1:23" x14ac:dyDescent="0.2">
      <c r="A120" s="380" t="s">
        <v>412</v>
      </c>
      <c r="B120" s="456" t="s">
        <v>455</v>
      </c>
      <c r="C120" s="124">
        <v>6700</v>
      </c>
      <c r="D120" s="125" t="s">
        <v>43</v>
      </c>
      <c r="E120" s="119" t="s">
        <v>8</v>
      </c>
      <c r="F120" s="120">
        <v>3</v>
      </c>
      <c r="G120" s="243"/>
      <c r="H120" s="247" t="s">
        <v>238</v>
      </c>
      <c r="I120" s="248" t="s">
        <v>240</v>
      </c>
      <c r="J120" s="538">
        <v>11.870167968387072</v>
      </c>
      <c r="K120" s="243"/>
      <c r="L120" s="244" t="s">
        <v>242</v>
      </c>
      <c r="M120" s="245" t="s">
        <v>292</v>
      </c>
      <c r="N120" s="542">
        <v>6.0612087837802697</v>
      </c>
      <c r="O120" s="243"/>
      <c r="P120" s="246" t="s">
        <v>242</v>
      </c>
      <c r="Q120" s="246" t="s">
        <v>239</v>
      </c>
      <c r="R120" s="392"/>
      <c r="S120" s="543">
        <v>7.6746747228674934</v>
      </c>
      <c r="T120" s="543"/>
      <c r="U120" s="243"/>
      <c r="V120" s="325">
        <f t="shared" si="3"/>
        <v>25.606051475034835</v>
      </c>
      <c r="W120" s="116">
        <v>3</v>
      </c>
    </row>
    <row r="121" spans="1:23" x14ac:dyDescent="0.2">
      <c r="A121" s="380" t="s">
        <v>420</v>
      </c>
      <c r="B121" s="456" t="s">
        <v>456</v>
      </c>
      <c r="C121" s="117">
        <v>6900</v>
      </c>
      <c r="D121" s="126" t="s">
        <v>42</v>
      </c>
      <c r="E121" s="119" t="s">
        <v>6</v>
      </c>
      <c r="F121" s="120">
        <v>4</v>
      </c>
      <c r="G121" s="243"/>
      <c r="H121" s="247" t="s">
        <v>242</v>
      </c>
      <c r="I121" s="248" t="s">
        <v>511</v>
      </c>
      <c r="J121" s="538">
        <v>10.768211353045986</v>
      </c>
      <c r="K121" s="243"/>
      <c r="L121" s="244" t="s">
        <v>242</v>
      </c>
      <c r="M121" s="245" t="s">
        <v>292</v>
      </c>
      <c r="N121" s="542">
        <v>5.1381072734931621</v>
      </c>
      <c r="O121" s="243"/>
      <c r="P121" s="246" t="s">
        <v>242</v>
      </c>
      <c r="Q121" s="246" t="s">
        <v>239</v>
      </c>
      <c r="R121" s="392"/>
      <c r="S121" s="543">
        <v>7.036104046354855</v>
      </c>
      <c r="T121" s="543"/>
      <c r="U121" s="243"/>
      <c r="V121" s="325">
        <f t="shared" si="3"/>
        <v>22.942422672894004</v>
      </c>
      <c r="W121" s="116">
        <v>3</v>
      </c>
    </row>
    <row r="122" spans="1:23" x14ac:dyDescent="0.2">
      <c r="A122" s="380" t="s">
        <v>420</v>
      </c>
      <c r="B122" s="456" t="s">
        <v>457</v>
      </c>
      <c r="C122" s="117">
        <v>6950</v>
      </c>
      <c r="D122" s="118" t="s">
        <v>41</v>
      </c>
      <c r="E122" s="119" t="s">
        <v>6</v>
      </c>
      <c r="F122" s="120">
        <v>5</v>
      </c>
      <c r="G122" s="243"/>
      <c r="H122" s="247" t="s">
        <v>241</v>
      </c>
      <c r="I122" s="248" t="s">
        <v>240</v>
      </c>
      <c r="J122" s="538">
        <v>10.103960007071443</v>
      </c>
      <c r="K122" s="243"/>
      <c r="L122" s="244" t="s">
        <v>242</v>
      </c>
      <c r="M122" s="245" t="s">
        <v>292</v>
      </c>
      <c r="N122" s="542">
        <v>4.4582956259426849</v>
      </c>
      <c r="O122" s="243"/>
      <c r="P122" s="246"/>
      <c r="Q122" s="246"/>
      <c r="R122" s="392"/>
      <c r="S122" s="543"/>
      <c r="T122" s="543"/>
      <c r="U122" s="243"/>
      <c r="V122" s="325">
        <f t="shared" si="3"/>
        <v>14.562255633014129</v>
      </c>
      <c r="W122" s="116">
        <v>2</v>
      </c>
    </row>
    <row r="123" spans="1:23" x14ac:dyDescent="0.2">
      <c r="A123" s="380" t="s">
        <v>384</v>
      </c>
      <c r="B123" s="456" t="s">
        <v>458</v>
      </c>
      <c r="C123" s="117">
        <v>7000</v>
      </c>
      <c r="D123" s="118" t="s">
        <v>40</v>
      </c>
      <c r="E123" s="119" t="s">
        <v>11</v>
      </c>
      <c r="F123" s="120">
        <v>4</v>
      </c>
      <c r="G123" s="243"/>
      <c r="H123" s="247" t="s">
        <v>242</v>
      </c>
      <c r="I123" s="248" t="s">
        <v>240</v>
      </c>
      <c r="J123" s="538">
        <v>13.71658005977222</v>
      </c>
      <c r="K123" s="243"/>
      <c r="L123" s="244" t="s">
        <v>242</v>
      </c>
      <c r="M123" s="245" t="s">
        <v>292</v>
      </c>
      <c r="N123" s="542">
        <v>4.051230913619464</v>
      </c>
      <c r="O123" s="243"/>
      <c r="P123" s="246"/>
      <c r="Q123" s="246"/>
      <c r="R123" s="392"/>
      <c r="S123" s="543"/>
      <c r="T123" s="543"/>
      <c r="U123" s="243"/>
      <c r="V123" s="325">
        <f t="shared" si="3"/>
        <v>17.767810973391683</v>
      </c>
      <c r="W123" s="116">
        <v>2</v>
      </c>
    </row>
    <row r="124" spans="1:23" x14ac:dyDescent="0.2">
      <c r="A124" s="380" t="s">
        <v>356</v>
      </c>
      <c r="B124" s="456" t="s">
        <v>368</v>
      </c>
      <c r="C124" s="117">
        <v>7050</v>
      </c>
      <c r="D124" s="118" t="s">
        <v>39</v>
      </c>
      <c r="E124" s="119" t="s">
        <v>3</v>
      </c>
      <c r="F124" s="120">
        <v>10</v>
      </c>
      <c r="G124" s="243"/>
      <c r="H124" s="247" t="s">
        <v>242</v>
      </c>
      <c r="I124" s="248" t="s">
        <v>240</v>
      </c>
      <c r="J124" s="538">
        <v>8.2162722784898143</v>
      </c>
      <c r="K124" s="243"/>
      <c r="L124" s="244" t="s">
        <v>293</v>
      </c>
      <c r="M124" s="245" t="s">
        <v>292</v>
      </c>
      <c r="N124" s="542">
        <v>3.8872331263315352</v>
      </c>
      <c r="O124" s="243"/>
      <c r="P124" s="246"/>
      <c r="Q124" s="246"/>
      <c r="R124" s="392"/>
      <c r="S124" s="543"/>
      <c r="T124" s="543"/>
      <c r="U124" s="243"/>
      <c r="V124" s="325">
        <f t="shared" si="3"/>
        <v>12.10350540482135</v>
      </c>
      <c r="W124" s="116">
        <v>2</v>
      </c>
    </row>
    <row r="125" spans="1:23" x14ac:dyDescent="0.2">
      <c r="A125" s="459"/>
      <c r="B125" s="456" t="s">
        <v>459</v>
      </c>
      <c r="C125" s="117">
        <v>7100</v>
      </c>
      <c r="D125" s="118" t="s">
        <v>38</v>
      </c>
      <c r="E125" s="119" t="s">
        <v>8</v>
      </c>
      <c r="F125" s="120">
        <v>2</v>
      </c>
      <c r="G125" s="243"/>
      <c r="H125" s="247" t="s">
        <v>241</v>
      </c>
      <c r="I125" s="248" t="s">
        <v>240</v>
      </c>
      <c r="J125" s="538">
        <v>18.533909574468087</v>
      </c>
      <c r="K125" s="243"/>
      <c r="L125" s="244" t="s">
        <v>242</v>
      </c>
      <c r="M125" s="245" t="s">
        <v>292</v>
      </c>
      <c r="N125" s="542">
        <v>6.7140036904029676</v>
      </c>
      <c r="O125" s="243"/>
      <c r="P125" s="246" t="s">
        <v>242</v>
      </c>
      <c r="Q125" s="246" t="s">
        <v>239</v>
      </c>
      <c r="R125" s="399" t="s">
        <v>321</v>
      </c>
      <c r="S125" s="544">
        <v>8.7994781600309242</v>
      </c>
      <c r="T125" s="544">
        <v>13.502050293957808</v>
      </c>
      <c r="U125" s="243"/>
      <c r="V125" s="325">
        <f t="shared" si="3"/>
        <v>47.549441718859789</v>
      </c>
      <c r="W125" s="116">
        <v>4</v>
      </c>
    </row>
    <row r="126" spans="1:23" x14ac:dyDescent="0.2">
      <c r="A126" s="380" t="s">
        <v>345</v>
      </c>
      <c r="B126" s="456" t="s">
        <v>460</v>
      </c>
      <c r="C126" s="117">
        <v>7150</v>
      </c>
      <c r="D126" s="118" t="s">
        <v>37</v>
      </c>
      <c r="E126" s="119" t="s">
        <v>8</v>
      </c>
      <c r="F126" s="120">
        <v>3</v>
      </c>
      <c r="G126" s="243"/>
      <c r="H126" s="247" t="s">
        <v>241</v>
      </c>
      <c r="I126" s="248" t="s">
        <v>240</v>
      </c>
      <c r="J126" s="538">
        <v>10.011803350687615</v>
      </c>
      <c r="K126" s="243"/>
      <c r="L126" s="244" t="s">
        <v>242</v>
      </c>
      <c r="M126" s="245" t="s">
        <v>292</v>
      </c>
      <c r="N126" s="542">
        <v>5.6941286303218526</v>
      </c>
      <c r="O126" s="243"/>
      <c r="P126" s="246" t="s">
        <v>242</v>
      </c>
      <c r="Q126" s="246" t="s">
        <v>239</v>
      </c>
      <c r="R126" s="392"/>
      <c r="S126" s="543">
        <v>7.0771634037675852</v>
      </c>
      <c r="T126" s="543"/>
      <c r="U126" s="243"/>
      <c r="V126" s="325">
        <f t="shared" si="3"/>
        <v>22.783095384777052</v>
      </c>
      <c r="W126" s="116">
        <v>3</v>
      </c>
    </row>
    <row r="127" spans="1:23" x14ac:dyDescent="0.2">
      <c r="A127" s="380" t="s">
        <v>345</v>
      </c>
      <c r="B127" s="456" t="s">
        <v>461</v>
      </c>
      <c r="C127" s="117">
        <v>7210</v>
      </c>
      <c r="D127" s="118" t="s">
        <v>36</v>
      </c>
      <c r="E127" s="119" t="s">
        <v>8</v>
      </c>
      <c r="F127" s="120">
        <v>1</v>
      </c>
      <c r="G127" s="243"/>
      <c r="H127" s="247" t="s">
        <v>241</v>
      </c>
      <c r="I127" s="248" t="s">
        <v>240</v>
      </c>
      <c r="J127" s="538">
        <v>8.4653840498569206</v>
      </c>
      <c r="K127" s="243"/>
      <c r="L127" s="244" t="s">
        <v>242</v>
      </c>
      <c r="M127" s="245" t="s">
        <v>240</v>
      </c>
      <c r="N127" s="542">
        <v>2.7094431814325945</v>
      </c>
      <c r="O127" s="243"/>
      <c r="P127" s="246" t="s">
        <v>241</v>
      </c>
      <c r="Q127" s="246" t="s">
        <v>239</v>
      </c>
      <c r="R127" s="392"/>
      <c r="S127" s="543">
        <v>2.55920657729596</v>
      </c>
      <c r="T127" s="543"/>
      <c r="U127" s="243"/>
      <c r="V127" s="325">
        <f t="shared" si="3"/>
        <v>13.734033808585476</v>
      </c>
      <c r="W127" s="116">
        <v>3</v>
      </c>
    </row>
    <row r="128" spans="1:23" x14ac:dyDescent="0.2">
      <c r="A128" s="380" t="s">
        <v>343</v>
      </c>
      <c r="B128" s="456" t="s">
        <v>462</v>
      </c>
      <c r="C128" s="117">
        <v>7310</v>
      </c>
      <c r="D128" s="118" t="s">
        <v>35</v>
      </c>
      <c r="E128" s="119" t="s">
        <v>3</v>
      </c>
      <c r="F128" s="120">
        <v>4</v>
      </c>
      <c r="G128" s="243"/>
      <c r="H128" s="247" t="s">
        <v>242</v>
      </c>
      <c r="I128" s="248" t="s">
        <v>240</v>
      </c>
      <c r="J128" s="538">
        <v>10.688801727614512</v>
      </c>
      <c r="K128" s="243"/>
      <c r="L128" s="244" t="s">
        <v>242</v>
      </c>
      <c r="M128" s="245" t="s">
        <v>292</v>
      </c>
      <c r="N128" s="542">
        <v>7.8890211149911886</v>
      </c>
      <c r="O128" s="243"/>
      <c r="P128" s="246" t="s">
        <v>242</v>
      </c>
      <c r="Q128" s="246" t="s">
        <v>239</v>
      </c>
      <c r="R128" s="392"/>
      <c r="S128" s="543">
        <v>3.1975825304735497</v>
      </c>
      <c r="T128" s="543"/>
      <c r="U128" s="243"/>
      <c r="V128" s="325">
        <f t="shared" si="3"/>
        <v>21.775405373079252</v>
      </c>
      <c r="W128" s="116">
        <v>3</v>
      </c>
    </row>
    <row r="129" spans="1:23" x14ac:dyDescent="0.2">
      <c r="A129" s="380" t="s">
        <v>362</v>
      </c>
      <c r="B129" s="456" t="s">
        <v>463</v>
      </c>
      <c r="C129" s="117">
        <v>7350</v>
      </c>
      <c r="D129" s="118" t="s">
        <v>34</v>
      </c>
      <c r="E129" s="119" t="s">
        <v>3</v>
      </c>
      <c r="F129" s="120">
        <v>10</v>
      </c>
      <c r="G129" s="243"/>
      <c r="H129" s="247" t="s">
        <v>242</v>
      </c>
      <c r="I129" s="248" t="s">
        <v>240</v>
      </c>
      <c r="J129" s="538">
        <v>18.580665565590188</v>
      </c>
      <c r="K129" s="243"/>
      <c r="L129" s="244"/>
      <c r="M129" s="245"/>
      <c r="N129" s="542"/>
      <c r="O129" s="243"/>
      <c r="P129" s="246"/>
      <c r="Q129" s="246"/>
      <c r="R129" s="392"/>
      <c r="S129" s="543"/>
      <c r="T129" s="543"/>
      <c r="U129" s="243"/>
      <c r="V129" s="325">
        <f t="shared" si="3"/>
        <v>18.580665565590188</v>
      </c>
      <c r="W129" s="116">
        <v>1</v>
      </c>
    </row>
    <row r="130" spans="1:23" x14ac:dyDescent="0.2">
      <c r="A130" s="380" t="s">
        <v>343</v>
      </c>
      <c r="B130" s="456" t="s">
        <v>464</v>
      </c>
      <c r="C130" s="117">
        <v>7400</v>
      </c>
      <c r="D130" s="118" t="s">
        <v>33</v>
      </c>
      <c r="E130" s="119" t="s">
        <v>3</v>
      </c>
      <c r="F130" s="120">
        <v>10</v>
      </c>
      <c r="G130" s="243"/>
      <c r="H130" s="247" t="s">
        <v>241</v>
      </c>
      <c r="I130" s="248" t="s">
        <v>240</v>
      </c>
      <c r="J130" s="538">
        <v>17.431399010346379</v>
      </c>
      <c r="K130" s="243"/>
      <c r="L130" s="244" t="s">
        <v>242</v>
      </c>
      <c r="M130" s="245" t="s">
        <v>292</v>
      </c>
      <c r="N130" s="542">
        <v>5.1146931184128954</v>
      </c>
      <c r="O130" s="243"/>
      <c r="P130" s="246"/>
      <c r="Q130" s="246"/>
      <c r="R130" s="392"/>
      <c r="S130" s="543"/>
      <c r="T130" s="543"/>
      <c r="U130" s="243"/>
      <c r="V130" s="325">
        <f t="shared" si="3"/>
        <v>22.546092128759273</v>
      </c>
      <c r="W130" s="116">
        <v>2</v>
      </c>
    </row>
    <row r="131" spans="1:23" x14ac:dyDescent="0.2">
      <c r="A131" s="380" t="s">
        <v>362</v>
      </c>
      <c r="B131" s="456" t="s">
        <v>465</v>
      </c>
      <c r="C131" s="117">
        <v>7450</v>
      </c>
      <c r="D131" s="118" t="s">
        <v>32</v>
      </c>
      <c r="E131" s="119" t="s">
        <v>3</v>
      </c>
      <c r="F131" s="120">
        <v>9</v>
      </c>
      <c r="G131" s="243"/>
      <c r="H131" s="247" t="s">
        <v>238</v>
      </c>
      <c r="I131" s="248" t="s">
        <v>240</v>
      </c>
      <c r="J131" s="538">
        <v>17.270351008215087</v>
      </c>
      <c r="K131" s="243"/>
      <c r="L131" s="244" t="s">
        <v>242</v>
      </c>
      <c r="M131" s="245" t="s">
        <v>292</v>
      </c>
      <c r="N131" s="542">
        <v>5.0010668942707781</v>
      </c>
      <c r="O131" s="243"/>
      <c r="P131" s="246"/>
      <c r="Q131" s="246"/>
      <c r="R131" s="392"/>
      <c r="S131" s="543"/>
      <c r="T131" s="543"/>
      <c r="U131" s="243"/>
      <c r="V131" s="325">
        <f t="shared" si="3"/>
        <v>22.271417902485865</v>
      </c>
      <c r="W131" s="116">
        <v>2</v>
      </c>
    </row>
    <row r="132" spans="1:23" x14ac:dyDescent="0.2">
      <c r="A132" s="380" t="s">
        <v>362</v>
      </c>
      <c r="B132" s="456" t="s">
        <v>465</v>
      </c>
      <c r="C132" s="117">
        <v>7510</v>
      </c>
      <c r="D132" s="118" t="s">
        <v>31</v>
      </c>
      <c r="E132" s="119" t="s">
        <v>3</v>
      </c>
      <c r="F132" s="120">
        <v>11</v>
      </c>
      <c r="G132" s="243"/>
      <c r="H132" s="247" t="s">
        <v>241</v>
      </c>
      <c r="I132" s="248" t="s">
        <v>240</v>
      </c>
      <c r="J132" s="538">
        <v>9.0058297279460291</v>
      </c>
      <c r="K132" s="243"/>
      <c r="L132" s="244" t="s">
        <v>242</v>
      </c>
      <c r="M132" s="245" t="s">
        <v>292</v>
      </c>
      <c r="N132" s="542">
        <v>6.1872112634743717</v>
      </c>
      <c r="O132" s="243"/>
      <c r="P132" s="246"/>
      <c r="Q132" s="246"/>
      <c r="R132" s="392"/>
      <c r="S132" s="543"/>
      <c r="T132" s="543"/>
      <c r="U132" s="243"/>
      <c r="V132" s="325">
        <f t="shared" si="3"/>
        <v>15.1930409914204</v>
      </c>
      <c r="W132" s="116">
        <v>2</v>
      </c>
    </row>
    <row r="133" spans="1:23" x14ac:dyDescent="0.2">
      <c r="A133" s="380" t="s">
        <v>349</v>
      </c>
      <c r="B133" s="456" t="s">
        <v>466</v>
      </c>
      <c r="C133" s="117">
        <v>7550</v>
      </c>
      <c r="D133" s="118" t="s">
        <v>30</v>
      </c>
      <c r="E133" s="119" t="s">
        <v>11</v>
      </c>
      <c r="F133" s="120">
        <v>5</v>
      </c>
      <c r="G133" s="243"/>
      <c r="H133" s="247" t="s">
        <v>238</v>
      </c>
      <c r="I133" s="248" t="s">
        <v>240</v>
      </c>
      <c r="J133" s="538">
        <v>10.121680478587287</v>
      </c>
      <c r="K133" s="243"/>
      <c r="L133" s="244" t="s">
        <v>242</v>
      </c>
      <c r="M133" s="245" t="s">
        <v>292</v>
      </c>
      <c r="N133" s="542">
        <v>5.7224025974025974</v>
      </c>
      <c r="O133" s="243"/>
      <c r="P133" s="246" t="s">
        <v>242</v>
      </c>
      <c r="Q133" s="246" t="s">
        <v>239</v>
      </c>
      <c r="R133" s="392"/>
      <c r="S133" s="543">
        <v>7.156421834191141</v>
      </c>
      <c r="T133" s="543"/>
      <c r="U133" s="243"/>
      <c r="V133" s="325">
        <f t="shared" ref="V133:V156" si="4">J133+N133+S133+T133</f>
        <v>23.000504910181025</v>
      </c>
      <c r="W133" s="116">
        <v>3</v>
      </c>
    </row>
    <row r="134" spans="1:23" x14ac:dyDescent="0.2">
      <c r="A134" s="380" t="s">
        <v>384</v>
      </c>
      <c r="B134" s="456" t="s">
        <v>467</v>
      </c>
      <c r="C134" s="117">
        <v>7620</v>
      </c>
      <c r="D134" s="118" t="s">
        <v>29</v>
      </c>
      <c r="E134" s="119" t="s">
        <v>11</v>
      </c>
      <c r="F134" s="120">
        <v>11</v>
      </c>
      <c r="G134" s="243"/>
      <c r="H134" s="247" t="s">
        <v>242</v>
      </c>
      <c r="I134" s="248" t="s">
        <v>240</v>
      </c>
      <c r="J134" s="538">
        <v>8.8111076962733108</v>
      </c>
      <c r="K134" s="243"/>
      <c r="L134" s="244" t="s">
        <v>242</v>
      </c>
      <c r="M134" s="245" t="s">
        <v>292</v>
      </c>
      <c r="N134" s="542">
        <v>2.4983393974243313</v>
      </c>
      <c r="O134" s="243"/>
      <c r="P134" s="246"/>
      <c r="Q134" s="246"/>
      <c r="R134" s="392"/>
      <c r="S134" s="543"/>
      <c r="T134" s="543"/>
      <c r="U134" s="243"/>
      <c r="V134" s="325">
        <f t="shared" si="4"/>
        <v>11.309447093697642</v>
      </c>
      <c r="W134" s="116">
        <v>2</v>
      </c>
    </row>
    <row r="135" spans="1:23" x14ac:dyDescent="0.2">
      <c r="A135" s="380" t="s">
        <v>356</v>
      </c>
      <c r="B135" s="456" t="s">
        <v>468</v>
      </c>
      <c r="C135" s="117">
        <v>7640</v>
      </c>
      <c r="D135" s="118" t="s">
        <v>28</v>
      </c>
      <c r="E135" s="119" t="s">
        <v>3</v>
      </c>
      <c r="F135" s="120">
        <v>10</v>
      </c>
      <c r="G135" s="243"/>
      <c r="H135" s="247" t="s">
        <v>241</v>
      </c>
      <c r="I135" s="248" t="s">
        <v>240</v>
      </c>
      <c r="J135" s="538">
        <v>15.888778550148958</v>
      </c>
      <c r="K135" s="243"/>
      <c r="L135" s="244" t="s">
        <v>242</v>
      </c>
      <c r="M135" s="245" t="s">
        <v>292</v>
      </c>
      <c r="N135" s="542">
        <v>3.9435490031319227</v>
      </c>
      <c r="O135" s="243"/>
      <c r="P135" s="246"/>
      <c r="Q135" s="246"/>
      <c r="R135" s="392"/>
      <c r="S135" s="543"/>
      <c r="T135" s="543"/>
      <c r="U135" s="243"/>
      <c r="V135" s="325">
        <f t="shared" si="4"/>
        <v>19.83232755328088</v>
      </c>
      <c r="W135" s="116">
        <v>2</v>
      </c>
    </row>
    <row r="136" spans="1:23" x14ac:dyDescent="0.2">
      <c r="A136" s="380" t="s">
        <v>343</v>
      </c>
      <c r="B136" s="456" t="s">
        <v>469</v>
      </c>
      <c r="C136" s="117">
        <v>7650</v>
      </c>
      <c r="D136" s="118" t="s">
        <v>27</v>
      </c>
      <c r="E136" s="119" t="s">
        <v>3</v>
      </c>
      <c r="F136" s="120">
        <v>10</v>
      </c>
      <c r="G136" s="243"/>
      <c r="H136" s="247" t="s">
        <v>238</v>
      </c>
      <c r="I136" s="248" t="s">
        <v>240</v>
      </c>
      <c r="J136" s="538">
        <v>8.581772672417646</v>
      </c>
      <c r="K136" s="243"/>
      <c r="L136" s="244" t="s">
        <v>242</v>
      </c>
      <c r="M136" s="245" t="s">
        <v>240</v>
      </c>
      <c r="N136" s="542">
        <v>4.3020605193760337</v>
      </c>
      <c r="O136" s="243"/>
      <c r="P136" s="246" t="s">
        <v>242</v>
      </c>
      <c r="Q136" s="246" t="s">
        <v>239</v>
      </c>
      <c r="R136" s="392"/>
      <c r="S136" s="543">
        <v>2.478191911181602</v>
      </c>
      <c r="T136" s="543"/>
      <c r="U136" s="243"/>
      <c r="V136" s="325">
        <f t="shared" si="4"/>
        <v>15.362025102975283</v>
      </c>
      <c r="W136" s="116">
        <v>3</v>
      </c>
    </row>
    <row r="137" spans="1:23" x14ac:dyDescent="0.2">
      <c r="A137" s="380" t="s">
        <v>341</v>
      </c>
      <c r="B137" s="456" t="s">
        <v>393</v>
      </c>
      <c r="C137" s="117">
        <v>7700</v>
      </c>
      <c r="D137" s="118" t="s">
        <v>26</v>
      </c>
      <c r="E137" s="119" t="s">
        <v>3</v>
      </c>
      <c r="F137" s="120">
        <v>8</v>
      </c>
      <c r="G137" s="243"/>
      <c r="H137" s="247" t="s">
        <v>241</v>
      </c>
      <c r="I137" s="248" t="s">
        <v>240</v>
      </c>
      <c r="J137" s="538">
        <v>9.2307692307692299</v>
      </c>
      <c r="K137" s="243"/>
      <c r="L137" s="244"/>
      <c r="M137" s="245"/>
      <c r="N137" s="542"/>
      <c r="O137" s="243"/>
      <c r="P137" s="246"/>
      <c r="Q137" s="246"/>
      <c r="R137" s="392"/>
      <c r="S137" s="543"/>
      <c r="T137" s="543"/>
      <c r="U137" s="243"/>
      <c r="V137" s="325">
        <f t="shared" si="4"/>
        <v>9.2307692307692299</v>
      </c>
      <c r="W137" s="116">
        <v>1</v>
      </c>
    </row>
    <row r="138" spans="1:23" x14ac:dyDescent="0.2">
      <c r="A138" s="380" t="s">
        <v>362</v>
      </c>
      <c r="B138" s="456" t="s">
        <v>470</v>
      </c>
      <c r="C138" s="117">
        <v>7750</v>
      </c>
      <c r="D138" s="118" t="s">
        <v>25</v>
      </c>
      <c r="E138" s="119" t="s">
        <v>3</v>
      </c>
      <c r="F138" s="120">
        <v>4</v>
      </c>
      <c r="G138" s="243"/>
      <c r="H138" s="247" t="s">
        <v>241</v>
      </c>
      <c r="I138" s="248" t="s">
        <v>240</v>
      </c>
      <c r="J138" s="538">
        <v>9.3515687177983491</v>
      </c>
      <c r="K138" s="243"/>
      <c r="L138" s="244" t="s">
        <v>242</v>
      </c>
      <c r="M138" s="245" t="s">
        <v>292</v>
      </c>
      <c r="N138" s="542">
        <v>5.8519307417985829</v>
      </c>
      <c r="O138" s="243"/>
      <c r="P138" s="246" t="s">
        <v>242</v>
      </c>
      <c r="Q138" s="246" t="s">
        <v>239</v>
      </c>
      <c r="R138" s="392"/>
      <c r="S138" s="543">
        <v>5.6937246788496472</v>
      </c>
      <c r="T138" s="543"/>
      <c r="U138" s="243"/>
      <c r="V138" s="325">
        <f t="shared" si="4"/>
        <v>20.897224138446578</v>
      </c>
      <c r="W138" s="116">
        <v>3</v>
      </c>
    </row>
    <row r="139" spans="1:23" x14ac:dyDescent="0.2">
      <c r="A139" s="380" t="s">
        <v>341</v>
      </c>
      <c r="B139" s="456" t="s">
        <v>438</v>
      </c>
      <c r="C139" s="117">
        <v>7800</v>
      </c>
      <c r="D139" s="118" t="s">
        <v>24</v>
      </c>
      <c r="E139" s="119" t="s">
        <v>3</v>
      </c>
      <c r="F139" s="120">
        <v>9</v>
      </c>
      <c r="G139" s="243"/>
      <c r="H139" s="247" t="s">
        <v>241</v>
      </c>
      <c r="I139" s="248" t="s">
        <v>240</v>
      </c>
      <c r="J139" s="538">
        <v>6.8961952026468163</v>
      </c>
      <c r="K139" s="243"/>
      <c r="L139" s="244" t="s">
        <v>242</v>
      </c>
      <c r="M139" s="245" t="s">
        <v>292</v>
      </c>
      <c r="N139" s="542">
        <v>2.9750438765463807</v>
      </c>
      <c r="O139" s="243"/>
      <c r="P139" s="246"/>
      <c r="Q139" s="246"/>
      <c r="R139" s="392"/>
      <c r="S139" s="543"/>
      <c r="T139" s="543"/>
      <c r="U139" s="243"/>
      <c r="V139" s="325">
        <f t="shared" si="4"/>
        <v>9.871239079193197</v>
      </c>
      <c r="W139" s="116">
        <v>2</v>
      </c>
    </row>
    <row r="140" spans="1:23" x14ac:dyDescent="0.2">
      <c r="A140" s="380" t="s">
        <v>343</v>
      </c>
      <c r="B140" s="456" t="s">
        <v>471</v>
      </c>
      <c r="C140" s="117">
        <v>7850</v>
      </c>
      <c r="D140" s="118" t="s">
        <v>23</v>
      </c>
      <c r="E140" s="119" t="s">
        <v>3</v>
      </c>
      <c r="F140" s="120">
        <v>9</v>
      </c>
      <c r="G140" s="243"/>
      <c r="H140" s="247" t="s">
        <v>238</v>
      </c>
      <c r="I140" s="248" t="s">
        <v>240</v>
      </c>
      <c r="J140" s="538">
        <v>9.2527265707943247</v>
      </c>
      <c r="K140" s="243"/>
      <c r="L140" s="244" t="s">
        <v>242</v>
      </c>
      <c r="M140" s="245" t="s">
        <v>292</v>
      </c>
      <c r="N140" s="542">
        <v>4.0197115384615385</v>
      </c>
      <c r="O140" s="243"/>
      <c r="P140" s="246" t="s">
        <v>242</v>
      </c>
      <c r="Q140" s="246" t="s">
        <v>239</v>
      </c>
      <c r="R140" s="392"/>
      <c r="S140" s="543">
        <v>1.3044107711610846</v>
      </c>
      <c r="T140" s="543"/>
      <c r="U140" s="243"/>
      <c r="V140" s="325">
        <f t="shared" si="4"/>
        <v>14.576848880416946</v>
      </c>
      <c r="W140" s="116">
        <v>3</v>
      </c>
    </row>
    <row r="141" spans="1:23" x14ac:dyDescent="0.2">
      <c r="A141" s="380" t="s">
        <v>353</v>
      </c>
      <c r="B141" s="456" t="s">
        <v>472</v>
      </c>
      <c r="C141" s="117">
        <v>7900</v>
      </c>
      <c r="D141" s="118" t="s">
        <v>22</v>
      </c>
      <c r="E141" s="119" t="s">
        <v>3</v>
      </c>
      <c r="F141" s="120">
        <v>10</v>
      </c>
      <c r="G141" s="243"/>
      <c r="H141" s="247" t="s">
        <v>242</v>
      </c>
      <c r="I141" s="248" t="s">
        <v>240</v>
      </c>
      <c r="J141" s="538">
        <v>9.5968476579878406</v>
      </c>
      <c r="K141" s="243"/>
      <c r="L141" s="244"/>
      <c r="M141" s="245"/>
      <c r="N141" s="542"/>
      <c r="O141" s="243"/>
      <c r="P141" s="246"/>
      <c r="Q141" s="246"/>
      <c r="R141" s="392"/>
      <c r="S141" s="543"/>
      <c r="T141" s="543"/>
      <c r="U141" s="243"/>
      <c r="V141" s="325">
        <f t="shared" si="4"/>
        <v>9.5968476579878406</v>
      </c>
      <c r="W141" s="116">
        <v>1</v>
      </c>
    </row>
    <row r="142" spans="1:23" x14ac:dyDescent="0.2">
      <c r="A142" s="380" t="s">
        <v>353</v>
      </c>
      <c r="B142" s="456" t="s">
        <v>473</v>
      </c>
      <c r="C142" s="117">
        <v>7950</v>
      </c>
      <c r="D142" s="118" t="s">
        <v>21</v>
      </c>
      <c r="E142" s="119" t="s">
        <v>3</v>
      </c>
      <c r="F142" s="120">
        <v>9</v>
      </c>
      <c r="G142" s="243"/>
      <c r="H142" s="247" t="s">
        <v>242</v>
      </c>
      <c r="I142" s="248" t="s">
        <v>240</v>
      </c>
      <c r="J142" s="538">
        <v>18.749366575453532</v>
      </c>
      <c r="K142" s="243"/>
      <c r="L142" s="244"/>
      <c r="M142" s="245"/>
      <c r="N142" s="542"/>
      <c r="O142" s="243"/>
      <c r="P142" s="246"/>
      <c r="Q142" s="246"/>
      <c r="R142" s="392"/>
      <c r="S142" s="543"/>
      <c r="T142" s="543"/>
      <c r="U142" s="243"/>
      <c r="V142" s="325">
        <f t="shared" si="4"/>
        <v>18.749366575453532</v>
      </c>
      <c r="W142" s="116">
        <v>1</v>
      </c>
    </row>
    <row r="143" spans="1:23" x14ac:dyDescent="0.2">
      <c r="A143" s="380"/>
      <c r="B143" s="456" t="s">
        <v>434</v>
      </c>
      <c r="C143" s="117">
        <v>8000</v>
      </c>
      <c r="D143" s="126" t="s">
        <v>20</v>
      </c>
      <c r="E143" s="119" t="s">
        <v>8</v>
      </c>
      <c r="F143" s="120">
        <v>3</v>
      </c>
      <c r="G143" s="243"/>
      <c r="H143" s="247" t="s">
        <v>243</v>
      </c>
      <c r="I143" s="248" t="s">
        <v>240</v>
      </c>
      <c r="J143" s="538">
        <v>10.093472816084796</v>
      </c>
      <c r="K143" s="243"/>
      <c r="L143" s="244" t="s">
        <v>295</v>
      </c>
      <c r="M143" s="245" t="s">
        <v>292</v>
      </c>
      <c r="N143" s="542">
        <v>5.6473739986522373</v>
      </c>
      <c r="O143" s="243"/>
      <c r="P143" s="246" t="s">
        <v>242</v>
      </c>
      <c r="Q143" s="246" t="s">
        <v>239</v>
      </c>
      <c r="R143" s="392"/>
      <c r="S143" s="543">
        <v>5.7082159880236087</v>
      </c>
      <c r="T143" s="543"/>
      <c r="U143" s="243"/>
      <c r="V143" s="325">
        <f t="shared" si="4"/>
        <v>21.449062802760643</v>
      </c>
      <c r="W143" s="116">
        <v>3</v>
      </c>
    </row>
    <row r="144" spans="1:23" x14ac:dyDescent="0.2">
      <c r="A144" s="380" t="s">
        <v>353</v>
      </c>
      <c r="B144" s="456" t="s">
        <v>474</v>
      </c>
      <c r="C144" s="117">
        <v>8020</v>
      </c>
      <c r="D144" s="118" t="s">
        <v>19</v>
      </c>
      <c r="E144" s="119" t="s">
        <v>3</v>
      </c>
      <c r="F144" s="120">
        <v>11</v>
      </c>
      <c r="G144" s="243"/>
      <c r="H144" s="247" t="s">
        <v>242</v>
      </c>
      <c r="I144" s="248" t="s">
        <v>240</v>
      </c>
      <c r="J144" s="538">
        <v>11.211047978189415</v>
      </c>
      <c r="K144" s="243"/>
      <c r="L144" s="244" t="s">
        <v>246</v>
      </c>
      <c r="M144" s="245" t="s">
        <v>240</v>
      </c>
      <c r="N144" s="542">
        <v>5.6692231253344207</v>
      </c>
      <c r="O144" s="243"/>
      <c r="P144" s="246"/>
      <c r="Q144" s="246"/>
      <c r="R144" s="392"/>
      <c r="S144" s="543"/>
      <c r="T144" s="543"/>
      <c r="U144" s="243"/>
      <c r="V144" s="325">
        <f t="shared" si="4"/>
        <v>16.880271103523835</v>
      </c>
      <c r="W144" s="116">
        <v>2</v>
      </c>
    </row>
    <row r="145" spans="1:23" x14ac:dyDescent="0.2">
      <c r="A145" s="380" t="s">
        <v>345</v>
      </c>
      <c r="B145" s="456" t="s">
        <v>475</v>
      </c>
      <c r="C145" s="117">
        <v>8050</v>
      </c>
      <c r="D145" s="118" t="s">
        <v>18</v>
      </c>
      <c r="E145" s="119" t="s">
        <v>8</v>
      </c>
      <c r="F145" s="120">
        <v>2</v>
      </c>
      <c r="G145" s="243"/>
      <c r="H145" s="247" t="s">
        <v>238</v>
      </c>
      <c r="I145" s="248" t="s">
        <v>240</v>
      </c>
      <c r="J145" s="538">
        <v>9.7616449522106681</v>
      </c>
      <c r="K145" s="243"/>
      <c r="L145" s="244" t="s">
        <v>242</v>
      </c>
      <c r="M145" s="245" t="s">
        <v>240</v>
      </c>
      <c r="N145" s="542">
        <v>4.0906945558287209</v>
      </c>
      <c r="O145" s="243"/>
      <c r="P145" s="246" t="s">
        <v>242</v>
      </c>
      <c r="Q145" s="246" t="s">
        <v>239</v>
      </c>
      <c r="R145" s="392"/>
      <c r="S145" s="543">
        <v>2.0739684580227493</v>
      </c>
      <c r="T145" s="543"/>
      <c r="U145" s="243"/>
      <c r="V145" s="325">
        <f t="shared" si="4"/>
        <v>15.926307966062138</v>
      </c>
      <c r="W145" s="116">
        <v>3</v>
      </c>
    </row>
    <row r="146" spans="1:23" x14ac:dyDescent="0.2">
      <c r="A146" s="380" t="s">
        <v>353</v>
      </c>
      <c r="B146" s="456" t="s">
        <v>476</v>
      </c>
      <c r="C146" s="117">
        <v>8100</v>
      </c>
      <c r="D146" s="118" t="s">
        <v>17</v>
      </c>
      <c r="E146" s="119" t="s">
        <v>3</v>
      </c>
      <c r="F146" s="120">
        <v>9</v>
      </c>
      <c r="G146" s="243"/>
      <c r="H146" s="247" t="s">
        <v>242</v>
      </c>
      <c r="I146" s="248" t="s">
        <v>240</v>
      </c>
      <c r="J146" s="538">
        <v>10.108045664582768</v>
      </c>
      <c r="K146" s="243"/>
      <c r="L146" s="244" t="s">
        <v>242</v>
      </c>
      <c r="M146" s="245" t="s">
        <v>292</v>
      </c>
      <c r="N146" s="542">
        <v>6.4253193802663766</v>
      </c>
      <c r="O146" s="243"/>
      <c r="P146" s="246"/>
      <c r="Q146" s="246"/>
      <c r="R146" s="392"/>
      <c r="S146" s="543"/>
      <c r="T146" s="543"/>
      <c r="U146" s="243"/>
      <c r="V146" s="325">
        <f t="shared" si="4"/>
        <v>16.533365044849145</v>
      </c>
      <c r="W146" s="116">
        <v>2</v>
      </c>
    </row>
    <row r="147" spans="1:23" x14ac:dyDescent="0.2">
      <c r="A147" s="380" t="s">
        <v>353</v>
      </c>
      <c r="B147" s="456" t="s">
        <v>395</v>
      </c>
      <c r="C147" s="117">
        <v>8150</v>
      </c>
      <c r="D147" s="118" t="s">
        <v>16</v>
      </c>
      <c r="E147" s="119" t="s">
        <v>3</v>
      </c>
      <c r="F147" s="120">
        <v>10</v>
      </c>
      <c r="G147" s="243"/>
      <c r="H147" s="247" t="s">
        <v>242</v>
      </c>
      <c r="I147" s="248" t="s">
        <v>240</v>
      </c>
      <c r="J147" s="538">
        <v>17.739226135310471</v>
      </c>
      <c r="K147" s="243"/>
      <c r="L147" s="244"/>
      <c r="M147" s="245"/>
      <c r="N147" s="542"/>
      <c r="O147" s="243"/>
      <c r="P147" s="246"/>
      <c r="Q147" s="246"/>
      <c r="R147" s="392"/>
      <c r="S147" s="543"/>
      <c r="T147" s="543"/>
      <c r="U147" s="243"/>
      <c r="V147" s="325">
        <f t="shared" si="4"/>
        <v>17.739226135310471</v>
      </c>
      <c r="W147" s="116">
        <v>1</v>
      </c>
    </row>
    <row r="148" spans="1:23" x14ac:dyDescent="0.2">
      <c r="A148" s="380" t="s">
        <v>341</v>
      </c>
      <c r="B148" s="456" t="s">
        <v>477</v>
      </c>
      <c r="C148" s="117">
        <v>8200</v>
      </c>
      <c r="D148" s="118" t="s">
        <v>15</v>
      </c>
      <c r="E148" s="119" t="s">
        <v>3</v>
      </c>
      <c r="F148" s="120">
        <v>10</v>
      </c>
      <c r="G148" s="243"/>
      <c r="H148" s="247" t="s">
        <v>242</v>
      </c>
      <c r="I148" s="248" t="s">
        <v>240</v>
      </c>
      <c r="J148" s="538">
        <v>15.333637412465455</v>
      </c>
      <c r="K148" s="243"/>
      <c r="L148" s="244"/>
      <c r="M148" s="245"/>
      <c r="N148" s="542"/>
      <c r="O148" s="243"/>
      <c r="P148" s="246"/>
      <c r="Q148" s="246"/>
      <c r="R148" s="392"/>
      <c r="S148" s="543"/>
      <c r="T148" s="543"/>
      <c r="U148" s="243"/>
      <c r="V148" s="325">
        <f t="shared" si="4"/>
        <v>15.333637412465455</v>
      </c>
      <c r="W148" s="116">
        <v>1</v>
      </c>
    </row>
    <row r="149" spans="1:23" x14ac:dyDescent="0.2">
      <c r="A149" s="380" t="s">
        <v>412</v>
      </c>
      <c r="B149" s="456" t="s">
        <v>478</v>
      </c>
      <c r="C149" s="117">
        <v>8250</v>
      </c>
      <c r="D149" s="118" t="s">
        <v>14</v>
      </c>
      <c r="E149" s="119" t="s">
        <v>8</v>
      </c>
      <c r="F149" s="120">
        <v>2</v>
      </c>
      <c r="G149" s="243"/>
      <c r="H149" s="247" t="s">
        <v>238</v>
      </c>
      <c r="I149" s="248" t="s">
        <v>240</v>
      </c>
      <c r="J149" s="538">
        <v>11.175874996579372</v>
      </c>
      <c r="K149" s="243"/>
      <c r="L149" s="244" t="s">
        <v>242</v>
      </c>
      <c r="M149" s="245" t="s">
        <v>240</v>
      </c>
      <c r="N149" s="542">
        <v>4.771091590728731</v>
      </c>
      <c r="O149" s="243"/>
      <c r="P149" s="246" t="s">
        <v>242</v>
      </c>
      <c r="Q149" s="246" t="s">
        <v>240</v>
      </c>
      <c r="R149" s="392"/>
      <c r="S149" s="543">
        <v>8.559612430580172</v>
      </c>
      <c r="T149" s="543"/>
      <c r="U149" s="243"/>
      <c r="V149" s="325">
        <f t="shared" si="4"/>
        <v>24.506579017888278</v>
      </c>
      <c r="W149" s="116">
        <v>3</v>
      </c>
    </row>
    <row r="150" spans="1:23" x14ac:dyDescent="0.2">
      <c r="A150" s="380" t="s">
        <v>420</v>
      </c>
      <c r="B150" s="456" t="s">
        <v>479</v>
      </c>
      <c r="C150" s="117">
        <v>8350</v>
      </c>
      <c r="D150" s="118" t="s">
        <v>13</v>
      </c>
      <c r="E150" s="119" t="s">
        <v>6</v>
      </c>
      <c r="F150" s="120">
        <v>4</v>
      </c>
      <c r="G150" s="243"/>
      <c r="H150" s="247" t="s">
        <v>243</v>
      </c>
      <c r="I150" s="248" t="s">
        <v>240</v>
      </c>
      <c r="J150" s="538">
        <v>8.2163353449295933</v>
      </c>
      <c r="K150" s="243"/>
      <c r="L150" s="244" t="s">
        <v>242</v>
      </c>
      <c r="M150" s="245" t="s">
        <v>292</v>
      </c>
      <c r="N150" s="542">
        <v>5.1062870581587152</v>
      </c>
      <c r="O150" s="243"/>
      <c r="P150" s="246" t="s">
        <v>242</v>
      </c>
      <c r="Q150" s="246" t="s">
        <v>239</v>
      </c>
      <c r="R150" s="392"/>
      <c r="S150" s="543">
        <v>5.5607299204860174</v>
      </c>
      <c r="T150" s="543"/>
      <c r="U150" s="243"/>
      <c r="V150" s="325">
        <f t="shared" si="4"/>
        <v>18.883352323574325</v>
      </c>
      <c r="W150" s="116">
        <v>3</v>
      </c>
    </row>
    <row r="151" spans="1:23" x14ac:dyDescent="0.2">
      <c r="A151" s="380" t="s">
        <v>377</v>
      </c>
      <c r="B151" s="456" t="s">
        <v>480</v>
      </c>
      <c r="C151" s="117">
        <v>8400</v>
      </c>
      <c r="D151" s="118" t="s">
        <v>12</v>
      </c>
      <c r="E151" s="119" t="s">
        <v>11</v>
      </c>
      <c r="F151" s="120">
        <v>6</v>
      </c>
      <c r="G151" s="243"/>
      <c r="H151" s="247" t="s">
        <v>241</v>
      </c>
      <c r="I151" s="248" t="s">
        <v>240</v>
      </c>
      <c r="J151" s="538">
        <v>11.562184688595524</v>
      </c>
      <c r="K151" s="243"/>
      <c r="L151" s="244" t="s">
        <v>242</v>
      </c>
      <c r="M151" s="245" t="s">
        <v>292</v>
      </c>
      <c r="N151" s="542">
        <v>5.6247565502644505</v>
      </c>
      <c r="O151" s="243"/>
      <c r="P151" s="246" t="s">
        <v>242</v>
      </c>
      <c r="Q151" s="246" t="s">
        <v>239</v>
      </c>
      <c r="R151" s="392"/>
      <c r="S151" s="543">
        <v>7.0887325930553597</v>
      </c>
      <c r="T151" s="543"/>
      <c r="U151" s="243"/>
      <c r="V151" s="325">
        <f t="shared" si="4"/>
        <v>24.275673831915334</v>
      </c>
      <c r="W151" s="116">
        <v>3</v>
      </c>
    </row>
    <row r="152" spans="1:23" x14ac:dyDescent="0.2">
      <c r="A152" s="380" t="s">
        <v>420</v>
      </c>
      <c r="B152" s="456" t="s">
        <v>481</v>
      </c>
      <c r="C152" s="117">
        <v>8450</v>
      </c>
      <c r="D152" s="118" t="s">
        <v>10</v>
      </c>
      <c r="E152" s="119" t="s">
        <v>6</v>
      </c>
      <c r="F152" s="120">
        <v>5</v>
      </c>
      <c r="G152" s="243"/>
      <c r="H152" s="247" t="s">
        <v>241</v>
      </c>
      <c r="I152" s="248" t="s">
        <v>240</v>
      </c>
      <c r="J152" s="538">
        <v>10.434218191528892</v>
      </c>
      <c r="K152" s="243"/>
      <c r="L152" s="244" t="s">
        <v>242</v>
      </c>
      <c r="M152" s="245" t="s">
        <v>292</v>
      </c>
      <c r="N152" s="542">
        <v>4.8388752198840779</v>
      </c>
      <c r="O152" s="243"/>
      <c r="P152" s="246" t="s">
        <v>242</v>
      </c>
      <c r="Q152" s="246" t="s">
        <v>239</v>
      </c>
      <c r="R152" s="392"/>
      <c r="S152" s="543">
        <v>5.6780222359704213</v>
      </c>
      <c r="T152" s="543"/>
      <c r="U152" s="243"/>
      <c r="V152" s="325">
        <f t="shared" si="4"/>
        <v>20.951115647383389</v>
      </c>
      <c r="W152" s="116">
        <v>3</v>
      </c>
    </row>
    <row r="153" spans="1:23" x14ac:dyDescent="0.2">
      <c r="A153" s="380" t="s">
        <v>345</v>
      </c>
      <c r="B153" s="457" t="s">
        <v>482</v>
      </c>
      <c r="C153" s="117">
        <v>8500</v>
      </c>
      <c r="D153" s="126" t="s">
        <v>9</v>
      </c>
      <c r="E153" s="119" t="s">
        <v>8</v>
      </c>
      <c r="F153" s="120">
        <v>2</v>
      </c>
      <c r="G153" s="243"/>
      <c r="H153" s="247" t="s">
        <v>241</v>
      </c>
      <c r="I153" s="248" t="s">
        <v>240</v>
      </c>
      <c r="J153" s="538">
        <v>8.8946389585186392</v>
      </c>
      <c r="K153" s="243"/>
      <c r="L153" s="244" t="s">
        <v>241</v>
      </c>
      <c r="M153" s="245" t="s">
        <v>240</v>
      </c>
      <c r="N153" s="542">
        <v>4.799528521934926</v>
      </c>
      <c r="O153" s="243"/>
      <c r="P153" s="246" t="s">
        <v>290</v>
      </c>
      <c r="Q153" s="246" t="s">
        <v>240</v>
      </c>
      <c r="R153" s="392" t="s">
        <v>269</v>
      </c>
      <c r="S153" s="543"/>
      <c r="T153" s="543">
        <v>3.1722138942968572</v>
      </c>
      <c r="U153" s="243"/>
      <c r="V153" s="325">
        <f t="shared" si="4"/>
        <v>16.866381374750421</v>
      </c>
      <c r="W153" s="116">
        <v>4</v>
      </c>
    </row>
    <row r="154" spans="1:23" x14ac:dyDescent="0.2">
      <c r="A154" s="459" t="s">
        <v>384</v>
      </c>
      <c r="B154" s="456" t="s">
        <v>403</v>
      </c>
      <c r="C154" s="117">
        <v>8550</v>
      </c>
      <c r="D154" s="118" t="s">
        <v>7</v>
      </c>
      <c r="E154" s="119" t="s">
        <v>6</v>
      </c>
      <c r="F154" s="120">
        <v>7</v>
      </c>
      <c r="G154" s="243"/>
      <c r="H154" s="247" t="s">
        <v>238</v>
      </c>
      <c r="I154" s="248" t="s">
        <v>240</v>
      </c>
      <c r="J154" s="538">
        <v>11.702722533017473</v>
      </c>
      <c r="K154" s="243"/>
      <c r="L154" s="244" t="s">
        <v>242</v>
      </c>
      <c r="M154" s="245" t="s">
        <v>292</v>
      </c>
      <c r="N154" s="542">
        <v>5.3534510787880274</v>
      </c>
      <c r="O154" s="243"/>
      <c r="P154" s="246" t="s">
        <v>242</v>
      </c>
      <c r="Q154" s="246" t="s">
        <v>239</v>
      </c>
      <c r="R154" s="392"/>
      <c r="S154" s="543">
        <v>6.8500290575704748</v>
      </c>
      <c r="T154" s="543"/>
      <c r="U154" s="243"/>
      <c r="V154" s="325">
        <f t="shared" si="4"/>
        <v>23.906202669375975</v>
      </c>
      <c r="W154" s="116">
        <v>3</v>
      </c>
    </row>
    <row r="155" spans="1:23" x14ac:dyDescent="0.2">
      <c r="A155" s="380" t="s">
        <v>356</v>
      </c>
      <c r="B155" s="456" t="s">
        <v>483</v>
      </c>
      <c r="C155" s="117">
        <v>8710</v>
      </c>
      <c r="D155" s="126" t="s">
        <v>5</v>
      </c>
      <c r="E155" s="119" t="s">
        <v>3</v>
      </c>
      <c r="F155" s="120">
        <v>11</v>
      </c>
      <c r="G155" s="243"/>
      <c r="H155" s="247" t="s">
        <v>238</v>
      </c>
      <c r="I155" s="248" t="s">
        <v>240</v>
      </c>
      <c r="J155" s="538">
        <v>9.2838196286472154</v>
      </c>
      <c r="K155" s="243"/>
      <c r="L155" s="244" t="s">
        <v>242</v>
      </c>
      <c r="M155" s="245" t="s">
        <v>292</v>
      </c>
      <c r="N155" s="542">
        <v>4.4503389330975542</v>
      </c>
      <c r="O155" s="243"/>
      <c r="P155" s="246"/>
      <c r="Q155" s="246"/>
      <c r="R155" s="392"/>
      <c r="S155" s="543"/>
      <c r="T155" s="543"/>
      <c r="U155" s="243"/>
      <c r="V155" s="325">
        <f t="shared" si="4"/>
        <v>13.734158561744771</v>
      </c>
      <c r="W155" s="116">
        <v>2</v>
      </c>
    </row>
    <row r="156" spans="1:23" x14ac:dyDescent="0.2">
      <c r="A156" s="380" t="s">
        <v>356</v>
      </c>
      <c r="B156" s="456" t="s">
        <v>369</v>
      </c>
      <c r="C156" s="117">
        <v>8750</v>
      </c>
      <c r="D156" s="118" t="s">
        <v>4</v>
      </c>
      <c r="E156" s="119" t="s">
        <v>3</v>
      </c>
      <c r="F156" s="120">
        <v>11</v>
      </c>
      <c r="G156" s="250"/>
      <c r="H156" s="247" t="s">
        <v>238</v>
      </c>
      <c r="I156" s="248" t="s">
        <v>240</v>
      </c>
      <c r="J156" s="538">
        <v>11.522023122645823</v>
      </c>
      <c r="K156" s="250"/>
      <c r="L156" s="244" t="s">
        <v>242</v>
      </c>
      <c r="M156" s="245" t="s">
        <v>240</v>
      </c>
      <c r="N156" s="542">
        <v>3.8755886970172684</v>
      </c>
      <c r="O156" s="243"/>
      <c r="P156" s="246" t="s">
        <v>242</v>
      </c>
      <c r="Q156" s="246" t="s">
        <v>239</v>
      </c>
      <c r="R156" s="392"/>
      <c r="S156" s="543">
        <v>6.2102393214177516</v>
      </c>
      <c r="T156" s="543"/>
      <c r="U156" s="243"/>
      <c r="V156" s="325">
        <f t="shared" si="4"/>
        <v>21.607851141080843</v>
      </c>
      <c r="W156" s="116">
        <v>3</v>
      </c>
    </row>
    <row r="158" spans="1:23" s="56" customFormat="1" ht="11.25" x14ac:dyDescent="0.2">
      <c r="D158" s="56" t="s">
        <v>515</v>
      </c>
      <c r="G158" s="127"/>
      <c r="H158" s="129"/>
      <c r="I158" s="129"/>
      <c r="J158" s="545">
        <f>AVERAGE(J5:J156)</f>
        <v>11.945390469348629</v>
      </c>
      <c r="K158" s="127"/>
      <c r="L158" s="129"/>
      <c r="M158" s="129"/>
      <c r="N158" s="545">
        <f>AVERAGE(N5:N156)</f>
        <v>4.7775994279088358</v>
      </c>
      <c r="O158" s="127"/>
      <c r="P158" s="129"/>
      <c r="Q158" s="129"/>
      <c r="R158" s="129"/>
      <c r="S158" s="545">
        <f t="shared" ref="S158:T158" si="5">AVERAGE(S5:S156)</f>
        <v>5.4063657286449063</v>
      </c>
      <c r="T158" s="545">
        <f t="shared" si="5"/>
        <v>5.5012143686836321</v>
      </c>
      <c r="U158" s="127"/>
      <c r="V158" s="545">
        <f>AVERAGE(V5:V156)</f>
        <v>19.133060060852721</v>
      </c>
    </row>
  </sheetData>
  <sortState ref="A5:W156">
    <sortCondition ref="C5:C156"/>
  </sortState>
  <mergeCells count="4">
    <mergeCell ref="L3:M3"/>
    <mergeCell ref="P3:Q3"/>
    <mergeCell ref="H3:I3"/>
    <mergeCell ref="C1:R1"/>
  </mergeCells>
  <hyperlinks>
    <hyperlink ref="A62" location="'2009-10'!A160" display="Bottom" xr:uid="{00000000-0004-0000-0700-000000000000}"/>
  </hyperlinks>
  <printOptions horizontalCentered="1"/>
  <pageMargins left="0.25" right="0.25" top="0.75" bottom="0.75" header="0.3" footer="0.3"/>
  <pageSetup paperSize="9" scale="7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5"/>
  <sheetViews>
    <sheetView workbookViewId="0">
      <selection activeCell="A25" sqref="A1:H25"/>
    </sheetView>
  </sheetViews>
  <sheetFormatPr defaultRowHeight="12.75" x14ac:dyDescent="0.2"/>
  <cols>
    <col min="1" max="1" width="4.42578125" bestFit="1" customWidth="1"/>
    <col min="2" max="2" width="20" bestFit="1" customWidth="1"/>
    <col min="3" max="3" width="3" bestFit="1" customWidth="1"/>
    <col min="4" max="4" width="7.7109375" bestFit="1" customWidth="1"/>
    <col min="5" max="5" width="9.42578125" bestFit="1" customWidth="1"/>
    <col min="7" max="7" width="10.42578125" bestFit="1" customWidth="1"/>
    <col min="8" max="8" width="26" bestFit="1" customWidth="1"/>
    <col min="9" max="9" width="20.5703125" bestFit="1" customWidth="1"/>
  </cols>
  <sheetData>
    <row r="1" spans="1:10" ht="15.75" customHeight="1" x14ac:dyDescent="0.25">
      <c r="A1" s="636" t="s">
        <v>287</v>
      </c>
      <c r="B1" s="636"/>
      <c r="C1" s="636"/>
      <c r="D1" s="636"/>
      <c r="E1" s="636"/>
      <c r="F1" s="636"/>
      <c r="G1" s="636"/>
      <c r="H1" s="636"/>
      <c r="I1" s="251"/>
    </row>
    <row r="2" spans="1:10" x14ac:dyDescent="0.2">
      <c r="A2" s="6"/>
      <c r="B2" s="6"/>
      <c r="C2" s="6"/>
      <c r="D2" s="252"/>
      <c r="E2" s="252"/>
      <c r="F2" s="252"/>
      <c r="G2" s="253"/>
      <c r="H2" s="253"/>
    </row>
    <row r="3" spans="1:10" ht="33.75" x14ac:dyDescent="0.2">
      <c r="A3" s="254" t="s">
        <v>169</v>
      </c>
      <c r="B3" s="255" t="s">
        <v>168</v>
      </c>
      <c r="C3" s="256" t="s">
        <v>167</v>
      </c>
      <c r="D3" s="257" t="s">
        <v>227</v>
      </c>
      <c r="E3" s="267" t="s">
        <v>181</v>
      </c>
      <c r="F3" s="257" t="s">
        <v>228</v>
      </c>
      <c r="G3" s="258" t="s">
        <v>229</v>
      </c>
      <c r="H3" s="396" t="s">
        <v>230</v>
      </c>
    </row>
    <row r="4" spans="1:10" x14ac:dyDescent="0.2">
      <c r="A4" s="259">
        <v>600</v>
      </c>
      <c r="B4" s="260" t="s">
        <v>296</v>
      </c>
      <c r="C4" s="261" t="s">
        <v>11</v>
      </c>
      <c r="D4" s="262">
        <v>1620.12</v>
      </c>
      <c r="E4" s="262">
        <v>940.11999999999989</v>
      </c>
      <c r="F4" s="262">
        <v>680</v>
      </c>
      <c r="G4" s="268">
        <f>E4/D4</f>
        <v>0.58027800409846186</v>
      </c>
      <c r="H4" s="269" t="s">
        <v>231</v>
      </c>
      <c r="I4" s="395"/>
      <c r="J4" s="277"/>
    </row>
    <row r="5" spans="1:10" x14ac:dyDescent="0.2">
      <c r="A5" s="259">
        <v>750</v>
      </c>
      <c r="B5" s="260" t="s">
        <v>297</v>
      </c>
      <c r="C5" s="261" t="s">
        <v>8</v>
      </c>
      <c r="D5" s="262">
        <v>104000</v>
      </c>
      <c r="E5" s="262">
        <v>65797</v>
      </c>
      <c r="F5" s="262">
        <v>38203</v>
      </c>
      <c r="G5" s="268">
        <f t="shared" ref="G5:G23" si="0">E5/D5</f>
        <v>0.63266346153846154</v>
      </c>
      <c r="H5" s="270" t="s">
        <v>313</v>
      </c>
      <c r="I5" s="395"/>
      <c r="J5" s="277"/>
    </row>
    <row r="6" spans="1:10" x14ac:dyDescent="0.2">
      <c r="A6" s="259">
        <v>1450</v>
      </c>
      <c r="B6" s="260" t="s">
        <v>298</v>
      </c>
      <c r="C6" s="261" t="s">
        <v>8</v>
      </c>
      <c r="D6" s="262">
        <v>16608</v>
      </c>
      <c r="E6" s="262">
        <v>2166.8199999999997</v>
      </c>
      <c r="F6" s="262">
        <v>14441.18</v>
      </c>
      <c r="G6" s="268">
        <f t="shared" si="0"/>
        <v>0.13046844894026974</v>
      </c>
      <c r="H6" s="271" t="s">
        <v>315</v>
      </c>
      <c r="I6" s="395"/>
      <c r="J6" s="277"/>
    </row>
    <row r="7" spans="1:10" x14ac:dyDescent="0.2">
      <c r="A7" s="259">
        <v>1500</v>
      </c>
      <c r="B7" s="260" t="s">
        <v>299</v>
      </c>
      <c r="C7" s="261" t="s">
        <v>8</v>
      </c>
      <c r="D7" s="262">
        <v>34383</v>
      </c>
      <c r="E7" s="262">
        <v>4605</v>
      </c>
      <c r="F7" s="262">
        <v>29778</v>
      </c>
      <c r="G7" s="268">
        <f t="shared" si="0"/>
        <v>0.13393246662594888</v>
      </c>
      <c r="H7" s="271" t="s">
        <v>315</v>
      </c>
      <c r="I7" s="395"/>
      <c r="J7" s="277"/>
    </row>
    <row r="8" spans="1:10" x14ac:dyDescent="0.2">
      <c r="A8" s="259">
        <v>1800</v>
      </c>
      <c r="B8" s="260" t="s">
        <v>300</v>
      </c>
      <c r="C8" s="261" t="s">
        <v>11</v>
      </c>
      <c r="D8" s="262">
        <v>13014.52</v>
      </c>
      <c r="E8" s="262">
        <v>5860.02</v>
      </c>
      <c r="F8" s="262">
        <v>7154.5</v>
      </c>
      <c r="G8" s="268">
        <f t="shared" si="0"/>
        <v>0.45026785467308822</v>
      </c>
      <c r="H8" s="269" t="s">
        <v>231</v>
      </c>
      <c r="I8" s="395"/>
      <c r="J8" s="277"/>
    </row>
    <row r="9" spans="1:10" x14ac:dyDescent="0.2">
      <c r="A9" s="259">
        <v>2850</v>
      </c>
      <c r="B9" s="260" t="s">
        <v>301</v>
      </c>
      <c r="C9" s="261" t="s">
        <v>8</v>
      </c>
      <c r="D9" s="262">
        <v>69574</v>
      </c>
      <c r="E9" s="262">
        <v>38266</v>
      </c>
      <c r="F9" s="262">
        <v>31308</v>
      </c>
      <c r="G9" s="268">
        <f t="shared" si="0"/>
        <v>0.55000431195561561</v>
      </c>
      <c r="H9" s="270" t="s">
        <v>313</v>
      </c>
      <c r="I9" s="395"/>
      <c r="J9" s="277"/>
    </row>
    <row r="10" spans="1:10" x14ac:dyDescent="0.2">
      <c r="A10" s="259">
        <v>3950</v>
      </c>
      <c r="B10" s="260" t="s">
        <v>302</v>
      </c>
      <c r="C10" s="261" t="s">
        <v>8</v>
      </c>
      <c r="D10" s="262">
        <v>32414</v>
      </c>
      <c r="E10" s="262">
        <v>20485</v>
      </c>
      <c r="F10" s="262">
        <v>11929</v>
      </c>
      <c r="G10" s="268">
        <f t="shared" si="0"/>
        <v>0.63198000863824277</v>
      </c>
      <c r="H10" s="270" t="s">
        <v>313</v>
      </c>
      <c r="I10" s="395"/>
      <c r="J10" s="277"/>
    </row>
    <row r="11" spans="1:10" x14ac:dyDescent="0.2">
      <c r="A11" s="259">
        <v>4900</v>
      </c>
      <c r="B11" s="260" t="s">
        <v>303</v>
      </c>
      <c r="C11" s="261" t="s">
        <v>8</v>
      </c>
      <c r="D11" s="262">
        <v>46609</v>
      </c>
      <c r="E11" s="262">
        <v>16662</v>
      </c>
      <c r="F11" s="262">
        <v>29947</v>
      </c>
      <c r="G11" s="268">
        <f t="shared" si="0"/>
        <v>0.35748460597738635</v>
      </c>
      <c r="H11" s="398" t="s">
        <v>316</v>
      </c>
      <c r="I11" s="395"/>
      <c r="J11" s="277"/>
    </row>
    <row r="12" spans="1:10" x14ac:dyDescent="0.2">
      <c r="A12" s="259">
        <v>5150</v>
      </c>
      <c r="B12" s="260" t="s">
        <v>304</v>
      </c>
      <c r="C12" s="261" t="s">
        <v>8</v>
      </c>
      <c r="D12" s="262">
        <v>1380.91</v>
      </c>
      <c r="E12" s="262">
        <v>1132.3500000000001</v>
      </c>
      <c r="F12" s="262">
        <v>248.56</v>
      </c>
      <c r="G12" s="268">
        <f t="shared" si="0"/>
        <v>0.82000275180859006</v>
      </c>
      <c r="H12" s="395" t="s">
        <v>317</v>
      </c>
      <c r="I12" s="395"/>
      <c r="J12" s="277"/>
    </row>
    <row r="13" spans="1:10" x14ac:dyDescent="0.2">
      <c r="A13" s="259">
        <v>5700</v>
      </c>
      <c r="B13" s="260" t="s">
        <v>305</v>
      </c>
      <c r="C13" s="261" t="s">
        <v>11</v>
      </c>
      <c r="D13" s="262">
        <v>3135</v>
      </c>
      <c r="E13" s="262">
        <v>1877</v>
      </c>
      <c r="F13" s="262">
        <v>1258</v>
      </c>
      <c r="G13" s="268">
        <f t="shared" si="0"/>
        <v>0.59872408293460921</v>
      </c>
      <c r="H13" s="269" t="s">
        <v>231</v>
      </c>
      <c r="I13" s="395"/>
      <c r="J13" s="278"/>
    </row>
    <row r="14" spans="1:10" x14ac:dyDescent="0.2">
      <c r="A14" s="259">
        <v>5950</v>
      </c>
      <c r="B14" s="260" t="s">
        <v>306</v>
      </c>
      <c r="C14" s="261" t="s">
        <v>8</v>
      </c>
      <c r="D14" s="262">
        <v>13195.2</v>
      </c>
      <c r="E14" s="262">
        <v>8305.8000000000011</v>
      </c>
      <c r="F14" s="262">
        <v>4889.3999999999996</v>
      </c>
      <c r="G14" s="268">
        <f t="shared" si="0"/>
        <v>0.62945616587850128</v>
      </c>
      <c r="H14" s="270" t="s">
        <v>313</v>
      </c>
      <c r="I14" s="395"/>
      <c r="J14" s="277"/>
    </row>
    <row r="15" spans="1:10" x14ac:dyDescent="0.2">
      <c r="A15" s="259">
        <v>6250</v>
      </c>
      <c r="B15" s="260" t="s">
        <v>232</v>
      </c>
      <c r="C15" s="261" t="s">
        <v>8</v>
      </c>
      <c r="D15" s="262">
        <v>6998</v>
      </c>
      <c r="E15" s="262">
        <v>4409</v>
      </c>
      <c r="F15" s="262">
        <v>2589</v>
      </c>
      <c r="G15" s="268">
        <f t="shared" si="0"/>
        <v>0.63003715347242073</v>
      </c>
      <c r="H15" s="270" t="s">
        <v>313</v>
      </c>
      <c r="I15" s="395"/>
      <c r="J15" s="277"/>
    </row>
    <row r="16" spans="1:10" x14ac:dyDescent="0.2">
      <c r="A16" s="259">
        <v>6350</v>
      </c>
      <c r="B16" s="260" t="s">
        <v>307</v>
      </c>
      <c r="C16" s="261" t="s">
        <v>8</v>
      </c>
      <c r="D16" s="262">
        <v>11372</v>
      </c>
      <c r="E16" s="262">
        <v>5698</v>
      </c>
      <c r="F16" s="262">
        <v>5674</v>
      </c>
      <c r="G16" s="268">
        <f t="shared" si="0"/>
        <v>0.50105522335561026</v>
      </c>
      <c r="H16" s="398" t="s">
        <v>316</v>
      </c>
      <c r="I16" s="395"/>
      <c r="J16" s="277"/>
    </row>
    <row r="17" spans="1:10" x14ac:dyDescent="0.2">
      <c r="A17" s="259">
        <v>6400</v>
      </c>
      <c r="B17" s="260" t="s">
        <v>308</v>
      </c>
      <c r="C17" s="261" t="s">
        <v>6</v>
      </c>
      <c r="D17" s="262">
        <v>26437</v>
      </c>
      <c r="E17" s="262">
        <v>13377</v>
      </c>
      <c r="F17" s="262">
        <v>13060</v>
      </c>
      <c r="G17" s="268">
        <f t="shared" si="0"/>
        <v>0.50599538525551313</v>
      </c>
      <c r="H17" s="397" t="s">
        <v>314</v>
      </c>
      <c r="I17" s="395"/>
      <c r="J17" s="277"/>
    </row>
    <row r="18" spans="1:10" x14ac:dyDescent="0.2">
      <c r="A18" s="259">
        <v>6550</v>
      </c>
      <c r="B18" s="260" t="s">
        <v>234</v>
      </c>
      <c r="C18" s="261" t="s">
        <v>8</v>
      </c>
      <c r="D18" s="262">
        <v>21073</v>
      </c>
      <c r="E18" s="262">
        <v>12395</v>
      </c>
      <c r="F18" s="262">
        <v>8678</v>
      </c>
      <c r="G18" s="268">
        <f t="shared" si="0"/>
        <v>0.58819342286337972</v>
      </c>
      <c r="H18" s="398" t="s">
        <v>318</v>
      </c>
      <c r="I18" s="395"/>
      <c r="J18" s="277"/>
    </row>
    <row r="19" spans="1:10" x14ac:dyDescent="0.2">
      <c r="A19" s="259">
        <v>6650</v>
      </c>
      <c r="B19" s="260" t="s">
        <v>233</v>
      </c>
      <c r="C19" s="261" t="s">
        <v>8</v>
      </c>
      <c r="D19" s="262">
        <v>33033</v>
      </c>
      <c r="E19" s="262">
        <v>18432</v>
      </c>
      <c r="F19" s="262">
        <v>14601</v>
      </c>
      <c r="G19" s="268">
        <f t="shared" si="0"/>
        <v>0.55798746707837621</v>
      </c>
      <c r="H19" s="270" t="s">
        <v>313</v>
      </c>
      <c r="I19" s="395"/>
      <c r="J19" s="277"/>
    </row>
    <row r="20" spans="1:10" x14ac:dyDescent="0.2">
      <c r="A20" s="259">
        <v>7210</v>
      </c>
      <c r="B20" s="260" t="s">
        <v>309</v>
      </c>
      <c r="C20" s="261" t="s">
        <v>8</v>
      </c>
      <c r="D20" s="262">
        <v>44907</v>
      </c>
      <c r="E20" s="262">
        <v>27071</v>
      </c>
      <c r="F20" s="262">
        <v>17836</v>
      </c>
      <c r="G20" s="268">
        <f t="shared" si="0"/>
        <v>0.6028236132451511</v>
      </c>
      <c r="H20" s="398" t="s">
        <v>318</v>
      </c>
      <c r="I20" s="395"/>
      <c r="J20" s="277"/>
    </row>
    <row r="21" spans="1:10" x14ac:dyDescent="0.2">
      <c r="A21" s="259">
        <v>8250</v>
      </c>
      <c r="B21" s="260" t="s">
        <v>310</v>
      </c>
      <c r="C21" s="261" t="s">
        <v>8</v>
      </c>
      <c r="D21" s="262">
        <v>10423</v>
      </c>
      <c r="E21" s="262">
        <v>6549</v>
      </c>
      <c r="F21" s="262">
        <v>3874</v>
      </c>
      <c r="G21" s="268">
        <f t="shared" si="0"/>
        <v>0.62832198023601649</v>
      </c>
      <c r="H21" s="270" t="s">
        <v>313</v>
      </c>
      <c r="I21" s="395"/>
      <c r="J21" s="277"/>
    </row>
    <row r="22" spans="1:10" x14ac:dyDescent="0.2">
      <c r="A22" s="259">
        <v>8350</v>
      </c>
      <c r="B22" s="260" t="s">
        <v>311</v>
      </c>
      <c r="C22" s="261" t="s">
        <v>6</v>
      </c>
      <c r="D22" s="262">
        <v>7221.37</v>
      </c>
      <c r="E22" s="262">
        <v>866.55999999999949</v>
      </c>
      <c r="F22" s="262">
        <v>6354.81</v>
      </c>
      <c r="G22" s="268">
        <f t="shared" si="0"/>
        <v>0.11999939069733298</v>
      </c>
      <c r="H22" s="271" t="s">
        <v>315</v>
      </c>
      <c r="I22" s="395"/>
      <c r="J22" s="277"/>
    </row>
    <row r="23" spans="1:10" x14ac:dyDescent="0.2">
      <c r="A23" s="259">
        <v>8400</v>
      </c>
      <c r="B23" s="260" t="s">
        <v>312</v>
      </c>
      <c r="C23" s="261" t="s">
        <v>11</v>
      </c>
      <c r="D23" s="262">
        <v>9854.82</v>
      </c>
      <c r="E23" s="262">
        <v>4625.82</v>
      </c>
      <c r="F23" s="262">
        <v>5229</v>
      </c>
      <c r="G23" s="268">
        <f t="shared" si="0"/>
        <v>0.46939670130961292</v>
      </c>
      <c r="H23" s="271" t="s">
        <v>315</v>
      </c>
      <c r="I23" s="395"/>
      <c r="J23" s="277"/>
    </row>
    <row r="25" spans="1:10" x14ac:dyDescent="0.2">
      <c r="A25" s="637" t="s">
        <v>1</v>
      </c>
      <c r="B25" s="638"/>
      <c r="C25" s="264"/>
      <c r="D25" s="265">
        <f>SUM(D4:D23)</f>
        <v>507252.94</v>
      </c>
      <c r="E25" s="265">
        <f>SUM(E4:E23)</f>
        <v>259520.49000000002</v>
      </c>
      <c r="F25" s="265">
        <f>SUM(F4:F23)</f>
        <v>247732.44999999998</v>
      </c>
      <c r="G25" s="266">
        <f>E25/D25</f>
        <v>0.51161948908566213</v>
      </c>
    </row>
  </sheetData>
  <sortState ref="A4:I23">
    <sortCondition ref="A4:A23"/>
  </sortState>
  <mergeCells count="2">
    <mergeCell ref="A1:H1"/>
    <mergeCell ref="A25:B25"/>
  </mergeCell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9-AWT</vt:lpstr>
      <vt:lpstr>App 10-DWMC</vt:lpstr>
      <vt:lpstr>'App 10-DWMC'!Print_Area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10-DWMC'!Print_Titles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Ron White</cp:lastModifiedBy>
  <cp:lastPrinted>2017-10-09T05:27:56Z</cp:lastPrinted>
  <dcterms:created xsi:type="dcterms:W3CDTF">2014-12-11T00:49:17Z</dcterms:created>
  <dcterms:modified xsi:type="dcterms:W3CDTF">2019-05-23T02:36:42Z</dcterms:modified>
</cp:coreProperties>
</file>